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4B19366C-8D79-4ABC-A901-28FE77AED91D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2" i="2" l="1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71" i="2"/>
  <c r="D656" i="2" l="1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55" i="2"/>
  <c r="D640" i="2" l="1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39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F754" i="2"/>
  <c r="F755" i="2" s="1"/>
  <c r="G754" i="2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H754" i="2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C753" i="2"/>
  <c r="D753" i="2"/>
  <c r="L753" i="2" l="1"/>
  <c r="F756" i="2"/>
  <c r="C755" i="2"/>
  <c r="L755" i="2" s="1"/>
  <c r="C754" i="2"/>
  <c r="L754" i="2" s="1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F764" i="2" l="1"/>
  <c r="C763" i="2"/>
  <c r="L763" i="2" s="1"/>
  <c r="C764" i="2" l="1"/>
  <c r="L764" i="2" s="1"/>
  <c r="F765" i="2"/>
  <c r="C765" i="2" l="1"/>
  <c r="L765" i="2" s="1"/>
  <c r="F766" i="2"/>
  <c r="F767" i="2" l="1"/>
  <c r="C766" i="2"/>
  <c r="L766" i="2" s="1"/>
  <c r="F768" i="2" l="1"/>
  <c r="C768" i="2" s="1"/>
  <c r="L768" i="2" s="1"/>
  <c r="C767" i="2"/>
  <c r="L767" i="2" s="1"/>
  <c r="E29" i="3" l="1"/>
  <c r="D560" i="2" l="1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59" i="2"/>
  <c r="D600" i="2" l="1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599" i="2"/>
  <c r="D636" i="2"/>
  <c r="D637" i="2"/>
  <c r="D638" i="2"/>
  <c r="D635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19" i="2"/>
  <c r="D616" i="2"/>
  <c r="D617" i="2"/>
  <c r="D618" i="2"/>
  <c r="D615" i="2"/>
  <c r="D577" i="2" l="1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76" i="2"/>
  <c r="D593" i="2"/>
  <c r="D594" i="2"/>
  <c r="D595" i="2"/>
  <c r="D596" i="2"/>
  <c r="D597" i="2"/>
  <c r="D598" i="2"/>
  <c r="D592" i="2"/>
  <c r="D543" i="2" l="1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42" i="2"/>
  <c r="D526" i="2" l="1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25" i="2"/>
  <c r="D523" i="2" l="1"/>
  <c r="D524" i="2"/>
  <c r="D522" i="2"/>
  <c r="D507" i="2" l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171" i="2" l="1"/>
  <c r="D172" i="2"/>
  <c r="D170" i="2"/>
  <c r="H171" i="2"/>
  <c r="H172" i="2" s="1"/>
  <c r="G171" i="2"/>
  <c r="G172" i="2" s="1"/>
  <c r="F171" i="2"/>
  <c r="F172" i="2" s="1"/>
  <c r="A171" i="2"/>
  <c r="A172" i="2" s="1"/>
  <c r="D506" i="2" l="1"/>
  <c r="D504" i="2" l="1"/>
  <c r="D505" i="2"/>
  <c r="D503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487" i="2"/>
  <c r="D483" i="2"/>
  <c r="D444" i="2" l="1"/>
  <c r="D445" i="2"/>
  <c r="D446" i="2"/>
  <c r="D443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27" i="2"/>
  <c r="D484" i="2" l="1"/>
  <c r="D485" i="2"/>
  <c r="D486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64" i="2"/>
  <c r="D465" i="2"/>
  <c r="D46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7" i="2"/>
  <c r="D463" i="2"/>
  <c r="D447" i="2"/>
  <c r="D424" i="2" l="1"/>
  <c r="D425" i="2"/>
  <c r="D426" i="2"/>
  <c r="D423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07" i="2"/>
  <c r="D291" i="2" l="1"/>
  <c r="D292" i="2"/>
  <c r="D293" i="2"/>
  <c r="D294" i="2"/>
  <c r="D295" i="2"/>
  <c r="D296" i="2"/>
  <c r="D297" i="2"/>
  <c r="D298" i="2"/>
  <c r="D290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08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191" i="2"/>
  <c r="D399" i="2" l="1"/>
  <c r="D400" i="2"/>
  <c r="D401" i="2"/>
  <c r="D402" i="2"/>
  <c r="D403" i="2"/>
  <c r="D404" i="2"/>
  <c r="D405" i="2"/>
  <c r="D406" i="2"/>
  <c r="D398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16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299" i="2"/>
  <c r="D12" i="3" l="1"/>
  <c r="C37" i="3" l="1"/>
  <c r="J37" i="3" s="1"/>
  <c r="C36" i="3"/>
  <c r="J36" i="3" s="1"/>
  <c r="C35" i="3"/>
  <c r="J35" i="3" s="1"/>
  <c r="C34" i="3"/>
  <c r="J34" i="3" s="1"/>
  <c r="C33" i="3"/>
  <c r="J33" i="3" s="1"/>
  <c r="C32" i="3"/>
  <c r="J32" i="3" s="1"/>
  <c r="C31" i="3"/>
  <c r="J31" i="3" s="1"/>
  <c r="C30" i="3"/>
  <c r="J30" i="3" s="1"/>
  <c r="C29" i="3"/>
  <c r="J29" i="3" s="1"/>
  <c r="E30" i="3"/>
  <c r="E31" i="3" s="1"/>
  <c r="E32" i="3" s="1"/>
  <c r="E33" i="3" s="1"/>
  <c r="E34" i="3" s="1"/>
  <c r="E35" i="3" s="1"/>
  <c r="E36" i="3" s="1"/>
  <c r="E37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C14" i="3"/>
  <c r="J1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C11" i="3"/>
  <c r="J11" i="3" s="1"/>
  <c r="H291" i="2"/>
  <c r="H292" i="2" s="1"/>
  <c r="H293" i="2" s="1"/>
  <c r="H294" i="2" s="1"/>
  <c r="H295" i="2" s="1"/>
  <c r="H296" i="2" s="1"/>
  <c r="H297" i="2" s="1"/>
  <c r="H298" i="2" s="1"/>
  <c r="G291" i="2"/>
  <c r="G292" i="2" s="1"/>
  <c r="G293" i="2" s="1"/>
  <c r="G294" i="2" s="1"/>
  <c r="G295" i="2" s="1"/>
  <c r="G296" i="2" s="1"/>
  <c r="G297" i="2" s="1"/>
  <c r="G298" i="2" s="1"/>
  <c r="F291" i="2"/>
  <c r="C291" i="2" s="1"/>
  <c r="E291" i="2"/>
  <c r="E292" i="2" s="1"/>
  <c r="E293" i="2" s="1"/>
  <c r="E294" i="2" s="1"/>
  <c r="E295" i="2" s="1"/>
  <c r="E296" i="2" s="1"/>
  <c r="E297" i="2" s="1"/>
  <c r="E298" i="2" s="1"/>
  <c r="C290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G209" i="2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F209" i="2"/>
  <c r="F210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 s="1"/>
  <c r="A292" i="2" s="1"/>
  <c r="A293" i="2" s="1"/>
  <c r="A294" i="2" s="1"/>
  <c r="A295" i="2" s="1"/>
  <c r="A296" i="2" s="1"/>
  <c r="A297" i="2" s="1"/>
  <c r="A298" i="2" s="1"/>
  <c r="C208" i="2"/>
  <c r="C209" i="2" l="1"/>
  <c r="C210" i="2"/>
  <c r="F211" i="2"/>
  <c r="F292" i="2"/>
  <c r="C292" i="2" l="1"/>
  <c r="F293" i="2"/>
  <c r="C211" i="2"/>
  <c r="F212" i="2"/>
  <c r="C293" i="2" l="1"/>
  <c r="F294" i="2"/>
  <c r="C212" i="2"/>
  <c r="F213" i="2"/>
  <c r="C213" i="2" l="1"/>
  <c r="F214" i="2"/>
  <c r="C294" i="2"/>
  <c r="F295" i="2"/>
  <c r="C214" i="2" l="1"/>
  <c r="F215" i="2"/>
  <c r="C295" i="2"/>
  <c r="F296" i="2"/>
  <c r="C296" i="2" l="1"/>
  <c r="F297" i="2"/>
  <c r="C215" i="2"/>
  <c r="F216" i="2"/>
  <c r="C216" i="2" l="1"/>
  <c r="F217" i="2"/>
  <c r="C297" i="2"/>
  <c r="F298" i="2"/>
  <c r="C298" i="2" s="1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C228" i="2" l="1"/>
  <c r="F229" i="2"/>
  <c r="F230" i="2" l="1"/>
  <c r="C229" i="2"/>
  <c r="F231" i="2" l="1"/>
  <c r="C230" i="2"/>
  <c r="F232" i="2" l="1"/>
  <c r="C231" i="2"/>
  <c r="F233" i="2" l="1"/>
  <c r="C232" i="2"/>
  <c r="F234" i="2" l="1"/>
  <c r="C233" i="2"/>
  <c r="F235" i="2" l="1"/>
  <c r="C234" i="2"/>
  <c r="F236" i="2" l="1"/>
  <c r="C235" i="2"/>
  <c r="D190" i="2"/>
  <c r="F237" i="2" l="1"/>
  <c r="C236" i="2"/>
  <c r="D189" i="2"/>
  <c r="F238" i="2" l="1"/>
  <c r="C237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73" i="2"/>
  <c r="F239" i="2" l="1"/>
  <c r="C238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F251" i="2" l="1"/>
  <c r="C250" i="2"/>
  <c r="C251" i="2" l="1"/>
  <c r="F252" i="2"/>
  <c r="C252" i="2" l="1"/>
  <c r="F253" i="2"/>
  <c r="F254" i="2" l="1"/>
  <c r="C253" i="2"/>
  <c r="F255" i="2" l="1"/>
  <c r="C254" i="2"/>
  <c r="C255" i="2" l="1"/>
  <c r="F256" i="2"/>
  <c r="C256" i="2" l="1"/>
  <c r="F257" i="2"/>
  <c r="C257" i="2" l="1"/>
  <c r="F258" i="2"/>
  <c r="C258" i="2" l="1"/>
  <c r="F259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9" i="2" l="1"/>
  <c r="F260" i="2"/>
  <c r="D48" i="2"/>
  <c r="D47" i="2"/>
  <c r="C260" i="2" l="1"/>
  <c r="F261" i="2"/>
  <c r="D46" i="2"/>
  <c r="C261" i="2" l="1"/>
  <c r="F262" i="2"/>
  <c r="D45" i="2"/>
  <c r="C262" i="2" l="1"/>
  <c r="F26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3" i="2" l="1"/>
  <c r="F26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4" i="2" l="1"/>
  <c r="F265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5" i="2" l="1"/>
  <c r="F266" i="2"/>
  <c r="L11" i="2"/>
  <c r="L12" i="2"/>
  <c r="C13" i="2"/>
  <c r="L13" i="2" s="1"/>
  <c r="F14" i="2"/>
  <c r="C14" i="2" s="1"/>
  <c r="C266" i="2" l="1"/>
  <c r="F267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C267" i="2" l="1"/>
  <c r="F268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8" i="2"/>
  <c r="F269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9" i="2"/>
  <c r="F270" i="2"/>
  <c r="E15" i="2"/>
  <c r="E16" i="2" s="1"/>
  <c r="E17" i="2" s="1"/>
  <c r="E18" i="2" s="1"/>
  <c r="E19" i="2" s="1"/>
  <c r="E20" i="2" s="1"/>
  <c r="E21" i="2" s="1"/>
  <c r="H174" i="2" l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9" i="2" s="1"/>
  <c r="H400" i="2" s="1"/>
  <c r="H401" i="2" s="1"/>
  <c r="H402" i="2" s="1"/>
  <c r="H403" i="2" s="1"/>
  <c r="H404" i="2" s="1"/>
  <c r="H405" i="2" s="1"/>
  <c r="H406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4" i="2" s="1"/>
  <c r="H485" i="2" s="1"/>
  <c r="H486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4" i="2" s="1"/>
  <c r="H505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3" i="2" s="1"/>
  <c r="H524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3" i="2" s="1"/>
  <c r="H594" i="2" s="1"/>
  <c r="H595" i="2" s="1"/>
  <c r="H596" i="2" s="1"/>
  <c r="H597" i="2" s="1"/>
  <c r="H598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6" i="2" s="1"/>
  <c r="H637" i="2" s="1"/>
  <c r="H638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G174" i="2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4" i="2" s="1"/>
  <c r="G485" i="2" s="1"/>
  <c r="G486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4" i="2" s="1"/>
  <c r="G505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3" i="2" s="1"/>
  <c r="G524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3" i="2" s="1"/>
  <c r="G594" i="2" s="1"/>
  <c r="G595" i="2" s="1"/>
  <c r="G596" i="2" s="1"/>
  <c r="G597" i="2" s="1"/>
  <c r="G598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6" i="2" s="1"/>
  <c r="G637" i="2" s="1"/>
  <c r="G638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A38" i="2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70" i="2"/>
  <c r="F271" i="2"/>
  <c r="B15" i="2"/>
  <c r="B16" i="2" s="1"/>
  <c r="B17" i="2" s="1"/>
  <c r="B18" i="2" s="1"/>
  <c r="B19" i="2" s="1"/>
  <c r="B20" i="2" s="1"/>
  <c r="B21" i="2" s="1"/>
  <c r="A174" i="2" l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9" i="2" s="1"/>
  <c r="A400" i="2" s="1"/>
  <c r="A401" i="2" s="1"/>
  <c r="A402" i="2" s="1"/>
  <c r="A403" i="2" s="1"/>
  <c r="A404" i="2" s="1"/>
  <c r="A405" i="2" s="1"/>
  <c r="A406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4" i="2" s="1"/>
  <c r="A425" i="2" s="1"/>
  <c r="A426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4" i="2" s="1"/>
  <c r="A485" i="2" s="1"/>
  <c r="A486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4" i="2" s="1"/>
  <c r="A505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3" i="2" s="1"/>
  <c r="A524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3" i="2" s="1"/>
  <c r="A594" i="2" s="1"/>
  <c r="A595" i="2" s="1"/>
  <c r="A596" i="2" s="1"/>
  <c r="A597" i="2" s="1"/>
  <c r="A598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6" i="2" s="1"/>
  <c r="A637" i="2" s="1"/>
  <c r="A638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E38" i="2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1" i="2" s="1"/>
  <c r="E172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300" i="2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C271" i="2"/>
  <c r="F272" i="2"/>
  <c r="F15" i="2"/>
  <c r="L14" i="2"/>
  <c r="B640" i="2" l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E173" i="2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90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9" i="2" s="1"/>
  <c r="E400" i="2" s="1"/>
  <c r="E401" i="2" s="1"/>
  <c r="E402" i="2" s="1"/>
  <c r="E403" i="2" s="1"/>
  <c r="E404" i="2" s="1"/>
  <c r="E405" i="2" s="1"/>
  <c r="E406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4" i="2" s="1"/>
  <c r="E485" i="2" s="1"/>
  <c r="E486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 s="1"/>
  <c r="E505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3" i="2" s="1"/>
  <c r="E524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6" i="2" s="1"/>
  <c r="E637" i="2" s="1"/>
  <c r="E638" i="2" s="1"/>
  <c r="B38" i="2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C272" i="2"/>
  <c r="F273" i="2"/>
  <c r="C15" i="2"/>
  <c r="L15" i="2" s="1"/>
  <c r="F16" i="2"/>
  <c r="E640" i="2" l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C273" i="2"/>
  <c r="F274" i="2"/>
  <c r="F17" i="2"/>
  <c r="C16" i="2"/>
  <c r="L16" i="2" s="1"/>
  <c r="C274" i="2" l="1"/>
  <c r="F275" i="2"/>
  <c r="C17" i="2"/>
  <c r="L17" i="2" s="1"/>
  <c r="F18" i="2"/>
  <c r="C275" i="2" l="1"/>
  <c r="F276" i="2"/>
  <c r="C18" i="2"/>
  <c r="L18" i="2" s="1"/>
  <c r="F19" i="2"/>
  <c r="C276" i="2" l="1"/>
  <c r="F277" i="2"/>
  <c r="C19" i="2"/>
  <c r="L19" i="2" s="1"/>
  <c r="F20" i="2"/>
  <c r="C277" i="2" l="1"/>
  <c r="F278" i="2"/>
  <c r="F21" i="2"/>
  <c r="F22" i="2" s="1"/>
  <c r="C22" i="2" s="1"/>
  <c r="C20" i="2"/>
  <c r="L20" i="2" s="1"/>
  <c r="C278" i="2" l="1"/>
  <c r="F279" i="2"/>
  <c r="C21" i="2"/>
  <c r="L21" i="2" s="1"/>
  <c r="C279" i="2" l="1"/>
  <c r="F280" i="2"/>
  <c r="C280" i="2" l="1"/>
  <c r="F281" i="2"/>
  <c r="L22" i="2"/>
  <c r="F23" i="2"/>
  <c r="C281" i="2" l="1"/>
  <c r="F282" i="2"/>
  <c r="F24" i="2"/>
  <c r="C23" i="2"/>
  <c r="L23" i="2" s="1"/>
  <c r="C282" i="2" l="1"/>
  <c r="F283" i="2"/>
  <c r="C24" i="2"/>
  <c r="L24" i="2" s="1"/>
  <c r="F25" i="2"/>
  <c r="C283" i="2" l="1"/>
  <c r="F284" i="2"/>
  <c r="C25" i="2"/>
  <c r="L25" i="2" s="1"/>
  <c r="F26" i="2"/>
  <c r="C284" i="2" l="1"/>
  <c r="F285" i="2"/>
  <c r="F27" i="2"/>
  <c r="C26" i="2"/>
  <c r="L26" i="2" s="1"/>
  <c r="C285" i="2" l="1"/>
  <c r="F286" i="2"/>
  <c r="F28" i="2"/>
  <c r="C27" i="2"/>
  <c r="L27" i="2" s="1"/>
  <c r="C286" i="2" l="1"/>
  <c r="F287" i="2"/>
  <c r="C28" i="2"/>
  <c r="L28" i="2" s="1"/>
  <c r="C287" i="2" l="1"/>
  <c r="F288" i="2"/>
  <c r="F30" i="2"/>
  <c r="C29" i="2"/>
  <c r="L29" i="2" s="1"/>
  <c r="C288" i="2" l="1"/>
  <c r="F289" i="2"/>
  <c r="C289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71" i="2" l="1"/>
  <c r="L171" i="2" s="1"/>
  <c r="C170" i="2"/>
  <c r="L170" i="2" s="1"/>
  <c r="C172" i="2"/>
  <c r="L172" i="2" s="1"/>
  <c r="C169" i="2"/>
  <c r="L169" i="2" s="1"/>
  <c r="F174" i="2" l="1"/>
  <c r="C173" i="2"/>
  <c r="L173" i="2" s="1"/>
  <c r="F175" i="2" l="1"/>
  <c r="C174" i="2"/>
  <c r="L174" i="2" s="1"/>
  <c r="C175" i="2" l="1"/>
  <c r="L175" i="2" s="1"/>
  <c r="F176" i="2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F182" i="2" l="1"/>
  <c r="C181" i="2"/>
  <c r="L181" i="2" s="1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C186" i="2" l="1"/>
  <c r="L186" i="2" s="1"/>
  <c r="F187" i="2"/>
  <c r="F188" i="2" l="1"/>
  <c r="C187" i="2"/>
  <c r="L187" i="2" s="1"/>
  <c r="C188" i="2" l="1"/>
  <c r="L188" i="2" s="1"/>
  <c r="C189" i="2" l="1"/>
  <c r="L189" i="2" s="1"/>
  <c r="C190" i="2" l="1"/>
  <c r="L190" i="2" s="1"/>
  <c r="C191" i="2" l="1"/>
  <c r="L191" i="2" s="1"/>
  <c r="C192" i="2" l="1"/>
  <c r="L192" i="2" s="1"/>
  <c r="F193" i="2"/>
  <c r="C193" i="2" l="1"/>
  <c r="L193" i="2" s="1"/>
  <c r="F194" i="2"/>
  <c r="C194" i="2" l="1"/>
  <c r="L194" i="2" s="1"/>
  <c r="F195" i="2"/>
  <c r="F196" i="2" l="1"/>
  <c r="C195" i="2"/>
  <c r="L195" i="2" s="1"/>
  <c r="C196" i="2" l="1"/>
  <c r="L196" i="2" s="1"/>
  <c r="F197" i="2"/>
  <c r="F198" i="2" l="1"/>
  <c r="C197" i="2"/>
  <c r="L197" i="2" s="1"/>
  <c r="F199" i="2" l="1"/>
  <c r="C198" i="2"/>
  <c r="L198" i="2" s="1"/>
  <c r="C199" i="2" l="1"/>
  <c r="L199" i="2" s="1"/>
  <c r="F200" i="2"/>
  <c r="F201" i="2" l="1"/>
  <c r="C200" i="2"/>
  <c r="L200" i="2" s="1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L298" i="2" l="1"/>
  <c r="C299" i="2" l="1"/>
  <c r="L299" i="2" s="1"/>
  <c r="F300" i="2"/>
  <c r="F301" i="2" l="1"/>
  <c r="C300" i="2"/>
  <c r="L300" i="2" s="1"/>
  <c r="F302" i="2" l="1"/>
  <c r="C301" i="2"/>
  <c r="L301" i="2" s="1"/>
  <c r="F303" i="2" l="1"/>
  <c r="C302" i="2"/>
  <c r="L302" i="2" s="1"/>
  <c r="C303" i="2" l="1"/>
  <c r="L303" i="2" s="1"/>
  <c r="F304" i="2"/>
  <c r="C304" i="2" l="1"/>
  <c r="L304" i="2" s="1"/>
  <c r="F305" i="2"/>
  <c r="C305" i="2" l="1"/>
  <c r="L305" i="2" s="1"/>
  <c r="F306" i="2"/>
  <c r="F307" i="2" l="1"/>
  <c r="C306" i="2"/>
  <c r="L306" i="2" s="1"/>
  <c r="F308" i="2" l="1"/>
  <c r="C307" i="2"/>
  <c r="L307" i="2" s="1"/>
  <c r="F309" i="2" l="1"/>
  <c r="C308" i="2"/>
  <c r="L308" i="2" s="1"/>
  <c r="C309" i="2" l="1"/>
  <c r="L309" i="2" s="1"/>
  <c r="F310" i="2"/>
  <c r="F311" i="2" l="1"/>
  <c r="C310" i="2"/>
  <c r="L310" i="2" s="1"/>
  <c r="C311" i="2" l="1"/>
  <c r="L311" i="2" s="1"/>
  <c r="F312" i="2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C316" i="2" l="1"/>
  <c r="L316" i="2" s="1"/>
  <c r="F317" i="2"/>
  <c r="C317" i="2" l="1"/>
  <c r="L317" i="2" s="1"/>
  <c r="F318" i="2"/>
  <c r="F319" i="2" l="1"/>
  <c r="C318" i="2"/>
  <c r="L318" i="2" s="1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C325" i="2" l="1"/>
  <c r="L325" i="2" s="1"/>
  <c r="F326" i="2"/>
  <c r="F327" i="2" l="1"/>
  <c r="C326" i="2"/>
  <c r="L326" i="2" s="1"/>
  <c r="C327" i="2" l="1"/>
  <c r="L327" i="2" s="1"/>
  <c r="F328" i="2"/>
  <c r="F329" i="2" l="1"/>
  <c r="C328" i="2"/>
  <c r="L328" i="2" s="1"/>
  <c r="C329" i="2" l="1"/>
  <c r="L329" i="2" s="1"/>
  <c r="F330" i="2"/>
  <c r="C330" i="2" l="1"/>
  <c r="L330" i="2" s="1"/>
  <c r="F331" i="2"/>
  <c r="F332" i="2" l="1"/>
  <c r="C331" i="2"/>
  <c r="L331" i="2" s="1"/>
  <c r="F333" i="2" l="1"/>
  <c r="C332" i="2"/>
  <c r="L332" i="2" s="1"/>
  <c r="C333" i="2" l="1"/>
  <c r="L333" i="2" s="1"/>
  <c r="F334" i="2"/>
  <c r="F335" i="2" l="1"/>
  <c r="C334" i="2"/>
  <c r="L334" i="2" s="1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C343" i="2" l="1"/>
  <c r="L343" i="2" s="1"/>
  <c r="F344" i="2"/>
  <c r="C344" i="2" l="1"/>
  <c r="L344" i="2" s="1"/>
  <c r="F345" i="2"/>
  <c r="F346" i="2" l="1"/>
  <c r="C345" i="2"/>
  <c r="L345" i="2" s="1"/>
  <c r="F347" i="2" l="1"/>
  <c r="C346" i="2"/>
  <c r="L346" i="2" s="1"/>
  <c r="C347" i="2" l="1"/>
  <c r="L347" i="2" s="1"/>
  <c r="F348" i="2"/>
  <c r="C348" i="2" l="1"/>
  <c r="L348" i="2" s="1"/>
  <c r="F349" i="2"/>
  <c r="C349" i="2" l="1"/>
  <c r="L349" i="2" s="1"/>
  <c r="F350" i="2"/>
  <c r="F351" i="2" l="1"/>
  <c r="C350" i="2"/>
  <c r="L350" i="2" s="1"/>
  <c r="F352" i="2" l="1"/>
  <c r="C351" i="2"/>
  <c r="L351" i="2" s="1"/>
  <c r="C352" i="2" l="1"/>
  <c r="L352" i="2" s="1"/>
  <c r="F353" i="2"/>
  <c r="F354" i="2" l="1"/>
  <c r="C353" i="2"/>
  <c r="L353" i="2" s="1"/>
  <c r="C354" i="2" l="1"/>
  <c r="L354" i="2" s="1"/>
  <c r="F355" i="2"/>
  <c r="C355" i="2" l="1"/>
  <c r="L355" i="2" s="1"/>
  <c r="F356" i="2"/>
  <c r="F357" i="2" l="1"/>
  <c r="C356" i="2"/>
  <c r="L356" i="2" s="1"/>
  <c r="F358" i="2" l="1"/>
  <c r="C357" i="2"/>
  <c r="L357" i="2" s="1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C362" i="2" l="1"/>
  <c r="L362" i="2" s="1"/>
  <c r="F363" i="2"/>
  <c r="F364" i="2" l="1"/>
  <c r="C363" i="2"/>
  <c r="L363" i="2" s="1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C368" i="2" l="1"/>
  <c r="L368" i="2" s="1"/>
  <c r="F369" i="2"/>
  <c r="F370" i="2" l="1"/>
  <c r="C369" i="2"/>
  <c r="L369" i="2" s="1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F375" i="2" l="1"/>
  <c r="C374" i="2"/>
  <c r="L374" i="2" s="1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C384" i="2" l="1"/>
  <c r="L384" i="2" s="1"/>
  <c r="F385" i="2"/>
  <c r="F386" i="2" l="1"/>
  <c r="C385" i="2"/>
  <c r="L385" i="2" s="1"/>
  <c r="C386" i="2" l="1"/>
  <c r="L386" i="2" s="1"/>
  <c r="F387" i="2"/>
  <c r="F388" i="2" l="1"/>
  <c r="C387" i="2"/>
  <c r="L387" i="2" s="1"/>
  <c r="F389" i="2" l="1"/>
  <c r="C388" i="2"/>
  <c r="L388" i="2" s="1"/>
  <c r="F390" i="2" l="1"/>
  <c r="C389" i="2"/>
  <c r="L389" i="2" s="1"/>
  <c r="F391" i="2" l="1"/>
  <c r="C390" i="2"/>
  <c r="L390" i="2" s="1"/>
  <c r="C391" i="2" l="1"/>
  <c r="L391" i="2" s="1"/>
  <c r="F392" i="2"/>
  <c r="C392" i="2" l="1"/>
  <c r="L392" i="2" s="1"/>
  <c r="F393" i="2"/>
  <c r="F394" i="2" l="1"/>
  <c r="C393" i="2"/>
  <c r="L393" i="2" s="1"/>
  <c r="F395" i="2" l="1"/>
  <c r="C394" i="2"/>
  <c r="L394" i="2" s="1"/>
  <c r="F396" i="2" l="1"/>
  <c r="C395" i="2"/>
  <c r="L395" i="2" s="1"/>
  <c r="C396" i="2" l="1"/>
  <c r="L396" i="2" s="1"/>
  <c r="F397" i="2"/>
  <c r="C397" i="2" l="1"/>
  <c r="L397" i="2" s="1"/>
  <c r="F399" i="2" l="1"/>
  <c r="C398" i="2"/>
  <c r="L398" i="2" s="1"/>
  <c r="C399" i="2" l="1"/>
  <c r="L399" i="2" s="1"/>
  <c r="F400" i="2"/>
  <c r="C400" i="2" l="1"/>
  <c r="L400" i="2" s="1"/>
  <c r="F401" i="2"/>
  <c r="F402" i="2" l="1"/>
  <c r="C401" i="2"/>
  <c r="L401" i="2" s="1"/>
  <c r="C402" i="2" l="1"/>
  <c r="L402" i="2" s="1"/>
  <c r="F403" i="2"/>
  <c r="C403" i="2" l="1"/>
  <c r="L403" i="2" s="1"/>
  <c r="F404" i="2"/>
  <c r="C404" i="2" l="1"/>
  <c r="L404" i="2" s="1"/>
  <c r="F405" i="2"/>
  <c r="F406" i="2" l="1"/>
  <c r="C405" i="2"/>
  <c r="L405" i="2" s="1"/>
  <c r="C406" i="2" l="1"/>
  <c r="L406" i="2" s="1"/>
  <c r="C407" i="2" l="1"/>
  <c r="L407" i="2" s="1"/>
  <c r="F408" i="2"/>
  <c r="C408" i="2" l="1"/>
  <c r="L408" i="2" s="1"/>
  <c r="F409" i="2"/>
  <c r="C409" i="2" l="1"/>
  <c r="L409" i="2" s="1"/>
  <c r="F410" i="2"/>
  <c r="F411" i="2" l="1"/>
  <c r="C410" i="2"/>
  <c r="L410" i="2" s="1"/>
  <c r="C411" i="2" l="1"/>
  <c r="L411" i="2" s="1"/>
  <c r="F412" i="2"/>
  <c r="F413" i="2" l="1"/>
  <c r="C412" i="2"/>
  <c r="L412" i="2" s="1"/>
  <c r="C413" i="2" l="1"/>
  <c r="L413" i="2" s="1"/>
  <c r="F414" i="2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F420" i="2" l="1"/>
  <c r="C419" i="2"/>
  <c r="L419" i="2" s="1"/>
  <c r="C420" i="2" l="1"/>
  <c r="L420" i="2" s="1"/>
  <c r="F421" i="2"/>
  <c r="C421" i="2" l="1"/>
  <c r="L421" i="2" s="1"/>
  <c r="F422" i="2"/>
  <c r="C422" i="2" l="1"/>
  <c r="L422" i="2" s="1"/>
  <c r="F424" i="2" l="1"/>
  <c r="C423" i="2"/>
  <c r="L423" i="2" s="1"/>
  <c r="F425" i="2" l="1"/>
  <c r="C424" i="2"/>
  <c r="L424" i="2" s="1"/>
  <c r="C425" i="2" l="1"/>
  <c r="L425" i="2" s="1"/>
  <c r="F426" i="2"/>
  <c r="C426" i="2" l="1"/>
  <c r="L426" i="2" s="1"/>
  <c r="C427" i="2" l="1"/>
  <c r="L427" i="2" s="1"/>
  <c r="F428" i="2"/>
  <c r="F429" i="2" l="1"/>
  <c r="C428" i="2"/>
  <c r="L428" i="2" s="1"/>
  <c r="C429" i="2" l="1"/>
  <c r="L429" i="2" s="1"/>
  <c r="F430" i="2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F436" i="2" l="1"/>
  <c r="C435" i="2"/>
  <c r="L435" i="2" s="1"/>
  <c r="C436" i="2" l="1"/>
  <c r="L436" i="2" s="1"/>
  <c r="F437" i="2"/>
  <c r="C437" i="2" l="1"/>
  <c r="L437" i="2" s="1"/>
  <c r="F438" i="2"/>
  <c r="C438" i="2" l="1"/>
  <c r="L438" i="2" s="1"/>
  <c r="F439" i="2"/>
  <c r="F440" i="2" l="1"/>
  <c r="C439" i="2"/>
  <c r="L439" i="2" s="1"/>
  <c r="C440" i="2" l="1"/>
  <c r="L440" i="2" s="1"/>
  <c r="F441" i="2"/>
  <c r="F442" i="2" l="1"/>
  <c r="C441" i="2"/>
  <c r="L441" i="2" s="1"/>
  <c r="C442" i="2" l="1"/>
  <c r="L442" i="2" s="1"/>
  <c r="F444" i="2" l="1"/>
  <c r="C443" i="2"/>
  <c r="L443" i="2" s="1"/>
  <c r="C444" i="2" l="1"/>
  <c r="L444" i="2" s="1"/>
  <c r="F445" i="2"/>
  <c r="C445" i="2" l="1"/>
  <c r="L445" i="2" s="1"/>
  <c r="F446" i="2"/>
  <c r="C446" i="2" l="1"/>
  <c r="L446" i="2" s="1"/>
  <c r="C447" i="2" l="1"/>
  <c r="L447" i="2" s="1"/>
  <c r="F448" i="2"/>
  <c r="C448" i="2" l="1"/>
  <c r="L448" i="2" s="1"/>
  <c r="F449" i="2"/>
  <c r="F450" i="2" l="1"/>
  <c r="C449" i="2"/>
  <c r="L449" i="2" s="1"/>
  <c r="F451" i="2" l="1"/>
  <c r="C450" i="2"/>
  <c r="L450" i="2" s="1"/>
  <c r="C451" i="2" l="1"/>
  <c r="L451" i="2" s="1"/>
  <c r="F452" i="2"/>
  <c r="C452" i="2" l="1"/>
  <c r="L452" i="2" s="1"/>
  <c r="F453" i="2"/>
  <c r="C453" i="2" l="1"/>
  <c r="L453" i="2" s="1"/>
  <c r="F454" i="2"/>
  <c r="F455" i="2" l="1"/>
  <c r="C454" i="2"/>
  <c r="L454" i="2" s="1"/>
  <c r="C455" i="2" l="1"/>
  <c r="L455" i="2" s="1"/>
  <c r="F456" i="2"/>
  <c r="F457" i="2" l="1"/>
  <c r="C456" i="2"/>
  <c r="L456" i="2" s="1"/>
  <c r="C457" i="2" l="1"/>
  <c r="L457" i="2" s="1"/>
  <c r="F458" i="2"/>
  <c r="C458" i="2" l="1"/>
  <c r="L458" i="2" s="1"/>
  <c r="F459" i="2"/>
  <c r="C459" i="2" l="1"/>
  <c r="L459" i="2" s="1"/>
  <c r="F460" i="2"/>
  <c r="F461" i="2" l="1"/>
  <c r="C460" i="2"/>
  <c r="L460" i="2" s="1"/>
  <c r="C461" i="2" l="1"/>
  <c r="L461" i="2" s="1"/>
  <c r="F462" i="2"/>
  <c r="C462" i="2" l="1"/>
  <c r="L462" i="2" s="1"/>
  <c r="C463" i="2" l="1"/>
  <c r="L463" i="2" s="1"/>
  <c r="F464" i="2"/>
  <c r="C464" i="2" l="1"/>
  <c r="L464" i="2" s="1"/>
  <c r="F465" i="2"/>
  <c r="C465" i="2" l="1"/>
  <c r="L465" i="2" s="1"/>
  <c r="F466" i="2"/>
  <c r="C466" i="2" l="1"/>
  <c r="L466" i="2" s="1"/>
  <c r="F468" i="2" l="1"/>
  <c r="C467" i="2"/>
  <c r="L467" i="2" s="1"/>
  <c r="C468" i="2" l="1"/>
  <c r="L468" i="2" s="1"/>
  <c r="F469" i="2"/>
  <c r="C469" i="2" l="1"/>
  <c r="L469" i="2" s="1"/>
  <c r="F470" i="2"/>
  <c r="C470" i="2" l="1"/>
  <c r="L470" i="2" s="1"/>
  <c r="F471" i="2"/>
  <c r="F472" i="2" l="1"/>
  <c r="C471" i="2"/>
  <c r="L471" i="2" s="1"/>
  <c r="F473" i="2" l="1"/>
  <c r="C472" i="2"/>
  <c r="L472" i="2" s="1"/>
  <c r="C473" i="2" l="1"/>
  <c r="L473" i="2" s="1"/>
  <c r="F474" i="2"/>
  <c r="F475" i="2" l="1"/>
  <c r="C474" i="2"/>
  <c r="L474" i="2" s="1"/>
  <c r="C475" i="2" l="1"/>
  <c r="L475" i="2" s="1"/>
  <c r="F476" i="2"/>
  <c r="F477" i="2" l="1"/>
  <c r="C476" i="2"/>
  <c r="L476" i="2" s="1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C483" i="2" l="1"/>
  <c r="L483" i="2" s="1"/>
  <c r="F484" i="2"/>
  <c r="C484" i="2" l="1"/>
  <c r="L484" i="2" s="1"/>
  <c r="F485" i="2"/>
  <c r="C485" i="2" l="1"/>
  <c r="L485" i="2" s="1"/>
  <c r="F486" i="2"/>
  <c r="C486" i="2" l="1"/>
  <c r="L486" i="2" s="1"/>
  <c r="C487" i="2" l="1"/>
  <c r="L487" i="2" s="1"/>
  <c r="F488" i="2"/>
  <c r="F489" i="2" l="1"/>
  <c r="C488" i="2"/>
  <c r="L488" i="2" s="1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C493" i="2" l="1"/>
  <c r="L493" i="2" s="1"/>
  <c r="F494" i="2"/>
  <c r="F495" i="2" l="1"/>
  <c r="C494" i="2"/>
  <c r="L494" i="2" s="1"/>
  <c r="F496" i="2" l="1"/>
  <c r="C495" i="2"/>
  <c r="L495" i="2" s="1"/>
  <c r="F497" i="2" l="1"/>
  <c r="C496" i="2"/>
  <c r="L496" i="2" s="1"/>
  <c r="C497" i="2" l="1"/>
  <c r="L497" i="2" s="1"/>
  <c r="F498" i="2"/>
  <c r="C498" i="2" l="1"/>
  <c r="L498" i="2" s="1"/>
  <c r="F499" i="2"/>
  <c r="F500" i="2" l="1"/>
  <c r="C499" i="2"/>
  <c r="L499" i="2" s="1"/>
  <c r="C500" i="2" l="1"/>
  <c r="L500" i="2" s="1"/>
  <c r="F501" i="2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7" i="2" l="1"/>
  <c r="C506" i="2"/>
  <c r="L506" i="2" s="1"/>
  <c r="C507" i="2" l="1"/>
  <c r="L507" i="2" s="1"/>
  <c r="F508" i="2"/>
  <c r="C508" i="2" l="1"/>
  <c r="L508" i="2" s="1"/>
  <c r="F509" i="2"/>
  <c r="F510" i="2" l="1"/>
  <c r="C509" i="2"/>
  <c r="L509" i="2" s="1"/>
  <c r="C510" i="2" l="1"/>
  <c r="L510" i="2" s="1"/>
  <c r="F511" i="2"/>
  <c r="F512" i="2" l="1"/>
  <c r="C511" i="2"/>
  <c r="L511" i="2" s="1"/>
  <c r="F513" i="2" l="1"/>
  <c r="C512" i="2"/>
  <c r="L512" i="2" s="1"/>
  <c r="F514" i="2" l="1"/>
  <c r="C513" i="2"/>
  <c r="L513" i="2" s="1"/>
  <c r="C514" i="2" l="1"/>
  <c r="L514" i="2" s="1"/>
  <c r="F515" i="2"/>
  <c r="F516" i="2" l="1"/>
  <c r="C515" i="2"/>
  <c r="L515" i="2" s="1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C520" i="2" l="1"/>
  <c r="L520" i="2" s="1"/>
  <c r="F521" i="2"/>
  <c r="C521" i="2" l="1"/>
  <c r="L521" i="2" s="1"/>
  <c r="C522" i="2" l="1"/>
  <c r="L522" i="2" s="1"/>
  <c r="F523" i="2"/>
  <c r="C523" i="2" l="1"/>
  <c r="L523" i="2" s="1"/>
  <c r="F524" i="2"/>
  <c r="C524" i="2" l="1"/>
  <c r="L524" i="2" s="1"/>
  <c r="C525" i="2" l="1"/>
  <c r="L525" i="2" s="1"/>
  <c r="F526" i="2"/>
  <c r="F527" i="2" l="1"/>
  <c r="C526" i="2"/>
  <c r="L526" i="2" s="1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F532" i="2" l="1"/>
  <c r="C531" i="2"/>
  <c r="L531" i="2" s="1"/>
  <c r="C532" i="2" l="1"/>
  <c r="L532" i="2" s="1"/>
  <c r="F533" i="2"/>
  <c r="C533" i="2" l="1"/>
  <c r="L533" i="2" s="1"/>
  <c r="F534" i="2"/>
  <c r="C534" i="2" l="1"/>
  <c r="L534" i="2" s="1"/>
  <c r="F535" i="2"/>
  <c r="F536" i="2" l="1"/>
  <c r="C535" i="2"/>
  <c r="L535" i="2" s="1"/>
  <c r="F537" i="2" l="1"/>
  <c r="C536" i="2"/>
  <c r="L536" i="2" s="1"/>
  <c r="C537" i="2" l="1"/>
  <c r="L537" i="2" s="1"/>
  <c r="F538" i="2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3" i="2" l="1"/>
  <c r="C542" i="2"/>
  <c r="L542" i="2" s="1"/>
  <c r="F544" i="2" l="1"/>
  <c r="C543" i="2"/>
  <c r="L543" i="2" s="1"/>
  <c r="C544" i="2" l="1"/>
  <c r="L544" i="2" s="1"/>
  <c r="F545" i="2"/>
  <c r="F546" i="2" l="1"/>
  <c r="C545" i="2"/>
  <c r="L545" i="2" s="1"/>
  <c r="F547" i="2" l="1"/>
  <c r="C546" i="2"/>
  <c r="L546" i="2" s="1"/>
  <c r="C547" i="2" l="1"/>
  <c r="L547" i="2" s="1"/>
  <c r="F548" i="2"/>
  <c r="C548" i="2" l="1"/>
  <c r="L548" i="2" s="1"/>
  <c r="F549" i="2"/>
  <c r="C549" i="2" l="1"/>
  <c r="L549" i="2" s="1"/>
  <c r="F550" i="2"/>
  <c r="C550" i="2" l="1"/>
  <c r="L550" i="2" s="1"/>
  <c r="F551" i="2"/>
  <c r="F552" i="2" l="1"/>
  <c r="C551" i="2"/>
  <c r="L551" i="2" s="1"/>
  <c r="C552" i="2" l="1"/>
  <c r="L552" i="2" s="1"/>
  <c r="F553" i="2"/>
  <c r="C553" i="2" l="1"/>
  <c r="L553" i="2" s="1"/>
  <c r="F554" i="2"/>
  <c r="F555" i="2" l="1"/>
  <c r="C554" i="2"/>
  <c r="L554" i="2" s="1"/>
  <c r="F556" i="2" l="1"/>
  <c r="C555" i="2"/>
  <c r="L555" i="2" s="1"/>
  <c r="C556" i="2" l="1"/>
  <c r="L556" i="2" s="1"/>
  <c r="F557" i="2"/>
  <c r="F558" i="2" l="1"/>
  <c r="C557" i="2"/>
  <c r="L557" i="2" s="1"/>
  <c r="C558" i="2" l="1"/>
  <c r="L558" i="2" s="1"/>
  <c r="F560" i="2" l="1"/>
  <c r="C559" i="2"/>
  <c r="L559" i="2" s="1"/>
  <c r="F561" i="2" l="1"/>
  <c r="C560" i="2"/>
  <c r="L560" i="2" s="1"/>
  <c r="F562" i="2" l="1"/>
  <c r="C561" i="2"/>
  <c r="L561" i="2" s="1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C569" i="2" l="1"/>
  <c r="L569" i="2" s="1"/>
  <c r="F570" i="2"/>
  <c r="F571" i="2" l="1"/>
  <c r="C570" i="2"/>
  <c r="L570" i="2" s="1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C580" i="2" l="1"/>
  <c r="L580" i="2" s="1"/>
  <c r="F581" i="2"/>
  <c r="F582" i="2" l="1"/>
  <c r="C581" i="2"/>
  <c r="L581" i="2" s="1"/>
  <c r="C582" i="2" l="1"/>
  <c r="L582" i="2" s="1"/>
  <c r="F583" i="2"/>
  <c r="C583" i="2" l="1"/>
  <c r="L583" i="2" s="1"/>
  <c r="F584" i="2"/>
  <c r="C584" i="2" l="1"/>
  <c r="L584" i="2" s="1"/>
  <c r="F585" i="2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C589" i="2" l="1"/>
  <c r="L589" i="2" s="1"/>
  <c r="F590" i="2"/>
  <c r="C590" i="2" l="1"/>
  <c r="L590" i="2" s="1"/>
  <c r="F591" i="2"/>
  <c r="C591" i="2" l="1"/>
  <c r="L591" i="2" s="1"/>
  <c r="C592" i="2" l="1"/>
  <c r="L592" i="2" s="1"/>
  <c r="F593" i="2"/>
  <c r="C593" i="2" l="1"/>
  <c r="L593" i="2" s="1"/>
  <c r="F594" i="2"/>
  <c r="F595" i="2" l="1"/>
  <c r="C594" i="2"/>
  <c r="L594" i="2" s="1"/>
  <c r="C595" i="2" l="1"/>
  <c r="L595" i="2" s="1"/>
  <c r="F596" i="2"/>
  <c r="C596" i="2" l="1"/>
  <c r="L596" i="2" s="1"/>
  <c r="F597" i="2"/>
  <c r="C597" i="2" l="1"/>
  <c r="L597" i="2" s="1"/>
  <c r="F598" i="2"/>
  <c r="C598" i="2" l="1"/>
  <c r="L598" i="2" s="1"/>
  <c r="F600" i="2" l="1"/>
  <c r="C599" i="2"/>
  <c r="L599" i="2" s="1"/>
  <c r="F601" i="2" l="1"/>
  <c r="C600" i="2"/>
  <c r="L600" i="2" s="1"/>
  <c r="C601" i="2" l="1"/>
  <c r="L601" i="2" s="1"/>
  <c r="F602" i="2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C606" i="2" l="1"/>
  <c r="L606" i="2" s="1"/>
  <c r="F607" i="2"/>
  <c r="F608" i="2" l="1"/>
  <c r="C607" i="2"/>
  <c r="L607" i="2" s="1"/>
  <c r="F609" i="2" l="1"/>
  <c r="C608" i="2"/>
  <c r="L608" i="2" s="1"/>
  <c r="F610" i="2" l="1"/>
  <c r="C609" i="2"/>
  <c r="L609" i="2" s="1"/>
  <c r="C610" i="2" l="1"/>
  <c r="L610" i="2" s="1"/>
  <c r="F611" i="2"/>
  <c r="C611" i="2" l="1"/>
  <c r="L611" i="2" s="1"/>
  <c r="F612" i="2"/>
  <c r="F613" i="2" l="1"/>
  <c r="C612" i="2"/>
  <c r="L612" i="2" s="1"/>
  <c r="F614" i="2" l="1"/>
  <c r="C613" i="2"/>
  <c r="L613" i="2" s="1"/>
  <c r="C614" i="2" l="1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C620" i="2" l="1"/>
  <c r="L620" i="2" s="1"/>
  <c r="F621" i="2"/>
  <c r="F622" i="2" l="1"/>
  <c r="C621" i="2"/>
  <c r="L621" i="2" s="1"/>
  <c r="C622" i="2" l="1"/>
  <c r="L622" i="2" s="1"/>
  <c r="F623" i="2"/>
  <c r="C623" i="2" l="1"/>
  <c r="L623" i="2" s="1"/>
  <c r="F624" i="2"/>
  <c r="C624" i="2" l="1"/>
  <c r="L624" i="2" s="1"/>
  <c r="F625" i="2"/>
  <c r="C625" i="2" l="1"/>
  <c r="L625" i="2" s="1"/>
  <c r="F626" i="2"/>
  <c r="C626" i="2" l="1"/>
  <c r="L626" i="2" s="1"/>
  <c r="F627" i="2"/>
  <c r="F628" i="2" l="1"/>
  <c r="C627" i="2"/>
  <c r="L627" i="2" s="1"/>
  <c r="C628" i="2" l="1"/>
  <c r="L628" i="2" s="1"/>
  <c r="F629" i="2"/>
  <c r="C629" i="2" l="1"/>
  <c r="L629" i="2" s="1"/>
  <c r="F630" i="2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C635" i="2" l="1"/>
  <c r="L635" i="2" s="1"/>
  <c r="F636" i="2"/>
  <c r="C636" i="2" l="1"/>
  <c r="L636" i="2" s="1"/>
  <c r="F637" i="2"/>
  <c r="C637" i="2" l="1"/>
  <c r="L637" i="2" s="1"/>
  <c r="F638" i="2"/>
  <c r="C638" i="2" l="1"/>
  <c r="L638" i="2" s="1"/>
  <c r="C639" i="2" l="1"/>
  <c r="L639" i="2" s="1"/>
  <c r="C640" i="2" l="1"/>
  <c r="L640" i="2" s="1"/>
  <c r="C641" i="2" l="1"/>
  <c r="L641" i="2" s="1"/>
  <c r="C642" i="2" l="1"/>
  <c r="L642" i="2" s="1"/>
  <c r="C643" i="2" l="1"/>
  <c r="L643" i="2" s="1"/>
  <c r="C644" i="2" l="1"/>
  <c r="L644" i="2" s="1"/>
  <c r="C645" i="2" l="1"/>
  <c r="L645" i="2" s="1"/>
  <c r="C646" i="2" l="1"/>
  <c r="L646" i="2" s="1"/>
  <c r="C647" i="2" l="1"/>
  <c r="L647" i="2" s="1"/>
  <c r="C648" i="2" l="1"/>
  <c r="L648" i="2" s="1"/>
  <c r="C649" i="2" l="1"/>
  <c r="L649" i="2" s="1"/>
  <c r="C650" i="2" l="1"/>
  <c r="L650" i="2" s="1"/>
  <c r="C651" i="2" l="1"/>
  <c r="L651" i="2" s="1"/>
  <c r="C652" i="2" l="1"/>
  <c r="L652" i="2" s="1"/>
  <c r="C653" i="2" l="1"/>
  <c r="L653" i="2" s="1"/>
  <c r="C654" i="2" l="1"/>
  <c r="L654" i="2" s="1"/>
  <c r="F655" i="2"/>
  <c r="C655" i="2" l="1"/>
  <c r="L655" i="2" s="1"/>
  <c r="F656" i="2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F666" i="2" l="1"/>
  <c r="C665" i="2"/>
  <c r="L665" i="2" s="1"/>
  <c r="C666" i="2" l="1"/>
  <c r="L666" i="2" s="1"/>
  <c r="F667" i="2"/>
  <c r="C667" i="2" l="1"/>
  <c r="L667" i="2" s="1"/>
  <c r="F668" i="2"/>
  <c r="C668" i="2" l="1"/>
  <c r="L668" i="2" s="1"/>
  <c r="F669" i="2"/>
  <c r="F670" i="2" l="1"/>
  <c r="C669" i="2"/>
  <c r="L669" i="2" s="1"/>
  <c r="C670" i="2" l="1"/>
  <c r="L670" i="2" s="1"/>
  <c r="C671" i="2" l="1"/>
  <c r="L671" i="2" s="1"/>
  <c r="F672" i="2"/>
  <c r="C672" i="2" l="1"/>
  <c r="L672" i="2" s="1"/>
  <c r="F673" i="2"/>
  <c r="F674" i="2" l="1"/>
  <c r="C673" i="2"/>
  <c r="L673" i="2" s="1"/>
  <c r="F675" i="2" l="1"/>
  <c r="C674" i="2"/>
  <c r="L674" i="2" s="1"/>
  <c r="F676" i="2" l="1"/>
  <c r="C675" i="2"/>
  <c r="L675" i="2" s="1"/>
  <c r="C676" i="2" l="1"/>
  <c r="L676" i="2" s="1"/>
  <c r="F677" i="2"/>
  <c r="F678" i="2" l="1"/>
  <c r="C677" i="2"/>
  <c r="L677" i="2" s="1"/>
  <c r="C678" i="2" l="1"/>
  <c r="L678" i="2" s="1"/>
  <c r="F679" i="2"/>
  <c r="C679" i="2" l="1"/>
  <c r="L679" i="2" s="1"/>
  <c r="F680" i="2"/>
  <c r="F681" i="2" l="1"/>
  <c r="C680" i="2"/>
  <c r="L680" i="2" s="1"/>
  <c r="F682" i="2" l="1"/>
  <c r="C681" i="2"/>
  <c r="L681" i="2" s="1"/>
  <c r="F683" i="2" l="1"/>
  <c r="C682" i="2"/>
  <c r="L682" i="2" s="1"/>
  <c r="F684" i="2" l="1"/>
  <c r="C683" i="2"/>
  <c r="L683" i="2" s="1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C688" i="2" l="1"/>
  <c r="L688" i="2" s="1"/>
  <c r="F689" i="2"/>
  <c r="C689" i="2" l="1"/>
  <c r="L689" i="2" s="1"/>
  <c r="F690" i="2"/>
  <c r="C690" i="2" l="1"/>
  <c r="L690" i="2" s="1"/>
  <c r="F691" i="2"/>
  <c r="C691" i="2" l="1"/>
  <c r="L691" i="2" s="1"/>
  <c r="F692" i="2"/>
  <c r="C692" i="2" l="1"/>
  <c r="L692" i="2" s="1"/>
  <c r="F693" i="2"/>
  <c r="C693" i="2" l="1"/>
  <c r="L693" i="2" s="1"/>
  <c r="F694" i="2"/>
  <c r="C694" i="2" l="1"/>
  <c r="L694" i="2" s="1"/>
  <c r="F695" i="2"/>
  <c r="C695" i="2" l="1"/>
  <c r="L695" i="2" s="1"/>
  <c r="F696" i="2"/>
  <c r="F697" i="2" l="1"/>
  <c r="C696" i="2"/>
  <c r="L696" i="2" s="1"/>
  <c r="C697" i="2" l="1"/>
  <c r="L697" i="2" s="1"/>
  <c r="F698" i="2"/>
  <c r="C698" i="2" l="1"/>
  <c r="L698" i="2" s="1"/>
  <c r="F699" i="2"/>
  <c r="C699" i="2" l="1"/>
  <c r="L699" i="2" s="1"/>
  <c r="F700" i="2"/>
  <c r="F701" i="2" l="1"/>
  <c r="C700" i="2"/>
  <c r="L700" i="2" s="1"/>
  <c r="F702" i="2" l="1"/>
  <c r="C701" i="2"/>
  <c r="L701" i="2" s="1"/>
  <c r="C702" i="2" l="1"/>
  <c r="L702" i="2" s="1"/>
  <c r="F703" i="2"/>
  <c r="C703" i="2" l="1"/>
  <c r="L703" i="2" s="1"/>
  <c r="F704" i="2"/>
  <c r="F705" i="2" l="1"/>
  <c r="C704" i="2"/>
  <c r="L704" i="2" s="1"/>
  <c r="C705" i="2" l="1"/>
  <c r="L705" i="2" s="1"/>
  <c r="F706" i="2"/>
  <c r="C706" i="2" l="1"/>
  <c r="L706" i="2" s="1"/>
  <c r="F707" i="2"/>
  <c r="C707" i="2" l="1"/>
  <c r="L707" i="2" s="1"/>
  <c r="F708" i="2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F719" i="2" l="1"/>
  <c r="C718" i="2"/>
  <c r="L718" i="2" s="1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C723" i="2" l="1"/>
  <c r="L723" i="2" s="1"/>
  <c r="F724" i="2"/>
  <c r="C724" i="2" l="1"/>
  <c r="L724" i="2" s="1"/>
  <c r="F725" i="2"/>
  <c r="C725" i="2" l="1"/>
  <c r="L725" i="2" s="1"/>
  <c r="F726" i="2"/>
  <c r="C726" i="2" l="1"/>
  <c r="L726" i="2" s="1"/>
  <c r="F727" i="2"/>
  <c r="C727" i="2" l="1"/>
  <c r="L727" i="2" s="1"/>
  <c r="F728" i="2"/>
  <c r="C728" i="2" l="1"/>
  <c r="L728" i="2" s="1"/>
  <c r="F729" i="2"/>
  <c r="C729" i="2" l="1"/>
  <c r="L729" i="2" s="1"/>
  <c r="F730" i="2"/>
  <c r="C730" i="2" l="1"/>
  <c r="L730" i="2" s="1"/>
  <c r="F731" i="2"/>
  <c r="C731" i="2" l="1"/>
  <c r="L731" i="2" s="1"/>
  <c r="F732" i="2"/>
  <c r="C732" i="2" l="1"/>
  <c r="L732" i="2" s="1"/>
  <c r="F733" i="2"/>
  <c r="C733" i="2" l="1"/>
  <c r="L733" i="2" s="1"/>
  <c r="F734" i="2"/>
  <c r="C734" i="2" l="1"/>
  <c r="L734" i="2" s="1"/>
  <c r="F735" i="2"/>
  <c r="C735" i="2" l="1"/>
  <c r="L735" i="2" s="1"/>
  <c r="F736" i="2"/>
  <c r="C736" i="2" l="1"/>
  <c r="L736" i="2" s="1"/>
  <c r="F737" i="2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F744" i="2" l="1"/>
  <c r="C743" i="2"/>
  <c r="L743" i="2" s="1"/>
  <c r="C744" i="2" l="1"/>
  <c r="L744" i="2" s="1"/>
  <c r="F745" i="2"/>
  <c r="C745" i="2" l="1"/>
  <c r="L745" i="2" s="1"/>
  <c r="F746" i="2"/>
  <c r="F747" i="2" l="1"/>
  <c r="C746" i="2"/>
  <c r="L746" i="2" s="1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s="1"/>
  <c r="L752" i="2" s="1"/>
</calcChain>
</file>

<file path=xl/sharedStrings.xml><?xml version="1.0" encoding="utf-8"?>
<sst xmlns="http://schemas.openxmlformats.org/spreadsheetml/2006/main" count="1132" uniqueCount="316">
  <si>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</si>
  <si>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</si>
  <si>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</si>
  <si>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</si>
  <si>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</si>
  <si>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</si>
  <si>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</si>
  <si>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</si>
  <si>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</si>
  <si>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</si>
  <si>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</si>
  <si>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</si>
  <si>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</si>
  <si>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</si>
  <si>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</si>
  <si>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</si>
  <si>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</si>
  <si>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</si>
  <si>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</si>
  <si>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</si>
  <si>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</si>
  <si>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</si>
  <si>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</si>
  <si>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</si>
  <si>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</si>
  <si>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</si>
  <si>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</si>
  <si>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</si>
  <si>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</si>
  <si>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</si>
  <si>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</si>
  <si>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</si>
  <si>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</si>
  <si>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</si>
  <si>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</si>
  <si>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</si>
  <si>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</si>
  <si>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</si>
  <si>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</si>
  <si>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</si>
  <si>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</si>
  <si>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</si>
  <si>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</si>
  <si>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</si>
  <si>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</si>
  <si>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</si>
  <si>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</si>
  <si>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</si>
  <si>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</si>
  <si>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</si>
  <si>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</si>
  <si>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</si>
  <si>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</si>
  <si>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</si>
  <si>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</si>
  <si>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</si>
  <si>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</si>
  <si>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</si>
  <si>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</si>
  <si>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</si>
  <si>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</si>
  <si>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</si>
  <si>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</si>
  <si>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</si>
  <si>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</si>
  <si>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</si>
  <si>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</si>
  <si>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</si>
  <si>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</si>
  <si>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</si>
  <si>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</si>
  <si>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</si>
  <si>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</si>
  <si>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</si>
  <si>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</si>
  <si>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</si>
  <si>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</si>
  <si>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</si>
  <si>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</si>
  <si>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</si>
  <si>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</si>
  <si>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</si>
  <si>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</si>
  <si>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</si>
  <si>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</si>
  <si>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</si>
  <si>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</si>
  <si>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</si>
  <si>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</si>
  <si>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</si>
  <si>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</si>
  <si>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</si>
  <si>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</si>
  <si>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</si>
  <si>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</si>
  <si>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</si>
  <si>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</si>
  <si>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</si>
  <si>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</si>
  <si>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</si>
  <si>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</si>
  <si>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</si>
  <si>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</si>
  <si>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</si>
  <si>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</si>
  <si>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</si>
  <si>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</si>
  <si>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</si>
  <si>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</si>
  <si>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</si>
  <si>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</si>
  <si>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</si>
  <si>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</si>
  <si>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</si>
  <si>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</si>
  <si>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</si>
  <si>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</si>
  <si>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</si>
  <si>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</si>
  <si>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</si>
  <si>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</si>
  <si>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</si>
  <si>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</si>
  <si>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</si>
  <si>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</si>
  <si>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</si>
  <si>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</si>
  <si>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</si>
  <si>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</si>
  <si>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</si>
  <si>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</si>
  <si>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</si>
  <si>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</si>
  <si>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</si>
  <si>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</si>
  <si>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</si>
  <si>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</si>
  <si>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</si>
  <si>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</si>
  <si>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</si>
  <si>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</si>
  <si>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</si>
  <si>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</si>
  <si>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</si>
  <si>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</si>
  <si>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</si>
  <si>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</si>
  <si>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</si>
  <si>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</si>
  <si>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</si>
  <si>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</si>
  <si>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</si>
  <si>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</si>
  <si>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</si>
  <si>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</si>
  <si>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</si>
  <si>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</si>
  <si>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</si>
  <si>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</si>
  <si>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</si>
  <si>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</si>
  <si>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</si>
  <si>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</si>
  <si>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</si>
  <si>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</si>
  <si>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</si>
  <si>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</si>
  <si>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</si>
  <si>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</si>
  <si>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</si>
  <si>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</si>
  <si>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</si>
  <si>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</si>
  <si>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</si>
  <si>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</si>
  <si>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</si>
  <si>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</si>
  <si>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</si>
  <si>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</si>
  <si>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</si>
  <si>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</si>
  <si>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</si>
  <si>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</si>
  <si>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</si>
  <si>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</si>
  <si>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</si>
  <si>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</si>
  <si>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</si>
  <si>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</si>
  <si>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</si>
  <si>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</si>
  <si>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</si>
  <si>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</si>
  <si>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</si>
  <si>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</si>
  <si>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</si>
  <si>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</si>
  <si>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</si>
  <si>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</si>
  <si>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</si>
  <si>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</si>
  <si>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</si>
  <si>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</si>
  <si>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</si>
  <si>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</si>
  <si>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</si>
  <si>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</si>
  <si>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</si>
  <si>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</si>
  <si>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</si>
  <si>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</si>
  <si>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</si>
  <si>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</si>
  <si>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</si>
  <si>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</si>
  <si>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</si>
  <si>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</si>
  <si>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</si>
  <si>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</si>
  <si>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</si>
  <si>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</si>
  <si>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</si>
  <si>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</si>
  <si>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</si>
  <si>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</si>
  <si>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</si>
  <si>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</si>
  <si>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</si>
  <si>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</si>
  <si>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</si>
  <si>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</si>
  <si>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</si>
  <si>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</si>
  <si>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</si>
  <si>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</si>
  <si>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</si>
  <si>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</si>
  <si>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</si>
  <si>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</si>
  <si>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</si>
  <si>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</si>
  <si>
    <t>Tasa de Casos de Violencia Económica por cada 100 mil Mujeres por región y comuna para la prevalencia: No sufrió violencia económica en los últimos 12 meses. Periodo 2012-2020</t>
  </si>
  <si>
    <t>Informe interactico de tasa por 100 mil habitantes de violencia psicológica hacia la mujer según Encuesta Nacional de Violencia Intrafamiliar en Tarapacá, para el año 2020.</t>
  </si>
  <si>
    <t>Cantidad de hombres atendidos en Centros de Reeducación de Hombres por tipo de procedimiento para el periodo 2015-2019</t>
  </si>
  <si>
    <t>Mujeres atendidas en Centros de Atención y Reparación para Mujeres Víctimas/Sobrevivientes de Violencia Sexual a escala regional || Chile || 2017-2019</t>
  </si>
  <si>
    <t>Mapa de Centros de la Mujer a escala regional || Chile || 2021</t>
  </si>
  <si>
    <t>Frecuencia Casos de Violencia Económica a escala comunal y por prevalencia para la región de Tarapacá. Periodo 2012-2020</t>
  </si>
  <si>
    <t>Frecuencia Casos de Violencia Económica por región y comuna para la prevalencia: No sufrió violencia económica en los últimos 12 meses. Periodo 2012-2020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</si>
  <si>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</si>
  <si>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</si>
  <si>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</si>
  <si>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Mujeres atendidas en establecimientos de apoyo por tipo de establecimiento || Chile || 2014-2019</t>
  </si>
  <si>
    <t>Mapa de Femicidios de Chile</t>
  </si>
  <si>
    <t>Resultados de Encuentas de Acoso Callejero en Chile, Periodo 2015-2016</t>
  </si>
  <si>
    <t>Acoso Laboral por público objetivo || Chile || 2019</t>
  </si>
  <si>
    <t>Prevalencia (%)</t>
  </si>
  <si>
    <t>Prevalencia Violencia Intrafamilia por región || Periodo 2012-2020</t>
  </si>
  <si>
    <t>Casos</t>
  </si>
  <si>
    <t>R360</t>
  </si>
  <si>
    <t>https://analytics.zoho.com/open-view/2395394000007334023</t>
  </si>
  <si>
    <t>Casos de Violencia Intrafamilia presentados a fiscalía nacional || Periodo 2019-2021</t>
  </si>
  <si>
    <t>Casos de Violencia Intrafamilia presentados a fiscalía por región || Periodo 2019-2021</t>
  </si>
  <si>
    <t>Aprehensiones, Casos Policiales, Denuncias y Detenciones</t>
  </si>
  <si>
    <t>Frecuencia de Violencia Intrafamiliar en Chile por Región y sus comunas || Período 2005-2021</t>
  </si>
  <si>
    <t>27.10</t>
  </si>
  <si>
    <t>Atenciones Médicas por Violencia de Género</t>
  </si>
  <si>
    <t>Categoría</t>
  </si>
  <si>
    <t>Atenciones Médicas por Violencia de Género en la Región de Tarapacá por Servicio Nacional de Salud y Concepto de Atención.Periodo 2010-2016</t>
  </si>
  <si>
    <t>Atenciones Médicas por Violencia de Género por el Concepto de Atención: Atención por violación (con entrega de anticoncepción de emergencia) por Servicio Nacional de Salud.Periodo 2010-2016</t>
  </si>
  <si>
    <t>RP</t>
  </si>
  <si>
    <t>https://analytics.zoho.com/open-view/2395394000007395218?ZOHO_CRITERIA=%2227.10%22.%22Cantidad%20de%20Atenciones%22%20%3E%200.99</t>
  </si>
  <si>
    <t>Atenciones Médicas por Violencia de Género a nivel nacional por Servicio Nacional de Salud y Concepto de Atención.Periodo 2010-2016</t>
  </si>
  <si>
    <t>Casos de violencia psicológica</t>
  </si>
  <si>
    <t>Prevalencia Violencia Psicológica General Año</t>
  </si>
  <si>
    <t>Prevalencia Violencia Psicológica General Vida (año o vida)</t>
  </si>
  <si>
    <t>Prevalencia Violencia Psicológica Grave Año</t>
  </si>
  <si>
    <t>Prevalencia Violencia Psicológica Leve Año</t>
  </si>
  <si>
    <t>Informe interactico de casos de violencia psicológica hacia la mujer según Encuesta Nacional de Violencia Intrafamiliar en Tarapacá, para el año 2020.</t>
  </si>
  <si>
    <t>Informe interactico de casos de violencia psicológica hacia la mujer según Encuesta Nacional de Violencia Intrafamiliar por Prevalencia Violencia Psicológica General Año, para el año 2020.</t>
  </si>
  <si>
    <t>Informe interactico de casos de violencia psicológica hacia la mujer según Encuesta Nacional de Violencia Intrafamiliar en Tarapacá, para el periodo 2012-2020.</t>
  </si>
  <si>
    <t>Informe interactivo de casos de violencia psicológica hacia la mujer según Encuesta Nacional de Violencia Intrafamiliar por Prevalencia Violencia Psicológica General Año, para el periodo 2012-2020.</t>
  </si>
  <si>
    <t>Reporte de casos de violencia psicológica hacia la mujer según Encuesta Nacional de Violencia Intrafamiliar a nivel nacional, para el año 2020.</t>
  </si>
  <si>
    <t>Reporte de casos de violencia psicológica hacia la mujer según Encuesta Nacional de Violencia Intrafamiliar a nivel nacional, para el periodo 2012-2020.</t>
  </si>
  <si>
    <t>https://analytics.zoho.com/open-view/2395394000007414508?ZOHO_CRITERIA=%22Trasposicion_27.17%22.%22A%C3%B1o%22%20%3D%202020%20and%20%22Trasposicion_27.17%22.%22Valor%22%3E0.99</t>
  </si>
  <si>
    <t>https://analytics.zoho.com/open-view/2395394000007415884?ZOHO_CRITERIA=%22Trasposicion_27.17%22.%22Valor%22%3E0.99</t>
  </si>
  <si>
    <t>Ajustar</t>
  </si>
  <si>
    <t>Cambiar pestañas años</t>
  </si>
  <si>
    <t>faltan</t>
  </si>
  <si>
    <t>no</t>
  </si>
  <si>
    <t>ajustar</t>
  </si>
  <si>
    <t>revisar</t>
  </si>
  <si>
    <t>widget de proporción víctimas mujeres (1.6%)</t>
  </si>
  <si>
    <t>widget</t>
  </si>
  <si>
    <t>duda</t>
  </si>
  <si>
    <t>sacarlo</t>
  </si>
  <si>
    <t>pendiente</t>
  </si>
  <si>
    <t>Gráfico 5 está pegado</t>
  </si>
  <si>
    <t>Atención por violación (con entrega de anticoncepción de emergencia)</t>
  </si>
  <si>
    <t>Atención por violación (sin entrega de anticoncepción de emergencia )</t>
  </si>
  <si>
    <t>Estupro</t>
  </si>
  <si>
    <t>Abuso Sexual</t>
  </si>
  <si>
    <t>Otra violencia</t>
  </si>
  <si>
    <t xml:space="preserve">Violencia Física  </t>
  </si>
  <si>
    <t>Violencia Intrafamiliar</t>
  </si>
  <si>
    <t>Casos de violencia general</t>
  </si>
  <si>
    <t>Casos de violencia hacia la mujer a escala regional || Chile || periodo 2012-2020</t>
  </si>
  <si>
    <t>Tasa de mujeres que sufren violencia a escala regional || Chile || periodo 2012-2020</t>
  </si>
  <si>
    <t>27.20</t>
  </si>
  <si>
    <t>Tasa de violencia</t>
  </si>
  <si>
    <t>Tasa de mujeres que sufren violencia || Chile || periodo 2012-2020</t>
  </si>
  <si>
    <t>https://analytics.zoho.com/open-view/2395394000007666232</t>
  </si>
  <si>
    <t>Tasa por 100 mil mujeres que sufren violencia psicológica por Región, para el Periodo 2012-2020.</t>
  </si>
  <si>
    <t>https://analytics.zoho.com/open-view/2395394000007499357?ZOHO_CRITERIA=%22Trasposicion_27.22%22.%22Valor%22%3E0.99</t>
  </si>
  <si>
    <t>Tasa por 100 mil mujeres que sufren violencia psicológica por Nacional, para el Periodo 2012-2020.</t>
  </si>
  <si>
    <t>https://analytics.zoho.com/open-view/2395394000007480330</t>
  </si>
  <si>
    <t>Casos de violencia hacia la mujer || Chile || periodo 2012-2020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</si>
</sst>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  <xf numFmtId="0" fontId="0" fillId="23" borderId="0" xfId="0" applyFill="1" applyAlignment="1">
      <alignment horizontal="center"/>
    </xf>
    <xf numFmtId="0" fontId="3" fillId="23" borderId="0" xfId="0" applyFont="1" applyFill="1" applyAlignment="1">
      <alignment horizontal="left" vertical="top"/>
    </xf>
    <xf numFmtId="0" fontId="4" fillId="23" borderId="0" xfId="0" applyFont="1" applyFill="1" applyAlignment="1">
      <alignment horizontal="left" vertical="top"/>
    </xf>
    <xf numFmtId="0" fontId="0" fillId="23" borderId="0" xfId="0" applyFill="1" applyAlignment="1">
      <alignment horizontal="center" vertical="top"/>
    </xf>
    <xf numFmtId="0" fontId="0" fillId="23" borderId="0" xfId="0" applyFill="1"/>
    <xf numFmtId="0" fontId="0" fillId="24" borderId="0" xfId="0" applyFill="1" applyAlignment="1">
      <alignment horizontal="center"/>
    </xf>
    <xf numFmtId="0" fontId="3" fillId="24" borderId="0" xfId="0" applyFont="1" applyFill="1" applyAlignment="1">
      <alignment horizontal="left" vertical="top"/>
    </xf>
    <xf numFmtId="0" fontId="4" fillId="24" borderId="0" xfId="0" applyFont="1" applyFill="1" applyAlignment="1">
      <alignment horizontal="left" vertical="top"/>
    </xf>
    <xf numFmtId="0" fontId="0" fillId="24" borderId="0" xfId="0" applyFill="1" applyAlignment="1">
      <alignment horizontal="center" vertical="top"/>
    </xf>
    <xf numFmtId="0" fontId="0" fillId="24" borderId="0" xfId="0" applyFill="1"/>
    <xf numFmtId="0" fontId="0" fillId="25" borderId="0" xfId="0" applyFill="1" applyAlignment="1">
      <alignment horizontal="center"/>
    </xf>
    <xf numFmtId="0" fontId="3" fillId="25" borderId="0" xfId="0" applyFont="1" applyFill="1" applyAlignment="1">
      <alignment horizontal="left" vertical="top"/>
    </xf>
    <xf numFmtId="0" fontId="0" fillId="25" borderId="0" xfId="0" applyFill="1" applyAlignment="1">
      <alignment horizontal="center" vertical="top"/>
    </xf>
    <xf numFmtId="0" fontId="0" fillId="25" borderId="0" xfId="0" applyFill="1"/>
    <xf numFmtId="0" fontId="0" fillId="26" borderId="0" xfId="0" applyFill="1" applyAlignment="1">
      <alignment horizontal="center"/>
    </xf>
    <xf numFmtId="0" fontId="3" fillId="26" borderId="0" xfId="0" applyFont="1" applyFill="1" applyAlignment="1">
      <alignment horizontal="left" vertical="top"/>
    </xf>
    <xf numFmtId="0" fontId="4" fillId="26" borderId="0" xfId="0" applyFont="1" applyFill="1" applyAlignment="1">
      <alignment horizontal="left" vertical="top"/>
    </xf>
    <xf numFmtId="0" fontId="0" fillId="26" borderId="0" xfId="0" applyFill="1" applyAlignment="1">
      <alignment horizontal="center" vertical="top"/>
    </xf>
    <xf numFmtId="0" fontId="0" fillId="26" borderId="0" xfId="0" applyFill="1"/>
    <xf numFmtId="0" fontId="0" fillId="26" borderId="0" xfId="0" quotePrefix="1" applyFill="1" applyAlignment="1">
      <alignment horizontal="center"/>
    </xf>
    <xf numFmtId="0" fontId="0" fillId="27" borderId="0" xfId="0" applyFill="1" applyAlignment="1">
      <alignment horizontal="center"/>
    </xf>
    <xf numFmtId="0" fontId="3" fillId="27" borderId="0" xfId="0" applyFont="1" applyFill="1" applyAlignment="1">
      <alignment horizontal="left" vertical="top"/>
    </xf>
    <xf numFmtId="0" fontId="4" fillId="27" borderId="0" xfId="0" applyFont="1" applyFill="1" applyAlignment="1">
      <alignment horizontal="left" vertical="top"/>
    </xf>
    <xf numFmtId="0" fontId="0" fillId="27" borderId="0" xfId="0" applyFill="1" applyAlignment="1">
      <alignment horizontal="center" vertical="top"/>
    </xf>
    <xf numFmtId="0" fontId="0" fillId="27" borderId="0" xfId="0" applyFill="1"/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left" vertical="top"/>
    </xf>
    <xf numFmtId="0" fontId="4" fillId="28" borderId="0" xfId="0" applyFont="1" applyFill="1" applyAlignment="1">
      <alignment horizontal="left" vertical="top"/>
    </xf>
    <xf numFmtId="0" fontId="0" fillId="28" borderId="0" xfId="0" applyFill="1" applyAlignment="1">
      <alignment horizontal="center" vertical="top"/>
    </xf>
    <xf numFmtId="0" fontId="0" fillId="28" borderId="0" xfId="0" applyFill="1"/>
    <xf numFmtId="0" fontId="0" fillId="28" borderId="0" xfId="0" quotePrefix="1" applyFill="1" applyAlignment="1">
      <alignment horizontal="center"/>
    </xf>
  </cellXfs>
  <cellStyles count="2">
    <cellStyle name="Hipervínculo" xfId="1" builtinId="8"/>
    <cellStyle name="Normal" xfId="0" builtinId="0"/>
  </cellStyles>
  <dxfs count="17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CC00"/>
      <color rgb="FF339966"/>
      <color rgb="FFFF9966"/>
      <color rgb="FFCC9900"/>
      <color rgb="FFFFFF99"/>
      <color rgb="FF33CCCC"/>
      <color rgb="FFFFCCFF"/>
      <color rgb="FFFF99CC"/>
      <color rgb="FFCC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3279631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160655</xdr:colOff>
      <xdr:row>0</xdr:row>
      <xdr:rowOff>57151</xdr:rowOff>
    </xdr:from>
    <xdr:to>
      <xdr:col>3</xdr:col>
      <xdr:colOff>85725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49531</xdr:rowOff>
    </xdr:from>
    <xdr:to>
      <xdr:col>5</xdr:col>
      <xdr:colOff>315595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447675</xdr:colOff>
      <xdr:row>0</xdr:row>
      <xdr:rowOff>95250</xdr:rowOff>
    </xdr:from>
    <xdr:to>
      <xdr:col>8</xdr:col>
      <xdr:colOff>276225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768" totalsRowShown="0" headerRowDxfId="13">
  <autoFilter ref="A10:Z768" xr:uid="{1EB939B5-BF13-4485-8A96-D15199EA19E6}">
    <filterColumn colId="1">
      <filters>
        <filter val="27.16"/>
      </filters>
    </filterColumn>
  </autoFilter>
  <tableColumns count="26">
    <tableColumn id="1" xr3:uid="{9405359C-2D08-4927-8309-AD9E156D9026}" name="Corr" dataDxfId="12">
      <calculatedColumnFormula>+A10+1</calculatedColumnFormula>
    </tableColumn>
    <tableColumn id="2" xr3:uid="{6916B56A-1FFB-47BD-AB36-C9A1F4A1884F}" name="Tabla Madre" dataDxfId="11">
      <calculatedColumnFormula>+B10</calculatedColumnFormula>
    </tableColumn>
    <tableColumn id="3" xr3:uid="{B08D57A8-E4F6-4FC0-AA6C-FF06B6F6F3AD}" name="Informe" dataDxfId="10">
      <calculatedColumnFormula>+F11&amp;" - "&amp;J11</calculatedColumnFormula>
    </tableColumn>
    <tableColumn id="4" xr3:uid="{4492D037-8C82-4A30-94B4-E87C336E7F84}" name="Link" dataDxfId="9">
      <calculatedColumnFormula>+"AQUÍ SE COPIA EL LINK SIN EL ID DE FILTRO"&amp;I11</calculatedColumnFormula>
    </tableColumn>
    <tableColumn id="5" xr3:uid="{D01B13B5-7D0C-4839-9CEA-E2750FCB0A15}" name="n" dataDxfId="8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7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7" totalsRowShown="0" headerRowDxfId="5">
  <autoFilter ref="A10:U37" xr:uid="{5330E9F4-15F6-4747-BFA8-16D6198AE75D}"/>
  <tableColumns count="21">
    <tableColumn id="1" xr3:uid="{EE0CEE91-9BF9-45E9-B3F6-D5CF168DC104}" name="Corr" dataDxfId="4">
      <calculatedColumnFormula>+A10+1</calculatedColumnFormula>
    </tableColumn>
    <tableColumn id="2" xr3:uid="{763C848B-35E0-4F75-94EB-67F9CB588602}" name="Tabla Madre" dataDxfId="3">
      <calculatedColumnFormula>+B10</calculatedColumnFormula>
    </tableColumn>
    <tableColumn id="3" xr3:uid="{74E9E8E8-5783-471B-A382-817661045923}" name="Informe" dataDxfId="2">
      <calculatedColumnFormula>+F11&amp;" - "&amp;I11</calculatedColumnFormula>
    </tableColumn>
    <tableColumn id="4" xr3:uid="{543015FD-B734-45F7-851D-91014B209BC3}" name="Link" dataDxfId="1">
      <calculatedColumnFormula>+"AQUÍ SE COPIA EL LINK SIN EL ID DE FILTRO"&amp;#REF!</calculatedColumnFormula>
    </tableColumn>
    <tableColumn id="5" xr3:uid="{A41C7425-CB0B-4741-9894-F0814D0AAB70}" name="n" dataDxfId="0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768"/>
  <sheetViews>
    <sheetView showGridLines="0" tabSelected="1" zoomScale="88" zoomScaleNormal="88" workbookViewId="0">
      <pane xSplit="2" ySplit="10" topLeftCell="D305" activePane="bottomRight" state="frozen"/>
      <selection pane="topRight" activeCell="C1" sqref="C1"/>
      <selection pane="bottomLeft" activeCell="A5" sqref="A5"/>
      <selection pane="bottomRight" activeCell="L316" sqref="L31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hidden="1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 t="s">
        <v>254</v>
      </c>
      <c r="L11" s="1" t="str">
        <f>+HYPERLINK(D11,C11)</f>
        <v>II 01 - Trabajadores</v>
      </c>
      <c r="M11" t="s">
        <v>59</v>
      </c>
      <c r="N11" t="s">
        <v>58</v>
      </c>
    </row>
    <row r="12" spans="1:26" hidden="1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hidden="1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hidden="1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hidden="1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hidden="1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22" hidden="1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22" hidden="1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22" hidden="1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>+HYPERLINK(D19,C19)</f>
        <v>II 01 - Maule</v>
      </c>
    </row>
    <row r="20" spans="1:22" hidden="1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22" hidden="1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22" hidden="1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22" hidden="1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22" hidden="1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22" hidden="1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22" hidden="1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22" hidden="1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22" hidden="1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22" hidden="1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  <c r="M29" t="s">
        <v>57</v>
      </c>
      <c r="N29" t="s">
        <v>58</v>
      </c>
      <c r="O29" t="s">
        <v>289</v>
      </c>
      <c r="P29" t="s">
        <v>62</v>
      </c>
      <c r="R29" t="s">
        <v>62</v>
      </c>
      <c r="S29" t="s">
        <v>293</v>
      </c>
      <c r="T29" t="s">
        <v>287</v>
      </c>
      <c r="U29" t="s">
        <v>294</v>
      </c>
      <c r="V29" t="s">
        <v>62</v>
      </c>
    </row>
    <row r="30" spans="1:22" hidden="1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22" hidden="1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22" hidden="1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hidden="1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hidden="1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hidden="1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hidden="1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hidden="1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hidden="1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hidden="1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hidden="1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hidden="1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hidden="1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hidden="1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hidden="1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hidden="1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 t="s">
        <v>253</v>
      </c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hidden="1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 t="s">
        <v>252</v>
      </c>
      <c r="L46" s="1" t="str">
        <f t="shared" si="5"/>
        <v>II 01 - Nacional</v>
      </c>
    </row>
    <row r="47" spans="1:19" hidden="1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 t="s">
        <v>251</v>
      </c>
      <c r="L47" s="1" t="str">
        <f t="shared" ref="L47:L110" si="15">+HYPERLINK(D47,C47)</f>
        <v>II 01 - Centros de la Mujer</v>
      </c>
    </row>
    <row r="48" spans="1:19" hidden="1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26" hidden="1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 t="s">
        <v>248</v>
      </c>
      <c r="L49" s="1" t="str">
        <f t="shared" si="15"/>
        <v>II 01 - Tarapacá</v>
      </c>
    </row>
    <row r="50" spans="1:26" hidden="1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26" hidden="1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26" hidden="1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26" hidden="1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26" hidden="1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26" hidden="1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26" hidden="1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26" hidden="1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26" hidden="1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26" hidden="1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26" hidden="1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26" hidden="1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26" hidden="1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  <c r="M62" t="s">
        <v>57</v>
      </c>
      <c r="N62" t="s">
        <v>58</v>
      </c>
      <c r="O62" t="s">
        <v>289</v>
      </c>
      <c r="P62" t="s">
        <v>62</v>
      </c>
      <c r="Q62" t="s">
        <v>62</v>
      </c>
      <c r="R62" t="s">
        <v>62</v>
      </c>
      <c r="S62" t="s">
        <v>295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s="30" t="s">
        <v>296</v>
      </c>
    </row>
    <row r="63" spans="1:26" hidden="1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26" hidden="1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hidden="1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hidden="1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 t="s">
        <v>249</v>
      </c>
      <c r="L66" s="1" t="str">
        <f t="shared" si="15"/>
        <v>II 02 - Juzgado de Garantía de Coquimbo</v>
      </c>
    </row>
    <row r="67" spans="1:12" hidden="1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hidden="1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hidden="1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hidden="1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hidden="1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hidden="1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hidden="1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hidden="1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hidden="1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hidden="1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hidden="1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hidden="1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hidden="1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hidden="1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hidden="1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hidden="1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hidden="1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hidden="1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hidden="1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hidden="1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hidden="1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hidden="1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hidden="1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hidden="1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hidden="1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hidden="1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hidden="1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hidden="1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hidden="1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hidden="1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hidden="1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hidden="1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hidden="1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hidden="1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hidden="1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hidden="1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hidden="1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hidden="1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hidden="1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hidden="1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hidden="1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hidden="1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hidden="1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hidden="1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hidden="1" x14ac:dyDescent="0.35">
      <c r="A111" s="2">
        <f t="shared" ref="A111:A177" si="24">+A110+1</f>
        <v>46</v>
      </c>
      <c r="B111" s="2">
        <f t="shared" ref="B111:B177" si="25">+B110</f>
        <v>27.8</v>
      </c>
      <c r="C111" s="5" t="str">
        <f t="shared" ref="C111:C177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7" si="27">+E110</f>
        <v>16</v>
      </c>
      <c r="F111" t="str">
        <f t="shared" ref="F111:F177" si="28">+F110</f>
        <v>II 02</v>
      </c>
      <c r="G111" t="str">
        <f t="shared" ref="G111:G177" si="29">+G110</f>
        <v>Juzgado de Garantía</v>
      </c>
      <c r="H111" t="str">
        <f t="shared" ref="H111:H177" si="30">+H110</f>
        <v>Sentencias Dictadas por Delitos Contra la Mujer</v>
      </c>
      <c r="I111" s="2">
        <v>46</v>
      </c>
      <c r="J111" t="s">
        <v>111</v>
      </c>
      <c r="L111" s="1" t="str">
        <f t="shared" ref="L111:L177" si="31">+HYPERLINK(D111,C111)</f>
        <v>II 02 - Juzgado de Garantía de Tocopilla</v>
      </c>
    </row>
    <row r="112" spans="1:12" hidden="1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hidden="1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hidden="1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hidden="1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hidden="1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hidden="1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hidden="1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hidden="1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hidden="1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hidden="1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hidden="1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hidden="1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hidden="1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hidden="1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hidden="1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hidden="1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hidden="1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hidden="1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hidden="1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hidden="1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hidden="1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hidden="1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hidden="1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hidden="1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hidden="1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hidden="1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hidden="1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hidden="1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hidden="1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hidden="1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hidden="1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hidden="1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hidden="1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hidden="1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hidden="1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hidden="1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hidden="1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 t="s">
        <v>250</v>
      </c>
      <c r="L148" s="1" t="str">
        <f t="shared" si="31"/>
        <v>II 03 - Apremios Ilegítimos Violación, Abuso Sexual Agravado, Otros</v>
      </c>
    </row>
    <row r="149" spans="1:12" hidden="1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hidden="1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hidden="1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hidden="1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hidden="1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hidden="1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 t="s">
        <v>246</v>
      </c>
      <c r="L154" s="1" t="str">
        <f t="shared" si="31"/>
        <v>II 01 - Tarapacá</v>
      </c>
    </row>
    <row r="155" spans="1:12" hidden="1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hidden="1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hidden="1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hidden="1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hidden="1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hidden="1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hidden="1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hidden="1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hidden="1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hidden="1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hidden="1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hidden="1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hidden="1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hidden="1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hidden="1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hidden="1" x14ac:dyDescent="0.35">
      <c r="A170" s="58">
        <v>1</v>
      </c>
      <c r="B170" s="58">
        <f t="shared" si="25"/>
        <v>27.9</v>
      </c>
      <c r="C170" s="59" t="str">
        <f>+F170&amp;" - "&amp;J170</f>
        <v>II 02 - No sufrió violencia económica en los últimos 12 meses</v>
      </c>
      <c r="D170" s="60" t="str">
        <f>+"https://analytics.zoho.com/open-view/2395394000007302159?ZOHO_CRITERIA=%22Trasposicion_27.9%22.%22Valor%22%20%3E%200.99%20and%20%22Trasposicion_27.9%22.%22Id_Prevalencia%22%20%3D%20"&amp;I170</f>
        <v>https://analytics.zoho.com/open-view/2395394000007302159?ZOHO_CRITERIA=%22Trasposicion_27.9%22.%22Valor%22%20%3E%200.99%20and%20%22Trasposicion_27.9%22.%22Id_Prevalencia%22%20%3D%201</v>
      </c>
      <c r="E170" s="61">
        <v>3</v>
      </c>
      <c r="F170" s="62" t="s">
        <v>64</v>
      </c>
      <c r="G170" s="62" t="s">
        <v>224</v>
      </c>
      <c r="H170" s="62" t="s">
        <v>156</v>
      </c>
      <c r="I170" s="58">
        <v>1</v>
      </c>
      <c r="J170" s="62" t="s">
        <v>236</v>
      </c>
      <c r="K170" s="62" t="s">
        <v>247</v>
      </c>
      <c r="L170" s="1" t="str">
        <f>+HYPERLINK(D170,C170)</f>
        <v>II 02 - No sufrió violencia económica en los últimos 12 meses</v>
      </c>
    </row>
    <row r="171" spans="1:12" hidden="1" x14ac:dyDescent="0.35">
      <c r="A171" s="2">
        <f t="shared" si="24"/>
        <v>2</v>
      </c>
      <c r="B171" s="2">
        <f t="shared" si="25"/>
        <v>27.9</v>
      </c>
      <c r="C171" s="5" t="str">
        <f>+F171&amp;" - "&amp;J171</f>
        <v>II 02 - Sin Datos</v>
      </c>
      <c r="D171" s="23" t="str">
        <f t="shared" ref="D171:D172" si="35">+"https://analytics.zoho.com/open-view/2395394000007302159?ZOHO_CRITERIA=%22Trasposicion_27.9%22.%22Valor%22%20%3E%200.99%20and%20%22Trasposicion_27.9%22.%22Id_Prevalencia%22%20%3D%20"&amp;I171</f>
        <v>https://analytics.zoho.com/open-view/2395394000007302159?ZOHO_CRITERIA=%22Trasposicion_27.9%22.%22Valor%22%20%3E%200.99%20and%20%22Trasposicion_27.9%22.%22Id_Prevalencia%22%20%3D%202</v>
      </c>
      <c r="E171" s="4">
        <f t="shared" ref="E171:E172" si="36">+E170</f>
        <v>3</v>
      </c>
      <c r="F171" t="str">
        <f t="shared" ref="F171:F172" si="37">+F170</f>
        <v>II 02</v>
      </c>
      <c r="G171" t="str">
        <f t="shared" ref="G171:G172" si="38">+G170</f>
        <v>Prevalencia</v>
      </c>
      <c r="H171" t="str">
        <f t="shared" ref="H171:H172" si="39">+H170</f>
        <v>Frecuencia Casos de Violencia Económica</v>
      </c>
      <c r="I171" s="2">
        <v>2</v>
      </c>
      <c r="J171" t="s">
        <v>237</v>
      </c>
      <c r="L171" s="1" t="str">
        <f>+HYPERLINK(D171,C171)</f>
        <v>II 02 - Sin Datos</v>
      </c>
    </row>
    <row r="172" spans="1:12" hidden="1" x14ac:dyDescent="0.35">
      <c r="A172" s="2">
        <f t="shared" si="24"/>
        <v>3</v>
      </c>
      <c r="B172" s="2">
        <f t="shared" si="25"/>
        <v>27.9</v>
      </c>
      <c r="C172" s="5" t="str">
        <f>+F172&amp;" - "&amp;J172</f>
        <v>II 02 - Sufrió violencia económica en los últimos 12 meses</v>
      </c>
      <c r="D172" s="23" t="str">
        <f t="shared" si="35"/>
        <v>https://analytics.zoho.com/open-view/2395394000007302159?ZOHO_CRITERIA=%22Trasposicion_27.9%22.%22Valor%22%20%3E%200.99%20and%20%22Trasposicion_27.9%22.%22Id_Prevalencia%22%20%3D%203</v>
      </c>
      <c r="E172" s="4">
        <f t="shared" si="36"/>
        <v>3</v>
      </c>
      <c r="F172" t="str">
        <f t="shared" si="37"/>
        <v>II 02</v>
      </c>
      <c r="G172" t="str">
        <f t="shared" si="38"/>
        <v>Prevalencia</v>
      </c>
      <c r="H172" t="str">
        <f t="shared" si="39"/>
        <v>Frecuencia Casos de Violencia Económica</v>
      </c>
      <c r="I172" s="2">
        <v>3</v>
      </c>
      <c r="J172" t="s">
        <v>238</v>
      </c>
      <c r="L172" s="1" t="str">
        <f>+HYPERLINK(D172,C172)</f>
        <v>II 02 - Sufrió violencia económica en los últimos 12 meses</v>
      </c>
    </row>
    <row r="173" spans="1:12" hidden="1" x14ac:dyDescent="0.35">
      <c r="A173" s="24">
        <v>1</v>
      </c>
      <c r="B173" s="24">
        <v>27.11</v>
      </c>
      <c r="C173" s="25" t="str">
        <f t="shared" si="26"/>
        <v>II 01 - Aysén</v>
      </c>
      <c r="D173" s="26" t="str">
        <f>+"https://analytics.zoho.com/open-view/2395394000007018399?ZOHO_CRITERIA=%2227.11%22.%22C%C3%B3digo_Regi%C3%B3n%22%20%3D%20"&amp;I173</f>
        <v>https://analytics.zoho.com/open-view/2395394000007018399?ZOHO_CRITERIA=%2227.11%22.%22C%C3%B3digo_Regi%C3%B3n%22%20%3D%2011</v>
      </c>
      <c r="E173" s="27">
        <f>+E169</f>
        <v>16</v>
      </c>
      <c r="F173" s="28" t="s">
        <v>42</v>
      </c>
      <c r="G173" s="28" t="s">
        <v>27</v>
      </c>
      <c r="H173" s="28" t="s">
        <v>157</v>
      </c>
      <c r="I173" s="24">
        <v>11</v>
      </c>
      <c r="J173" s="28" t="s">
        <v>20</v>
      </c>
      <c r="K173" s="28" t="s">
        <v>245</v>
      </c>
      <c r="L173" s="1" t="str">
        <f t="shared" si="31"/>
        <v>II 01 - Aysén</v>
      </c>
    </row>
    <row r="174" spans="1:12" hidden="1" x14ac:dyDescent="0.35">
      <c r="A174" s="2">
        <f t="shared" si="24"/>
        <v>2</v>
      </c>
      <c r="B174" s="2">
        <f t="shared" si="25"/>
        <v>27.11</v>
      </c>
      <c r="C174" s="5" t="str">
        <f t="shared" si="26"/>
        <v>II 01 - Antofagasta</v>
      </c>
      <c r="D174" s="6" t="str">
        <f t="shared" ref="D174:D188" si="40">+"https://analytics.zoho.com/open-view/2395394000007018399?ZOHO_CRITERIA=%2227.11%22.%22C%C3%B3digo_Regi%C3%B3n%22%20%3D%20"&amp;I174</f>
        <v>https://analytics.zoho.com/open-view/2395394000007018399?ZOHO_CRITERIA=%2227.11%22.%22C%C3%B3digo_Regi%C3%B3n%22%20%3D%202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2</v>
      </c>
      <c r="J174" t="s">
        <v>11</v>
      </c>
      <c r="L174" s="1" t="str">
        <f t="shared" si="31"/>
        <v>II 01 - Antofagasta</v>
      </c>
    </row>
    <row r="175" spans="1:12" hidden="1" x14ac:dyDescent="0.35">
      <c r="A175" s="2">
        <f t="shared" si="24"/>
        <v>3</v>
      </c>
      <c r="B175" s="2">
        <f t="shared" si="25"/>
        <v>27.11</v>
      </c>
      <c r="C175" s="5" t="str">
        <f t="shared" si="26"/>
        <v>II 01 - Arica y Parinacota</v>
      </c>
      <c r="D175" s="6" t="str">
        <f t="shared" si="40"/>
        <v>https://analytics.zoho.com/open-view/2395394000007018399?ZOHO_CRITERIA=%2227.11%22.%22C%C3%B3digo_Regi%C3%B3n%22%20%3D%2015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15</v>
      </c>
      <c r="J175" t="s">
        <v>24</v>
      </c>
      <c r="L175" s="1" t="str">
        <f t="shared" si="31"/>
        <v>II 01 - Arica y Parinacota</v>
      </c>
    </row>
    <row r="176" spans="1:12" hidden="1" x14ac:dyDescent="0.35">
      <c r="A176" s="2">
        <f t="shared" si="24"/>
        <v>4</v>
      </c>
      <c r="B176" s="2">
        <f t="shared" si="25"/>
        <v>27.11</v>
      </c>
      <c r="C176" s="5" t="str">
        <f t="shared" si="26"/>
        <v>II 01 - Araucanía</v>
      </c>
      <c r="D176" s="6" t="str">
        <f t="shared" si="40"/>
        <v>https://analytics.zoho.com/open-view/2395394000007018399?ZOHO_CRITERIA=%2227.11%22.%22C%C3%B3digo_Regi%C3%B3n%22%20%3D%209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9</v>
      </c>
      <c r="J176" t="s">
        <v>18</v>
      </c>
      <c r="L176" s="1" t="str">
        <f t="shared" si="31"/>
        <v>II 01 - Araucanía</v>
      </c>
    </row>
    <row r="177" spans="1:12" hidden="1" x14ac:dyDescent="0.35">
      <c r="A177" s="2">
        <f t="shared" si="24"/>
        <v>5</v>
      </c>
      <c r="B177" s="2">
        <f t="shared" si="25"/>
        <v>27.11</v>
      </c>
      <c r="C177" s="5" t="str">
        <f t="shared" si="26"/>
        <v>II 01 - Atacama</v>
      </c>
      <c r="D177" s="6" t="str">
        <f t="shared" si="40"/>
        <v>https://analytics.zoho.com/open-view/2395394000007018399?ZOHO_CRITERIA=%2227.11%22.%22C%C3%B3digo_Regi%C3%B3n%22%20%3D%203</v>
      </c>
      <c r="E177" s="4">
        <f t="shared" si="27"/>
        <v>16</v>
      </c>
      <c r="F177" t="str">
        <f t="shared" si="28"/>
        <v>II 01</v>
      </c>
      <c r="G177" t="str">
        <f t="shared" si="29"/>
        <v>Región</v>
      </c>
      <c r="H177" t="str">
        <f t="shared" si="30"/>
        <v>Cantidad de Centros de la Mujer</v>
      </c>
      <c r="I177" s="2">
        <v>3</v>
      </c>
      <c r="J177" t="s">
        <v>12</v>
      </c>
      <c r="L177" s="1" t="str">
        <f t="shared" si="31"/>
        <v>II 01 - Atacama</v>
      </c>
    </row>
    <row r="178" spans="1:12" hidden="1" x14ac:dyDescent="0.35">
      <c r="A178" s="2">
        <f t="shared" ref="A178:A240" si="41">+A177+1</f>
        <v>6</v>
      </c>
      <c r="B178" s="2">
        <f t="shared" ref="B178:B240" si="42">+B177</f>
        <v>27.11</v>
      </c>
      <c r="C178" s="5" t="str">
        <f t="shared" ref="C178:C190" si="43">+F178&amp;" - "&amp;J178</f>
        <v>II 01 - Biobío</v>
      </c>
      <c r="D178" s="6" t="str">
        <f t="shared" si="40"/>
        <v>https://analytics.zoho.com/open-view/2395394000007018399?ZOHO_CRITERIA=%2227.11%22.%22C%C3%B3digo_Regi%C3%B3n%22%20%3D%208</v>
      </c>
      <c r="E178" s="4">
        <f t="shared" ref="E178:E240" si="44">+E177</f>
        <v>16</v>
      </c>
      <c r="F178" t="str">
        <f t="shared" ref="F178:F240" si="45">+F177</f>
        <v>II 01</v>
      </c>
      <c r="G178" t="str">
        <f t="shared" ref="G178:G240" si="46">+G177</f>
        <v>Región</v>
      </c>
      <c r="H178" t="str">
        <f t="shared" ref="H178:H240" si="47">+H177</f>
        <v>Cantidad de Centros de la Mujer</v>
      </c>
      <c r="I178" s="2">
        <v>8</v>
      </c>
      <c r="J178" t="s">
        <v>17</v>
      </c>
      <c r="L178" s="1" t="str">
        <f t="shared" ref="L178:L241" si="48">+HYPERLINK(D178,C178)</f>
        <v>II 01 - Biobío</v>
      </c>
    </row>
    <row r="179" spans="1:12" hidden="1" x14ac:dyDescent="0.35">
      <c r="A179" s="2">
        <f t="shared" si="41"/>
        <v>7</v>
      </c>
      <c r="B179" s="2">
        <f t="shared" si="42"/>
        <v>27.11</v>
      </c>
      <c r="C179" s="5" t="str">
        <f t="shared" si="43"/>
        <v>II 01 - Coquimbo</v>
      </c>
      <c r="D179" s="6" t="str">
        <f t="shared" si="40"/>
        <v>https://analytics.zoho.com/open-view/2395394000007018399?ZOHO_CRITERIA=%2227.11%22.%22C%C3%B3digo_Regi%C3%B3n%22%20%3D%204</v>
      </c>
      <c r="E179" s="4">
        <f t="shared" si="44"/>
        <v>16</v>
      </c>
      <c r="F179" t="str">
        <f t="shared" si="45"/>
        <v>II 01</v>
      </c>
      <c r="G179" t="str">
        <f t="shared" si="46"/>
        <v>Región</v>
      </c>
      <c r="H179" t="str">
        <f t="shared" si="47"/>
        <v>Cantidad de Centros de la Mujer</v>
      </c>
      <c r="I179" s="2">
        <v>4</v>
      </c>
      <c r="J179" t="s">
        <v>13</v>
      </c>
      <c r="L179" s="1" t="str">
        <f t="shared" si="48"/>
        <v>II 01 - Coquimbo</v>
      </c>
    </row>
    <row r="180" spans="1:12" hidden="1" x14ac:dyDescent="0.35">
      <c r="A180" s="2">
        <f t="shared" si="41"/>
        <v>8</v>
      </c>
      <c r="B180" s="2">
        <f t="shared" si="42"/>
        <v>27.11</v>
      </c>
      <c r="C180" s="5" t="str">
        <f t="shared" si="43"/>
        <v>II 01 - O Higgins</v>
      </c>
      <c r="D180" s="6" t="str">
        <f t="shared" si="40"/>
        <v>https://analytics.zoho.com/open-view/2395394000007018399?ZOHO_CRITERIA=%2227.11%22.%22C%C3%B3digo_Regi%C3%B3n%22%20%3D%206</v>
      </c>
      <c r="E180" s="4">
        <f t="shared" si="44"/>
        <v>16</v>
      </c>
      <c r="F180" t="str">
        <f t="shared" si="45"/>
        <v>II 01</v>
      </c>
      <c r="G180" t="str">
        <f t="shared" si="46"/>
        <v>Región</v>
      </c>
      <c r="H180" t="str">
        <f t="shared" si="47"/>
        <v>Cantidad de Centros de la Mujer</v>
      </c>
      <c r="I180" s="2">
        <v>6</v>
      </c>
      <c r="J180" t="s">
        <v>158</v>
      </c>
      <c r="L180" s="1" t="str">
        <f t="shared" si="48"/>
        <v>II 01 - O Higgins</v>
      </c>
    </row>
    <row r="181" spans="1:12" hidden="1" x14ac:dyDescent="0.35">
      <c r="A181" s="2">
        <f t="shared" si="41"/>
        <v>9</v>
      </c>
      <c r="B181" s="2">
        <f t="shared" si="42"/>
        <v>27.11</v>
      </c>
      <c r="C181" s="5" t="str">
        <f t="shared" si="43"/>
        <v>II 01 - Los Lagos</v>
      </c>
      <c r="D181" s="6" t="str">
        <f t="shared" si="40"/>
        <v>https://analytics.zoho.com/open-view/2395394000007018399?ZOHO_CRITERIA=%2227.11%22.%22C%C3%B3digo_Regi%C3%B3n%22%20%3D%2010</v>
      </c>
      <c r="E181" s="4">
        <f t="shared" si="44"/>
        <v>16</v>
      </c>
      <c r="F181" t="str">
        <f t="shared" si="45"/>
        <v>II 01</v>
      </c>
      <c r="G181" t="str">
        <f t="shared" si="46"/>
        <v>Región</v>
      </c>
      <c r="H181" t="str">
        <f t="shared" si="47"/>
        <v>Cantidad de Centros de la Mujer</v>
      </c>
      <c r="I181" s="2">
        <v>10</v>
      </c>
      <c r="J181" t="s">
        <v>19</v>
      </c>
      <c r="L181" s="1" t="str">
        <f t="shared" si="48"/>
        <v>II 01 - Los Lagos</v>
      </c>
    </row>
    <row r="182" spans="1:12" hidden="1" x14ac:dyDescent="0.35">
      <c r="A182" s="2">
        <f t="shared" si="41"/>
        <v>10</v>
      </c>
      <c r="B182" s="2">
        <f t="shared" si="42"/>
        <v>27.11</v>
      </c>
      <c r="C182" s="5" t="str">
        <f t="shared" si="43"/>
        <v>II 01 - Los Ríos</v>
      </c>
      <c r="D182" s="6" t="str">
        <f t="shared" si="40"/>
        <v>https://analytics.zoho.com/open-view/2395394000007018399?ZOHO_CRITERIA=%2227.11%22.%22C%C3%B3digo_Regi%C3%B3n%22%20%3D%2014</v>
      </c>
      <c r="E182" s="4">
        <f t="shared" si="44"/>
        <v>16</v>
      </c>
      <c r="F182" t="str">
        <f t="shared" si="45"/>
        <v>II 01</v>
      </c>
      <c r="G182" t="str">
        <f t="shared" si="46"/>
        <v>Región</v>
      </c>
      <c r="H182" t="str">
        <f t="shared" si="47"/>
        <v>Cantidad de Centros de la Mujer</v>
      </c>
      <c r="I182" s="2">
        <v>14</v>
      </c>
      <c r="J182" t="s">
        <v>23</v>
      </c>
      <c r="L182" s="1" t="str">
        <f t="shared" si="48"/>
        <v>II 01 - Los Ríos</v>
      </c>
    </row>
    <row r="183" spans="1:12" hidden="1" x14ac:dyDescent="0.35">
      <c r="A183" s="2">
        <f t="shared" si="41"/>
        <v>11</v>
      </c>
      <c r="B183" s="2">
        <f t="shared" si="42"/>
        <v>27.11</v>
      </c>
      <c r="C183" s="5" t="str">
        <f t="shared" si="43"/>
        <v>II 01 - Magallanes</v>
      </c>
      <c r="D183" s="6" t="str">
        <f t="shared" si="40"/>
        <v>https://analytics.zoho.com/open-view/2395394000007018399?ZOHO_CRITERIA=%2227.11%22.%22C%C3%B3digo_Regi%C3%B3n%22%20%3D%2012</v>
      </c>
      <c r="E183" s="4">
        <f t="shared" si="44"/>
        <v>16</v>
      </c>
      <c r="F183" t="str">
        <f t="shared" si="45"/>
        <v>II 01</v>
      </c>
      <c r="G183" t="str">
        <f t="shared" si="46"/>
        <v>Región</v>
      </c>
      <c r="H183" t="str">
        <f t="shared" si="47"/>
        <v>Cantidad de Centros de la Mujer</v>
      </c>
      <c r="I183" s="2">
        <v>12</v>
      </c>
      <c r="J183" t="s">
        <v>21</v>
      </c>
      <c r="L183" s="1" t="str">
        <f t="shared" si="48"/>
        <v>II 01 - Magallanes</v>
      </c>
    </row>
    <row r="184" spans="1:12" hidden="1" x14ac:dyDescent="0.35">
      <c r="A184" s="2">
        <f t="shared" si="41"/>
        <v>12</v>
      </c>
      <c r="B184" s="2">
        <f t="shared" si="42"/>
        <v>27.11</v>
      </c>
      <c r="C184" s="5" t="str">
        <f t="shared" si="43"/>
        <v>II 01 - Maule</v>
      </c>
      <c r="D184" s="6" t="str">
        <f t="shared" si="40"/>
        <v>https://analytics.zoho.com/open-view/2395394000007018399?ZOHO_CRITERIA=%2227.11%22.%22C%C3%B3digo_Regi%C3%B3n%22%20%3D%207</v>
      </c>
      <c r="E184" s="4">
        <f t="shared" si="44"/>
        <v>16</v>
      </c>
      <c r="F184" t="str">
        <f t="shared" si="45"/>
        <v>II 01</v>
      </c>
      <c r="G184" t="str">
        <f t="shared" si="46"/>
        <v>Región</v>
      </c>
      <c r="H184" t="str">
        <f t="shared" si="47"/>
        <v>Cantidad de Centros de la Mujer</v>
      </c>
      <c r="I184" s="2">
        <v>7</v>
      </c>
      <c r="J184" t="s">
        <v>16</v>
      </c>
      <c r="L184" s="1" t="str">
        <f t="shared" si="48"/>
        <v>II 01 - Maule</v>
      </c>
    </row>
    <row r="185" spans="1:12" hidden="1" x14ac:dyDescent="0.35">
      <c r="A185" s="2">
        <f t="shared" si="41"/>
        <v>13</v>
      </c>
      <c r="B185" s="2">
        <f t="shared" si="42"/>
        <v>27.11</v>
      </c>
      <c r="C185" s="5" t="str">
        <f t="shared" si="43"/>
        <v>II 01 - Ñuble</v>
      </c>
      <c r="D185" s="6" t="str">
        <f t="shared" si="40"/>
        <v>https://analytics.zoho.com/open-view/2395394000007018399?ZOHO_CRITERIA=%2227.11%22.%22C%C3%B3digo_Regi%C3%B3n%22%20%3D%2016</v>
      </c>
      <c r="E185" s="4">
        <f t="shared" si="44"/>
        <v>16</v>
      </c>
      <c r="F185" t="str">
        <f t="shared" si="45"/>
        <v>II 01</v>
      </c>
      <c r="G185" t="str">
        <f t="shared" si="46"/>
        <v>Región</v>
      </c>
      <c r="H185" t="str">
        <f t="shared" si="47"/>
        <v>Cantidad de Centros de la Mujer</v>
      </c>
      <c r="I185" s="2">
        <v>16</v>
      </c>
      <c r="J185" t="s">
        <v>25</v>
      </c>
      <c r="L185" s="1" t="str">
        <f t="shared" si="48"/>
        <v>II 01 - Ñuble</v>
      </c>
    </row>
    <row r="186" spans="1:12" hidden="1" x14ac:dyDescent="0.35">
      <c r="A186" s="2">
        <f t="shared" si="41"/>
        <v>14</v>
      </c>
      <c r="B186" s="2">
        <f t="shared" si="42"/>
        <v>27.11</v>
      </c>
      <c r="C186" s="5" t="str">
        <f t="shared" si="43"/>
        <v>II 01 - Metropolitana</v>
      </c>
      <c r="D186" s="6" t="str">
        <f t="shared" si="40"/>
        <v>https://analytics.zoho.com/open-view/2395394000007018399?ZOHO_CRITERIA=%2227.11%22.%22C%C3%B3digo_Regi%C3%B3n%22%20%3D%2013</v>
      </c>
      <c r="E186" s="4">
        <f t="shared" si="44"/>
        <v>16</v>
      </c>
      <c r="F186" t="str">
        <f t="shared" si="45"/>
        <v>II 01</v>
      </c>
      <c r="G186" t="str">
        <f t="shared" si="46"/>
        <v>Región</v>
      </c>
      <c r="H186" t="str">
        <f t="shared" si="47"/>
        <v>Cantidad de Centros de la Mujer</v>
      </c>
      <c r="I186" s="2">
        <v>13</v>
      </c>
      <c r="J186" t="s">
        <v>22</v>
      </c>
      <c r="L186" s="1" t="str">
        <f t="shared" si="48"/>
        <v>II 01 - Metropolitana</v>
      </c>
    </row>
    <row r="187" spans="1:12" hidden="1" x14ac:dyDescent="0.35">
      <c r="A187" s="2">
        <f t="shared" si="41"/>
        <v>15</v>
      </c>
      <c r="B187" s="2">
        <f t="shared" si="42"/>
        <v>27.11</v>
      </c>
      <c r="C187" s="5" t="str">
        <f t="shared" si="43"/>
        <v>II 01 - Tarapacá</v>
      </c>
      <c r="D187" s="6" t="str">
        <f t="shared" si="40"/>
        <v>https://analytics.zoho.com/open-view/2395394000007018399?ZOHO_CRITERIA=%2227.11%22.%22C%C3%B3digo_Regi%C3%B3n%22%20%3D%201</v>
      </c>
      <c r="E187" s="4">
        <f t="shared" si="44"/>
        <v>16</v>
      </c>
      <c r="F187" t="str">
        <f t="shared" si="45"/>
        <v>II 01</v>
      </c>
      <c r="G187" t="str">
        <f t="shared" si="46"/>
        <v>Región</v>
      </c>
      <c r="H187" t="str">
        <f t="shared" si="47"/>
        <v>Cantidad de Centros de la Mujer</v>
      </c>
      <c r="I187" s="2">
        <v>1</v>
      </c>
      <c r="J187" t="s">
        <v>10</v>
      </c>
      <c r="L187" s="1" t="str">
        <f t="shared" si="48"/>
        <v>II 01 - Tarapacá</v>
      </c>
    </row>
    <row r="188" spans="1:12" hidden="1" x14ac:dyDescent="0.35">
      <c r="A188" s="2">
        <f t="shared" si="41"/>
        <v>16</v>
      </c>
      <c r="B188" s="2">
        <f t="shared" si="42"/>
        <v>27.11</v>
      </c>
      <c r="C188" s="5" t="str">
        <f t="shared" si="43"/>
        <v>II 01 - Valparaíso</v>
      </c>
      <c r="D188" s="6" t="str">
        <f t="shared" si="40"/>
        <v>https://analytics.zoho.com/open-view/2395394000007018399?ZOHO_CRITERIA=%2227.11%22.%22C%C3%B3digo_Regi%C3%B3n%22%20%3D%205</v>
      </c>
      <c r="E188" s="4">
        <f t="shared" si="44"/>
        <v>16</v>
      </c>
      <c r="F188" t="str">
        <f t="shared" si="45"/>
        <v>II 01</v>
      </c>
      <c r="G188" t="str">
        <f t="shared" si="46"/>
        <v>Región</v>
      </c>
      <c r="H188" t="str">
        <f t="shared" si="47"/>
        <v>Cantidad de Centros de la Mujer</v>
      </c>
      <c r="I188" s="2">
        <v>5</v>
      </c>
      <c r="J188" t="s">
        <v>14</v>
      </c>
      <c r="L188" s="1" t="str">
        <f t="shared" si="48"/>
        <v>II 01 - Valparaíso</v>
      </c>
    </row>
    <row r="189" spans="1:12" hidden="1" x14ac:dyDescent="0.35">
      <c r="A189" s="63">
        <v>1</v>
      </c>
      <c r="B189" s="63">
        <v>27.12</v>
      </c>
      <c r="C189" s="64" t="str">
        <f t="shared" si="43"/>
        <v>II 01 - Nacional</v>
      </c>
      <c r="D189" s="65" t="str">
        <f>+"https://analytics.zoho.com/open-view/2395394000007124256"&amp;I189</f>
        <v>https://analytics.zoho.com/open-view/2395394000007124256</v>
      </c>
      <c r="E189" s="66">
        <v>1</v>
      </c>
      <c r="F189" s="67" t="s">
        <v>42</v>
      </c>
      <c r="G189" s="67" t="s">
        <v>50</v>
      </c>
      <c r="H189" s="67" t="s">
        <v>54</v>
      </c>
      <c r="I189" s="63"/>
      <c r="J189" s="67" t="s">
        <v>50</v>
      </c>
      <c r="K189" s="67" t="s">
        <v>244</v>
      </c>
      <c r="L189" s="1" t="str">
        <f t="shared" si="48"/>
        <v>II 01 - Nacional</v>
      </c>
    </row>
    <row r="190" spans="1:12" hidden="1" x14ac:dyDescent="0.35">
      <c r="A190" s="68">
        <v>1</v>
      </c>
      <c r="B190" s="68">
        <v>27.13</v>
      </c>
      <c r="C190" s="69" t="str">
        <f t="shared" si="43"/>
        <v>II 01 - Total</v>
      </c>
      <c r="D190" s="70" t="str">
        <f>+"https://analytics.zoho.com/open-view/2395394000007296024"&amp;I190</f>
        <v>https://analytics.zoho.com/open-view/2395394000007296024</v>
      </c>
      <c r="E190" s="71">
        <f t="shared" si="44"/>
        <v>1</v>
      </c>
      <c r="F190" s="72" t="s">
        <v>42</v>
      </c>
      <c r="G190" s="72" t="s">
        <v>159</v>
      </c>
      <c r="H190" s="72" t="s">
        <v>160</v>
      </c>
      <c r="I190" s="68"/>
      <c r="J190" s="72" t="s">
        <v>159</v>
      </c>
      <c r="K190" s="72" t="s">
        <v>243</v>
      </c>
      <c r="L190" s="1" t="str">
        <f t="shared" si="48"/>
        <v>II 01 - Total</v>
      </c>
    </row>
    <row r="191" spans="1:12" hidden="1" x14ac:dyDescent="0.35">
      <c r="A191" s="46">
        <v>1</v>
      </c>
      <c r="B191" s="46">
        <v>27.15</v>
      </c>
      <c r="C191" s="73" t="str">
        <f t="shared" ref="C191:C207" si="49">+F191&amp;" - "&amp;J191</f>
        <v>II 01 - Tarapacá</v>
      </c>
      <c r="D191" s="74" t="str">
        <f>+"https://analytics.zoho.com/open-view/2395394000007173975?ZOHO_CRITERIA=%22Localiza%20CL%22.%22Codreg%22%3D"&amp;I191</f>
        <v>https://analytics.zoho.com/open-view/2395394000007173975?ZOHO_CRITERIA=%22Localiza%20CL%22.%22Codreg%22%3D1</v>
      </c>
      <c r="E191" s="75">
        <v>16</v>
      </c>
      <c r="F191" s="47" t="s">
        <v>42</v>
      </c>
      <c r="G191" s="47" t="s">
        <v>53</v>
      </c>
      <c r="H191" s="47" t="s">
        <v>54</v>
      </c>
      <c r="I191" s="46">
        <v>1</v>
      </c>
      <c r="J191" s="47" t="s">
        <v>10</v>
      </c>
      <c r="K191" s="47" t="s">
        <v>219</v>
      </c>
      <c r="L191" s="1" t="str">
        <f t="shared" si="48"/>
        <v>II 01 - Tarapacá</v>
      </c>
    </row>
    <row r="192" spans="1:12" hidden="1" x14ac:dyDescent="0.35">
      <c r="A192" s="2">
        <f t="shared" si="41"/>
        <v>2</v>
      </c>
      <c r="B192" s="2">
        <f t="shared" si="42"/>
        <v>27.15</v>
      </c>
      <c r="C192" s="5" t="str">
        <f t="shared" si="49"/>
        <v>II 01 - Antofagasta</v>
      </c>
      <c r="D192" s="23" t="str">
        <f t="shared" ref="D192:D207" si="50">+"https://analytics.zoho.com/open-view/2395394000007173975?ZOHO_CRITERIA=%22Localiza%20CL%22.%22Codreg%22%3D"&amp;I192</f>
        <v>https://analytics.zoho.com/open-view/2395394000007173975?ZOHO_CRITERIA=%22Localiza%20CL%22.%22Codreg%22%3D2</v>
      </c>
      <c r="E192" s="4">
        <f t="shared" si="44"/>
        <v>16</v>
      </c>
      <c r="F192" t="s">
        <v>42</v>
      </c>
      <c r="G192" t="s">
        <v>27</v>
      </c>
      <c r="H192" t="s">
        <v>161</v>
      </c>
      <c r="I192" s="2">
        <v>2</v>
      </c>
      <c r="J192" t="s">
        <v>11</v>
      </c>
      <c r="L192" s="1" t="str">
        <f t="shared" si="48"/>
        <v>II 01 - Antofagasta</v>
      </c>
    </row>
    <row r="193" spans="1:12" hidden="1" x14ac:dyDescent="0.35">
      <c r="A193" s="2">
        <f t="shared" si="41"/>
        <v>3</v>
      </c>
      <c r="B193" s="2">
        <f t="shared" si="42"/>
        <v>27.15</v>
      </c>
      <c r="C193" s="5" t="str">
        <f t="shared" si="49"/>
        <v>II 01 - Atacama</v>
      </c>
      <c r="D193" s="23" t="str">
        <f t="shared" si="50"/>
        <v>https://analytics.zoho.com/open-view/2395394000007173975?ZOHO_CRITERIA=%22Localiza%20CL%22.%22Codreg%22%3D3</v>
      </c>
      <c r="E193" s="4">
        <f t="shared" si="44"/>
        <v>16</v>
      </c>
      <c r="F193" t="str">
        <f t="shared" si="45"/>
        <v>II 01</v>
      </c>
      <c r="G193" t="str">
        <f t="shared" si="46"/>
        <v>Región</v>
      </c>
      <c r="H193" t="str">
        <f t="shared" si="47"/>
        <v>Sentencias Dictadas por Delitos de Abuso Sexual</v>
      </c>
      <c r="I193" s="2">
        <v>3</v>
      </c>
      <c r="J193" t="s">
        <v>12</v>
      </c>
      <c r="L193" s="1" t="str">
        <f>+HYPERLINK(D193,C193)</f>
        <v>II 01 - Atacama</v>
      </c>
    </row>
    <row r="194" spans="1:12" hidden="1" x14ac:dyDescent="0.35">
      <c r="A194" s="2">
        <f t="shared" si="41"/>
        <v>4</v>
      </c>
      <c r="B194" s="2">
        <f t="shared" si="42"/>
        <v>27.15</v>
      </c>
      <c r="C194" s="5" t="str">
        <f t="shared" si="49"/>
        <v>II 01 - Coquimbo</v>
      </c>
      <c r="D194" s="23" t="str">
        <f t="shared" si="50"/>
        <v>https://analytics.zoho.com/open-view/2395394000007173975?ZOHO_CRITERIA=%22Localiza%20CL%22.%22Codreg%22%3D4</v>
      </c>
      <c r="E194" s="4">
        <f t="shared" si="44"/>
        <v>16</v>
      </c>
      <c r="F194" t="str">
        <f t="shared" si="45"/>
        <v>II 01</v>
      </c>
      <c r="G194" t="str">
        <f t="shared" si="46"/>
        <v>Región</v>
      </c>
      <c r="H194" t="str">
        <f t="shared" si="47"/>
        <v>Sentencias Dictadas por Delitos de Abuso Sexual</v>
      </c>
      <c r="I194" s="2">
        <v>4</v>
      </c>
      <c r="J194" t="s">
        <v>13</v>
      </c>
      <c r="L194" s="1" t="str">
        <f t="shared" si="48"/>
        <v>II 01 - Coquimbo</v>
      </c>
    </row>
    <row r="195" spans="1:12" hidden="1" x14ac:dyDescent="0.35">
      <c r="A195" s="2">
        <f t="shared" si="41"/>
        <v>5</v>
      </c>
      <c r="B195" s="2">
        <f t="shared" si="42"/>
        <v>27.15</v>
      </c>
      <c r="C195" s="5" t="str">
        <f t="shared" si="49"/>
        <v>II 01 - Valparaíso</v>
      </c>
      <c r="D195" s="23" t="str">
        <f t="shared" si="50"/>
        <v>https://analytics.zoho.com/open-view/2395394000007173975?ZOHO_CRITERIA=%22Localiza%20CL%22.%22Codreg%22%3D5</v>
      </c>
      <c r="E195" s="4">
        <f t="shared" si="44"/>
        <v>16</v>
      </c>
      <c r="F195" t="str">
        <f t="shared" si="45"/>
        <v>II 01</v>
      </c>
      <c r="G195" t="str">
        <f t="shared" si="46"/>
        <v>Región</v>
      </c>
      <c r="H195" t="str">
        <f t="shared" si="47"/>
        <v>Sentencias Dictadas por Delitos de Abuso Sexual</v>
      </c>
      <c r="I195" s="2">
        <v>5</v>
      </c>
      <c r="J195" t="s">
        <v>14</v>
      </c>
      <c r="L195" s="1" t="str">
        <f t="shared" si="48"/>
        <v>II 01 - Valparaíso</v>
      </c>
    </row>
    <row r="196" spans="1:12" hidden="1" x14ac:dyDescent="0.35">
      <c r="A196" s="2">
        <f t="shared" si="41"/>
        <v>6</v>
      </c>
      <c r="B196" s="2">
        <f t="shared" si="42"/>
        <v>27.15</v>
      </c>
      <c r="C196" s="5" t="str">
        <f t="shared" si="49"/>
        <v>II 01 - O'Higgins</v>
      </c>
      <c r="D196" s="23" t="str">
        <f t="shared" si="50"/>
        <v>https://analytics.zoho.com/open-view/2395394000007173975?ZOHO_CRITERIA=%22Localiza%20CL%22.%22Codreg%22%3D6</v>
      </c>
      <c r="E196" s="4">
        <f t="shared" si="44"/>
        <v>16</v>
      </c>
      <c r="F196" t="str">
        <f t="shared" si="45"/>
        <v>II 01</v>
      </c>
      <c r="G196" t="str">
        <f t="shared" si="46"/>
        <v>Región</v>
      </c>
      <c r="H196" t="str">
        <f t="shared" si="47"/>
        <v>Sentencias Dictadas por Delitos de Abuso Sexual</v>
      </c>
      <c r="I196" s="2">
        <v>6</v>
      </c>
      <c r="J196" t="s">
        <v>15</v>
      </c>
      <c r="L196" s="1" t="str">
        <f t="shared" si="48"/>
        <v>II 01 - O'Higgins</v>
      </c>
    </row>
    <row r="197" spans="1:12" hidden="1" x14ac:dyDescent="0.35">
      <c r="A197" s="2">
        <f t="shared" si="41"/>
        <v>7</v>
      </c>
      <c r="B197" s="2">
        <f t="shared" si="42"/>
        <v>27.15</v>
      </c>
      <c r="C197" s="5" t="str">
        <f t="shared" si="49"/>
        <v>II 01 - Maule</v>
      </c>
      <c r="D197" s="23" t="str">
        <f t="shared" si="50"/>
        <v>https://analytics.zoho.com/open-view/2395394000007173975?ZOHO_CRITERIA=%22Localiza%20CL%22.%22Codreg%22%3D7</v>
      </c>
      <c r="E197" s="4">
        <f t="shared" si="44"/>
        <v>16</v>
      </c>
      <c r="F197" t="str">
        <f t="shared" si="45"/>
        <v>II 01</v>
      </c>
      <c r="G197" t="str">
        <f t="shared" si="46"/>
        <v>Región</v>
      </c>
      <c r="H197" t="str">
        <f t="shared" si="47"/>
        <v>Sentencias Dictadas por Delitos de Abuso Sexual</v>
      </c>
      <c r="I197" s="2">
        <v>7</v>
      </c>
      <c r="J197" t="s">
        <v>16</v>
      </c>
      <c r="L197" s="1" t="str">
        <f t="shared" si="48"/>
        <v>II 01 - Maule</v>
      </c>
    </row>
    <row r="198" spans="1:12" hidden="1" x14ac:dyDescent="0.35">
      <c r="A198" s="2">
        <f t="shared" si="41"/>
        <v>8</v>
      </c>
      <c r="B198" s="2">
        <f t="shared" si="42"/>
        <v>27.15</v>
      </c>
      <c r="C198" s="5" t="str">
        <f t="shared" si="49"/>
        <v>II 01 - Biobío</v>
      </c>
      <c r="D198" s="23" t="str">
        <f t="shared" si="50"/>
        <v>https://analytics.zoho.com/open-view/2395394000007173975?ZOHO_CRITERIA=%22Localiza%20CL%22.%22Codreg%22%3D8</v>
      </c>
      <c r="E198" s="4">
        <f t="shared" si="44"/>
        <v>16</v>
      </c>
      <c r="F198" t="str">
        <f t="shared" si="45"/>
        <v>II 01</v>
      </c>
      <c r="G198" t="str">
        <f t="shared" si="46"/>
        <v>Región</v>
      </c>
      <c r="H198" t="str">
        <f t="shared" si="47"/>
        <v>Sentencias Dictadas por Delitos de Abuso Sexual</v>
      </c>
      <c r="I198" s="2">
        <v>8</v>
      </c>
      <c r="J198" t="s">
        <v>17</v>
      </c>
      <c r="L198" s="1" t="str">
        <f t="shared" si="48"/>
        <v>II 01 - Biobío</v>
      </c>
    </row>
    <row r="199" spans="1:12" hidden="1" x14ac:dyDescent="0.35">
      <c r="A199" s="2">
        <f t="shared" si="41"/>
        <v>9</v>
      </c>
      <c r="B199" s="2">
        <f t="shared" si="42"/>
        <v>27.15</v>
      </c>
      <c r="C199" s="5" t="str">
        <f t="shared" si="49"/>
        <v>II 01 - Araucanía</v>
      </c>
      <c r="D199" s="23" t="str">
        <f t="shared" si="50"/>
        <v>https://analytics.zoho.com/open-view/2395394000007173975?ZOHO_CRITERIA=%22Localiza%20CL%22.%22Codreg%22%3D9</v>
      </c>
      <c r="E199" s="4">
        <f t="shared" si="44"/>
        <v>16</v>
      </c>
      <c r="F199" t="str">
        <f t="shared" si="45"/>
        <v>II 01</v>
      </c>
      <c r="G199" t="str">
        <f t="shared" si="46"/>
        <v>Región</v>
      </c>
      <c r="H199" t="str">
        <f t="shared" si="47"/>
        <v>Sentencias Dictadas por Delitos de Abuso Sexual</v>
      </c>
      <c r="I199" s="46">
        <v>9</v>
      </c>
      <c r="J199" s="47" t="s">
        <v>18</v>
      </c>
      <c r="L199" s="1" t="str">
        <f t="shared" si="48"/>
        <v>II 01 - Araucanía</v>
      </c>
    </row>
    <row r="200" spans="1:12" hidden="1" x14ac:dyDescent="0.35">
      <c r="A200" s="2">
        <f t="shared" si="41"/>
        <v>10</v>
      </c>
      <c r="B200" s="2">
        <f t="shared" si="42"/>
        <v>27.15</v>
      </c>
      <c r="C200" s="5" t="str">
        <f t="shared" si="49"/>
        <v>II 01 - La Araucanía</v>
      </c>
      <c r="D200" s="23" t="str">
        <f t="shared" si="50"/>
        <v>https://analytics.zoho.com/open-view/2395394000007173975?ZOHO_CRITERIA=%22Localiza%20CL%22.%22Codreg%22%3D9</v>
      </c>
      <c r="E200" s="4">
        <f t="shared" si="44"/>
        <v>16</v>
      </c>
      <c r="F200" t="str">
        <f t="shared" si="45"/>
        <v>II 01</v>
      </c>
      <c r="G200" t="str">
        <f t="shared" si="46"/>
        <v>Región</v>
      </c>
      <c r="H200" t="str">
        <f t="shared" si="47"/>
        <v>Sentencias Dictadas por Delitos de Abuso Sexual</v>
      </c>
      <c r="I200" s="46">
        <v>9</v>
      </c>
      <c r="J200" s="47" t="s">
        <v>48</v>
      </c>
      <c r="L200" s="1" t="str">
        <f t="shared" si="48"/>
        <v>II 01 - La Araucanía</v>
      </c>
    </row>
    <row r="201" spans="1:12" hidden="1" x14ac:dyDescent="0.35">
      <c r="A201" s="2">
        <f t="shared" si="41"/>
        <v>11</v>
      </c>
      <c r="B201" s="2">
        <f t="shared" si="42"/>
        <v>27.15</v>
      </c>
      <c r="C201" s="5" t="str">
        <f t="shared" si="49"/>
        <v>II 01 - Los Lagos</v>
      </c>
      <c r="D201" s="23" t="str">
        <f t="shared" si="50"/>
        <v>https://analytics.zoho.com/open-view/2395394000007173975?ZOHO_CRITERIA=%22Localiza%20CL%22.%22Codreg%22%3D10</v>
      </c>
      <c r="E201" s="4">
        <f t="shared" si="44"/>
        <v>16</v>
      </c>
      <c r="F201" t="str">
        <f t="shared" si="45"/>
        <v>II 01</v>
      </c>
      <c r="G201" t="str">
        <f t="shared" si="46"/>
        <v>Región</v>
      </c>
      <c r="H201" t="str">
        <f t="shared" si="47"/>
        <v>Sentencias Dictadas por Delitos de Abuso Sexual</v>
      </c>
      <c r="I201" s="2">
        <v>10</v>
      </c>
      <c r="J201" t="s">
        <v>19</v>
      </c>
      <c r="L201" s="1" t="str">
        <f t="shared" si="48"/>
        <v>II 01 - Los Lagos</v>
      </c>
    </row>
    <row r="202" spans="1:12" hidden="1" x14ac:dyDescent="0.35">
      <c r="A202" s="2">
        <f t="shared" si="41"/>
        <v>12</v>
      </c>
      <c r="B202" s="2">
        <f t="shared" si="42"/>
        <v>27.15</v>
      </c>
      <c r="C202" s="5" t="str">
        <f t="shared" si="49"/>
        <v>II 01 - Aysén</v>
      </c>
      <c r="D202" s="23" t="str">
        <f t="shared" si="50"/>
        <v>https://analytics.zoho.com/open-view/2395394000007173975?ZOHO_CRITERIA=%22Localiza%20CL%22.%22Codreg%22%3D11</v>
      </c>
      <c r="E202" s="4">
        <f t="shared" si="44"/>
        <v>16</v>
      </c>
      <c r="F202" t="str">
        <f t="shared" si="45"/>
        <v>II 01</v>
      </c>
      <c r="G202" t="str">
        <f t="shared" si="46"/>
        <v>Región</v>
      </c>
      <c r="H202" t="str">
        <f t="shared" si="47"/>
        <v>Sentencias Dictadas por Delitos de Abuso Sexual</v>
      </c>
      <c r="I202" s="2">
        <v>11</v>
      </c>
      <c r="J202" t="s">
        <v>20</v>
      </c>
      <c r="L202" s="1" t="str">
        <f t="shared" si="48"/>
        <v>II 01 - Aysén</v>
      </c>
    </row>
    <row r="203" spans="1:12" hidden="1" x14ac:dyDescent="0.35">
      <c r="A203" s="2">
        <f t="shared" si="41"/>
        <v>13</v>
      </c>
      <c r="B203" s="2">
        <f t="shared" si="42"/>
        <v>27.15</v>
      </c>
      <c r="C203" s="5" t="str">
        <f t="shared" si="49"/>
        <v>II 01 - Magallanes</v>
      </c>
      <c r="D203" s="23" t="str">
        <f t="shared" si="50"/>
        <v>https://analytics.zoho.com/open-view/2395394000007173975?ZOHO_CRITERIA=%22Localiza%20CL%22.%22Codreg%22%3D12</v>
      </c>
      <c r="E203" s="4">
        <f t="shared" si="44"/>
        <v>16</v>
      </c>
      <c r="F203" t="str">
        <f t="shared" si="45"/>
        <v>II 01</v>
      </c>
      <c r="G203" t="str">
        <f t="shared" si="46"/>
        <v>Región</v>
      </c>
      <c r="H203" t="str">
        <f t="shared" si="47"/>
        <v>Sentencias Dictadas por Delitos de Abuso Sexual</v>
      </c>
      <c r="I203" s="2">
        <v>12</v>
      </c>
      <c r="J203" t="s">
        <v>21</v>
      </c>
      <c r="L203" s="1" t="str">
        <f t="shared" si="48"/>
        <v>II 01 - Magallanes</v>
      </c>
    </row>
    <row r="204" spans="1:12" hidden="1" x14ac:dyDescent="0.35">
      <c r="A204" s="2">
        <f t="shared" si="41"/>
        <v>14</v>
      </c>
      <c r="B204" s="2">
        <f t="shared" si="42"/>
        <v>27.15</v>
      </c>
      <c r="C204" s="5" t="str">
        <f t="shared" si="49"/>
        <v>II 01 - Metropolitana</v>
      </c>
      <c r="D204" s="23" t="str">
        <f t="shared" si="50"/>
        <v>https://analytics.zoho.com/open-view/2395394000007173975?ZOHO_CRITERIA=%22Localiza%20CL%22.%22Codreg%22%3D13</v>
      </c>
      <c r="E204" s="4">
        <f t="shared" si="44"/>
        <v>16</v>
      </c>
      <c r="F204" t="str">
        <f t="shared" si="45"/>
        <v>II 01</v>
      </c>
      <c r="G204" t="str">
        <f t="shared" si="46"/>
        <v>Región</v>
      </c>
      <c r="H204" t="str">
        <f t="shared" si="47"/>
        <v>Sentencias Dictadas por Delitos de Abuso Sexual</v>
      </c>
      <c r="I204" s="2">
        <v>13</v>
      </c>
      <c r="J204" t="s">
        <v>22</v>
      </c>
      <c r="L204" s="1" t="str">
        <f t="shared" si="48"/>
        <v>II 01 - Metropolitana</v>
      </c>
    </row>
    <row r="205" spans="1:12" hidden="1" x14ac:dyDescent="0.35">
      <c r="A205" s="2">
        <f t="shared" si="41"/>
        <v>15</v>
      </c>
      <c r="B205" s="2">
        <f t="shared" si="42"/>
        <v>27.15</v>
      </c>
      <c r="C205" s="5" t="str">
        <f t="shared" si="49"/>
        <v>II 01 - Los Ríos</v>
      </c>
      <c r="D205" s="23" t="str">
        <f t="shared" si="50"/>
        <v>https://analytics.zoho.com/open-view/2395394000007173975?ZOHO_CRITERIA=%22Localiza%20CL%22.%22Codreg%22%3D14</v>
      </c>
      <c r="E205" s="4">
        <f t="shared" si="44"/>
        <v>16</v>
      </c>
      <c r="F205" t="str">
        <f t="shared" si="45"/>
        <v>II 01</v>
      </c>
      <c r="G205" t="str">
        <f t="shared" si="46"/>
        <v>Región</v>
      </c>
      <c r="H205" t="str">
        <f t="shared" si="47"/>
        <v>Sentencias Dictadas por Delitos de Abuso Sexual</v>
      </c>
      <c r="I205" s="2">
        <v>14</v>
      </c>
      <c r="J205" t="s">
        <v>23</v>
      </c>
      <c r="L205" s="1" t="str">
        <f t="shared" si="48"/>
        <v>II 01 - Los Ríos</v>
      </c>
    </row>
    <row r="206" spans="1:12" hidden="1" x14ac:dyDescent="0.35">
      <c r="A206" s="2">
        <f t="shared" si="41"/>
        <v>16</v>
      </c>
      <c r="B206" s="2">
        <f t="shared" si="42"/>
        <v>27.15</v>
      </c>
      <c r="C206" s="5" t="str">
        <f t="shared" si="49"/>
        <v>II 01 - Arica y Parinacota</v>
      </c>
      <c r="D206" s="23" t="str">
        <f t="shared" si="50"/>
        <v>https://analytics.zoho.com/open-view/2395394000007173975?ZOHO_CRITERIA=%22Localiza%20CL%22.%22Codreg%22%3D15</v>
      </c>
      <c r="E206" s="4">
        <f t="shared" si="44"/>
        <v>16</v>
      </c>
      <c r="F206" t="str">
        <f t="shared" si="45"/>
        <v>II 01</v>
      </c>
      <c r="G206" t="str">
        <f t="shared" si="46"/>
        <v>Región</v>
      </c>
      <c r="H206" t="str">
        <f t="shared" si="47"/>
        <v>Sentencias Dictadas por Delitos de Abuso Sexual</v>
      </c>
      <c r="I206" s="2">
        <v>15</v>
      </c>
      <c r="J206" t="s">
        <v>24</v>
      </c>
      <c r="L206" s="1" t="str">
        <f t="shared" si="48"/>
        <v>II 01 - Arica y Parinacota</v>
      </c>
    </row>
    <row r="207" spans="1:12" hidden="1" x14ac:dyDescent="0.35">
      <c r="A207" s="2">
        <f t="shared" si="41"/>
        <v>17</v>
      </c>
      <c r="B207" s="2">
        <f t="shared" si="42"/>
        <v>27.15</v>
      </c>
      <c r="C207" s="5" t="str">
        <f t="shared" si="49"/>
        <v>II 01 - Ñuble</v>
      </c>
      <c r="D207" s="23" t="str">
        <f t="shared" si="50"/>
        <v>https://analytics.zoho.com/open-view/2395394000007173975?ZOHO_CRITERIA=%22Localiza%20CL%22.%22Codreg%22%3D16</v>
      </c>
      <c r="E207" s="4">
        <f t="shared" si="44"/>
        <v>16</v>
      </c>
      <c r="F207" t="str">
        <f t="shared" si="45"/>
        <v>II 01</v>
      </c>
      <c r="G207" t="str">
        <f t="shared" si="46"/>
        <v>Región</v>
      </c>
      <c r="H207" t="str">
        <f t="shared" si="47"/>
        <v>Sentencias Dictadas por Delitos de Abuso Sexual</v>
      </c>
      <c r="I207" s="2">
        <v>16</v>
      </c>
      <c r="J207" t="s">
        <v>25</v>
      </c>
      <c r="L207" s="1" t="str">
        <f t="shared" si="48"/>
        <v>II 01 - Ñuble</v>
      </c>
    </row>
    <row r="208" spans="1:12" hidden="1" x14ac:dyDescent="0.35">
      <c r="A208" s="46">
        <v>1</v>
      </c>
      <c r="B208" s="46">
        <f t="shared" si="42"/>
        <v>27.15</v>
      </c>
      <c r="C208" s="73" t="str">
        <f t="shared" ref="C208:C271" si="51">+F208&amp;" - "&amp;J208</f>
        <v>II 02 - Juzgado de Garantía de Iquique</v>
      </c>
      <c r="D208" s="74" t="str">
        <f>+"https://analytics.zoho.com/open-view/2395394000007174125?ZOHO_CRITERIA=%22Trasposicion_27.15%22.%22Id_Juzgado_Garant%C3%ADa%22%3D"&amp;I208</f>
        <v>https://analytics.zoho.com/open-view/2395394000007174125?ZOHO_CRITERIA=%22Trasposicion_27.15%22.%22Id_Juzgado_Garant%C3%ADa%22%3D1</v>
      </c>
      <c r="E208" s="75">
        <v>82</v>
      </c>
      <c r="F208" s="47" t="s">
        <v>64</v>
      </c>
      <c r="G208" s="47" t="s">
        <v>65</v>
      </c>
      <c r="H208" s="47" t="s">
        <v>161</v>
      </c>
      <c r="I208" s="46">
        <v>1</v>
      </c>
      <c r="J208" s="47" t="s">
        <v>109</v>
      </c>
      <c r="K208" s="47" t="s">
        <v>220</v>
      </c>
      <c r="L208" s="1" t="str">
        <f t="shared" si="48"/>
        <v>II 02 - Juzgado de Garantía de Iquique</v>
      </c>
    </row>
    <row r="209" spans="1:12" hidden="1" x14ac:dyDescent="0.35">
      <c r="A209" s="2">
        <f t="shared" si="41"/>
        <v>2</v>
      </c>
      <c r="B209" s="2">
        <f t="shared" si="42"/>
        <v>27.15</v>
      </c>
      <c r="C209" s="5" t="str">
        <f t="shared" si="51"/>
        <v>II 02 - Juzgado de Garantía de Antofagasta</v>
      </c>
      <c r="D209" s="23" t="str">
        <f t="shared" ref="D209:D272" si="52">+"https://analytics.zoho.com/open-view/2395394000007174125?ZOHO_CRITERIA=%22Trasposicion_27.15%22.%22Id_Juzgado_Garant%C3%ADa%22%3D"&amp;I209</f>
        <v>https://analytics.zoho.com/open-view/2395394000007174125?ZOHO_CRITERIA=%22Trasposicion_27.15%22.%22Id_Juzgado_Garant%C3%ADa%22%3D2</v>
      </c>
      <c r="E209" s="4">
        <f t="shared" si="44"/>
        <v>82</v>
      </c>
      <c r="F209" t="str">
        <f t="shared" si="45"/>
        <v>II 02</v>
      </c>
      <c r="G209" t="str">
        <f t="shared" si="46"/>
        <v>Juzgado de Garantía</v>
      </c>
      <c r="H209" t="str">
        <f t="shared" si="47"/>
        <v>Sentencias Dictadas por Delitos de Abuso Sexual</v>
      </c>
      <c r="I209" s="2">
        <v>2</v>
      </c>
      <c r="J209" t="s">
        <v>96</v>
      </c>
      <c r="L209" s="1" t="str">
        <f t="shared" si="48"/>
        <v>II 02 - Juzgado de Garantía de Antofagasta</v>
      </c>
    </row>
    <row r="210" spans="1:12" hidden="1" x14ac:dyDescent="0.35">
      <c r="A210" s="2">
        <f t="shared" si="41"/>
        <v>3</v>
      </c>
      <c r="B210" s="2">
        <f t="shared" si="42"/>
        <v>27.15</v>
      </c>
      <c r="C210" s="5" t="str">
        <f t="shared" si="51"/>
        <v>II 02 - Juzgado de Garantía de Calama</v>
      </c>
      <c r="D210" s="23" t="str">
        <f t="shared" si="52"/>
        <v>https://analytics.zoho.com/open-view/2395394000007174125?ZOHO_CRITERIA=%22Trasposicion_27.15%22.%22Id_Juzgado_Garant%C3%ADa%22%3D3</v>
      </c>
      <c r="E210" s="4">
        <f t="shared" si="44"/>
        <v>82</v>
      </c>
      <c r="F210" t="str">
        <f t="shared" si="45"/>
        <v>II 02</v>
      </c>
      <c r="G210" t="str">
        <f t="shared" si="46"/>
        <v>Juzgado de Garantía</v>
      </c>
      <c r="H210" t="str">
        <f t="shared" si="47"/>
        <v>Sentencias Dictadas por Delitos de Abuso Sexual</v>
      </c>
      <c r="I210" s="2">
        <v>3</v>
      </c>
      <c r="J210" t="s">
        <v>110</v>
      </c>
      <c r="L210" s="1" t="str">
        <f t="shared" si="48"/>
        <v>II 02 - Juzgado de Garantía de Calama</v>
      </c>
    </row>
    <row r="211" spans="1:12" hidden="1" x14ac:dyDescent="0.35">
      <c r="A211" s="2">
        <f t="shared" si="41"/>
        <v>4</v>
      </c>
      <c r="B211" s="2">
        <f t="shared" si="42"/>
        <v>27.15</v>
      </c>
      <c r="C211" s="5" t="str">
        <f t="shared" si="51"/>
        <v>II 02 - Juzgado de Garantía de Tocopilla</v>
      </c>
      <c r="D211" s="23" t="str">
        <f t="shared" si="52"/>
        <v>https://analytics.zoho.com/open-view/2395394000007174125?ZOHO_CRITERIA=%22Trasposicion_27.15%22.%22Id_Juzgado_Garant%C3%ADa%22%3D4</v>
      </c>
      <c r="E211" s="4">
        <f t="shared" si="44"/>
        <v>82</v>
      </c>
      <c r="F211" t="str">
        <f t="shared" si="45"/>
        <v>II 02</v>
      </c>
      <c r="G211" t="str">
        <f t="shared" si="46"/>
        <v>Juzgado de Garantía</v>
      </c>
      <c r="H211" t="str">
        <f t="shared" si="47"/>
        <v>Sentencias Dictadas por Delitos de Abuso Sexual</v>
      </c>
      <c r="I211" s="2">
        <v>4</v>
      </c>
      <c r="J211" t="s">
        <v>111</v>
      </c>
      <c r="L211" s="1" t="str">
        <f t="shared" si="48"/>
        <v>II 02 - Juzgado de Garantía de Tocopilla</v>
      </c>
    </row>
    <row r="212" spans="1:12" hidden="1" x14ac:dyDescent="0.35">
      <c r="A212" s="2">
        <f t="shared" si="41"/>
        <v>5</v>
      </c>
      <c r="B212" s="2">
        <f t="shared" si="42"/>
        <v>27.15</v>
      </c>
      <c r="C212" s="5" t="str">
        <f t="shared" si="51"/>
        <v>II 02 - Juzgado de Garantía de Copiapo</v>
      </c>
      <c r="D212" s="23" t="str">
        <f t="shared" si="52"/>
        <v>https://analytics.zoho.com/open-view/2395394000007174125?ZOHO_CRITERIA=%22Trasposicion_27.15%22.%22Id_Juzgado_Garant%C3%ADa%22%3D5</v>
      </c>
      <c r="E212" s="4">
        <f t="shared" si="44"/>
        <v>82</v>
      </c>
      <c r="F212" t="str">
        <f t="shared" si="45"/>
        <v>II 02</v>
      </c>
      <c r="G212" t="str">
        <f t="shared" si="46"/>
        <v>Juzgado de Garantía</v>
      </c>
      <c r="H212" t="str">
        <f t="shared" si="47"/>
        <v>Sentencias Dictadas por Delitos de Abuso Sexual</v>
      </c>
      <c r="I212" s="2">
        <v>5</v>
      </c>
      <c r="J212" t="s">
        <v>112</v>
      </c>
      <c r="L212" s="1" t="str">
        <f t="shared" si="48"/>
        <v>II 02 - Juzgado de Garantía de Copiapo</v>
      </c>
    </row>
    <row r="213" spans="1:12" hidden="1" x14ac:dyDescent="0.35">
      <c r="A213" s="2">
        <f t="shared" si="41"/>
        <v>6</v>
      </c>
      <c r="B213" s="2">
        <f t="shared" si="42"/>
        <v>27.15</v>
      </c>
      <c r="C213" s="5" t="str">
        <f t="shared" si="51"/>
        <v>II 02 - Juzgado de Garantía de Diego de Almagro</v>
      </c>
      <c r="D213" s="23" t="str">
        <f t="shared" si="52"/>
        <v>https://analytics.zoho.com/open-view/2395394000007174125?ZOHO_CRITERIA=%22Trasposicion_27.15%22.%22Id_Juzgado_Garant%C3%ADa%22%3D6</v>
      </c>
      <c r="E213" s="4">
        <f t="shared" si="44"/>
        <v>82</v>
      </c>
      <c r="F213" t="str">
        <f t="shared" si="45"/>
        <v>II 02</v>
      </c>
      <c r="G213" t="str">
        <f t="shared" si="46"/>
        <v>Juzgado de Garantía</v>
      </c>
      <c r="H213" t="str">
        <f t="shared" si="47"/>
        <v>Sentencias Dictadas por Delitos de Abuso Sexual</v>
      </c>
      <c r="I213" s="2">
        <v>6</v>
      </c>
      <c r="J213" t="s">
        <v>113</v>
      </c>
      <c r="L213" s="1" t="str">
        <f t="shared" si="48"/>
        <v>II 02 - Juzgado de Garantía de Diego de Almagro</v>
      </c>
    </row>
    <row r="214" spans="1:12" hidden="1" x14ac:dyDescent="0.35">
      <c r="A214" s="2">
        <f t="shared" si="41"/>
        <v>7</v>
      </c>
      <c r="B214" s="2">
        <f t="shared" si="42"/>
        <v>27.15</v>
      </c>
      <c r="C214" s="5" t="str">
        <f t="shared" si="51"/>
        <v>II 02 - Juzgado de Garantía de Vallenar</v>
      </c>
      <c r="D214" s="23" t="str">
        <f t="shared" si="52"/>
        <v>https://analytics.zoho.com/open-view/2395394000007174125?ZOHO_CRITERIA=%22Trasposicion_27.15%22.%22Id_Juzgado_Garant%C3%ADa%22%3D7</v>
      </c>
      <c r="E214" s="4">
        <f t="shared" si="44"/>
        <v>82</v>
      </c>
      <c r="F214" t="str">
        <f t="shared" si="45"/>
        <v>II 02</v>
      </c>
      <c r="G214" t="str">
        <f t="shared" si="46"/>
        <v>Juzgado de Garantía</v>
      </c>
      <c r="H214" t="str">
        <f t="shared" si="47"/>
        <v>Sentencias Dictadas por Delitos de Abuso Sexual</v>
      </c>
      <c r="I214" s="2">
        <v>7</v>
      </c>
      <c r="J214" t="s">
        <v>114</v>
      </c>
      <c r="L214" s="1" t="str">
        <f t="shared" si="48"/>
        <v>II 02 - Juzgado de Garantía de Vallenar</v>
      </c>
    </row>
    <row r="215" spans="1:12" hidden="1" x14ac:dyDescent="0.35">
      <c r="A215" s="2">
        <f t="shared" si="41"/>
        <v>8</v>
      </c>
      <c r="B215" s="2">
        <f t="shared" si="42"/>
        <v>27.15</v>
      </c>
      <c r="C215" s="5" t="str">
        <f t="shared" si="51"/>
        <v>II 02 - Juzgado de Garantía de Coquimbo</v>
      </c>
      <c r="D215" s="23" t="str">
        <f t="shared" si="52"/>
        <v>https://analytics.zoho.com/open-view/2395394000007174125?ZOHO_CRITERIA=%22Trasposicion_27.15%22.%22Id_Juzgado_Garant%C3%ADa%22%3D8</v>
      </c>
      <c r="E215" s="4">
        <f t="shared" si="44"/>
        <v>82</v>
      </c>
      <c r="F215" t="str">
        <f t="shared" si="45"/>
        <v>II 02</v>
      </c>
      <c r="G215" t="str">
        <f t="shared" si="46"/>
        <v>Juzgado de Garantía</v>
      </c>
      <c r="H215" t="str">
        <f t="shared" si="47"/>
        <v>Sentencias Dictadas por Delitos de Abuso Sexual</v>
      </c>
      <c r="I215" s="2">
        <v>8</v>
      </c>
      <c r="J215" t="s">
        <v>66</v>
      </c>
      <c r="L215" s="1" t="str">
        <f t="shared" si="48"/>
        <v>II 02 - Juzgado de Garantía de Coquimbo</v>
      </c>
    </row>
    <row r="216" spans="1:12" hidden="1" x14ac:dyDescent="0.35">
      <c r="A216" s="2">
        <f t="shared" si="41"/>
        <v>9</v>
      </c>
      <c r="B216" s="2">
        <f t="shared" si="42"/>
        <v>27.15</v>
      </c>
      <c r="C216" s="5" t="str">
        <f t="shared" si="51"/>
        <v>II 02 - Juzgado de Garantía de Illapel</v>
      </c>
      <c r="D216" s="23" t="str">
        <f t="shared" si="52"/>
        <v>https://analytics.zoho.com/open-view/2395394000007174125?ZOHO_CRITERIA=%22Trasposicion_27.15%22.%22Id_Juzgado_Garant%C3%ADa%22%3D9</v>
      </c>
      <c r="E216" s="4">
        <f t="shared" si="44"/>
        <v>82</v>
      </c>
      <c r="F216" t="str">
        <f t="shared" si="45"/>
        <v>II 02</v>
      </c>
      <c r="G216" t="str">
        <f t="shared" si="46"/>
        <v>Juzgado de Garantía</v>
      </c>
      <c r="H216" t="str">
        <f t="shared" si="47"/>
        <v>Sentencias Dictadas por Delitos de Abuso Sexual</v>
      </c>
      <c r="I216" s="2">
        <v>9</v>
      </c>
      <c r="J216" t="s">
        <v>97</v>
      </c>
      <c r="L216" s="1" t="str">
        <f t="shared" si="48"/>
        <v>II 02 - Juzgado de Garantía de Illapel</v>
      </c>
    </row>
    <row r="217" spans="1:12" hidden="1" x14ac:dyDescent="0.35">
      <c r="A217" s="2">
        <f t="shared" si="41"/>
        <v>10</v>
      </c>
      <c r="B217" s="2">
        <f t="shared" si="42"/>
        <v>27.15</v>
      </c>
      <c r="C217" s="5" t="str">
        <f t="shared" si="51"/>
        <v>II 02 - Juzgado de Garantía de La Serena</v>
      </c>
      <c r="D217" s="23" t="str">
        <f t="shared" si="52"/>
        <v>https://analytics.zoho.com/open-view/2395394000007174125?ZOHO_CRITERIA=%22Trasposicion_27.15%22.%22Id_Juzgado_Garant%C3%ADa%22%3D10</v>
      </c>
      <c r="E217" s="4">
        <f t="shared" si="44"/>
        <v>82</v>
      </c>
      <c r="F217" t="str">
        <f t="shared" si="45"/>
        <v>II 02</v>
      </c>
      <c r="G217" t="str">
        <f t="shared" si="46"/>
        <v>Juzgado de Garantía</v>
      </c>
      <c r="H217" t="str">
        <f t="shared" si="47"/>
        <v>Sentencias Dictadas por Delitos de Abuso Sexual</v>
      </c>
      <c r="I217" s="2">
        <v>10</v>
      </c>
      <c r="J217" t="s">
        <v>90</v>
      </c>
      <c r="L217" s="1" t="str">
        <f t="shared" si="48"/>
        <v>II 02 - Juzgado de Garantía de La Serena</v>
      </c>
    </row>
    <row r="218" spans="1:12" hidden="1" x14ac:dyDescent="0.35">
      <c r="A218" s="2">
        <f t="shared" si="41"/>
        <v>11</v>
      </c>
      <c r="B218" s="2">
        <f t="shared" si="42"/>
        <v>27.15</v>
      </c>
      <c r="C218" s="5" t="str">
        <f t="shared" si="51"/>
        <v>II 02 - Juzgado de Garantía de Ovalle</v>
      </c>
      <c r="D218" s="23" t="str">
        <f t="shared" si="52"/>
        <v>https://analytics.zoho.com/open-view/2395394000007174125?ZOHO_CRITERIA=%22Trasposicion_27.15%22.%22Id_Juzgado_Garant%C3%ADa%22%3D11</v>
      </c>
      <c r="E218" s="4">
        <f t="shared" si="44"/>
        <v>82</v>
      </c>
      <c r="F218" t="str">
        <f t="shared" si="45"/>
        <v>II 02</v>
      </c>
      <c r="G218" t="str">
        <f t="shared" si="46"/>
        <v>Juzgado de Garantía</v>
      </c>
      <c r="H218" t="str">
        <f t="shared" si="47"/>
        <v>Sentencias Dictadas por Delitos de Abuso Sexual</v>
      </c>
      <c r="I218" s="2">
        <v>11</v>
      </c>
      <c r="J218" t="s">
        <v>91</v>
      </c>
      <c r="L218" s="1" t="str">
        <f t="shared" si="48"/>
        <v>II 02 - Juzgado de Garantía de Ovalle</v>
      </c>
    </row>
    <row r="219" spans="1:12" hidden="1" x14ac:dyDescent="0.35">
      <c r="A219" s="2">
        <f t="shared" si="41"/>
        <v>12</v>
      </c>
      <c r="B219" s="2">
        <f t="shared" si="42"/>
        <v>27.15</v>
      </c>
      <c r="C219" s="5" t="str">
        <f t="shared" si="51"/>
        <v>II 02 - Juzgado de Garantía de Vicuña</v>
      </c>
      <c r="D219" s="23" t="str">
        <f t="shared" si="52"/>
        <v>https://analytics.zoho.com/open-view/2395394000007174125?ZOHO_CRITERIA=%22Trasposicion_27.15%22.%22Id_Juzgado_Garant%C3%ADa%22%3D12</v>
      </c>
      <c r="E219" s="4">
        <f t="shared" si="44"/>
        <v>82</v>
      </c>
      <c r="F219" t="str">
        <f t="shared" si="45"/>
        <v>II 02</v>
      </c>
      <c r="G219" t="str">
        <f t="shared" si="46"/>
        <v>Juzgado de Garantía</v>
      </c>
      <c r="H219" t="str">
        <f t="shared" si="47"/>
        <v>Sentencias Dictadas por Delitos de Abuso Sexual</v>
      </c>
      <c r="I219" s="2">
        <v>12</v>
      </c>
      <c r="J219" t="s">
        <v>115</v>
      </c>
      <c r="L219" s="1" t="str">
        <f t="shared" si="48"/>
        <v>II 02 - Juzgado de Garantía de Vicuña</v>
      </c>
    </row>
    <row r="220" spans="1:12" hidden="1" x14ac:dyDescent="0.35">
      <c r="A220" s="2">
        <f t="shared" si="41"/>
        <v>13</v>
      </c>
      <c r="B220" s="2">
        <f t="shared" si="42"/>
        <v>27.15</v>
      </c>
      <c r="C220" s="5" t="str">
        <f t="shared" si="51"/>
        <v>II 02 - Juzgado de Garantía de Calera</v>
      </c>
      <c r="D220" s="23" t="str">
        <f t="shared" si="52"/>
        <v>https://analytics.zoho.com/open-view/2395394000007174125?ZOHO_CRITERIA=%22Trasposicion_27.15%22.%22Id_Juzgado_Garant%C3%ADa%22%3D13</v>
      </c>
      <c r="E220" s="4">
        <f t="shared" si="44"/>
        <v>82</v>
      </c>
      <c r="F220" t="str">
        <f t="shared" si="45"/>
        <v>II 02</v>
      </c>
      <c r="G220" t="str">
        <f t="shared" si="46"/>
        <v>Juzgado de Garantía</v>
      </c>
      <c r="H220" t="str">
        <f t="shared" si="47"/>
        <v>Sentencias Dictadas por Delitos de Abuso Sexual</v>
      </c>
      <c r="I220" s="2">
        <v>13</v>
      </c>
      <c r="J220" t="s">
        <v>98</v>
      </c>
      <c r="L220" s="1" t="str">
        <f t="shared" si="48"/>
        <v>II 02 - Juzgado de Garantía de Calera</v>
      </c>
    </row>
    <row r="221" spans="1:12" hidden="1" x14ac:dyDescent="0.35">
      <c r="A221" s="2">
        <f t="shared" si="41"/>
        <v>14</v>
      </c>
      <c r="B221" s="2">
        <f t="shared" si="42"/>
        <v>27.15</v>
      </c>
      <c r="C221" s="5" t="str">
        <f t="shared" si="51"/>
        <v>II 02 - Juzgado de Garantía de La Ligua</v>
      </c>
      <c r="D221" s="23" t="str">
        <f t="shared" si="52"/>
        <v>https://analytics.zoho.com/open-view/2395394000007174125?ZOHO_CRITERIA=%22Trasposicion_27.15%22.%22Id_Juzgado_Garant%C3%ADa%22%3D14</v>
      </c>
      <c r="E221" s="4">
        <f t="shared" si="44"/>
        <v>82</v>
      </c>
      <c r="F221" t="str">
        <f t="shared" si="45"/>
        <v>II 02</v>
      </c>
      <c r="G221" t="str">
        <f t="shared" si="46"/>
        <v>Juzgado de Garantía</v>
      </c>
      <c r="H221" t="str">
        <f t="shared" si="47"/>
        <v>Sentencias Dictadas por Delitos de Abuso Sexual</v>
      </c>
      <c r="I221" s="2">
        <v>14</v>
      </c>
      <c r="J221" t="s">
        <v>116</v>
      </c>
      <c r="L221" s="1" t="str">
        <f t="shared" si="48"/>
        <v>II 02 - Juzgado de Garantía de La Ligua</v>
      </c>
    </row>
    <row r="222" spans="1:12" hidden="1" x14ac:dyDescent="0.35">
      <c r="A222" s="2">
        <f t="shared" si="41"/>
        <v>15</v>
      </c>
      <c r="B222" s="2">
        <f t="shared" si="42"/>
        <v>27.15</v>
      </c>
      <c r="C222" s="5" t="str">
        <f t="shared" si="51"/>
        <v>II 02 - Juzgado de Garantía de Limache</v>
      </c>
      <c r="D222" s="23" t="str">
        <f t="shared" si="52"/>
        <v>https://analytics.zoho.com/open-view/2395394000007174125?ZOHO_CRITERIA=%22Trasposicion_27.15%22.%22Id_Juzgado_Garant%C3%ADa%22%3D15</v>
      </c>
      <c r="E222" s="4">
        <f t="shared" si="44"/>
        <v>82</v>
      </c>
      <c r="F222" t="str">
        <f t="shared" si="45"/>
        <v>II 02</v>
      </c>
      <c r="G222" t="str">
        <f t="shared" si="46"/>
        <v>Juzgado de Garantía</v>
      </c>
      <c r="H222" t="str">
        <f t="shared" si="47"/>
        <v>Sentencias Dictadas por Delitos de Abuso Sexual</v>
      </c>
      <c r="I222" s="2">
        <v>15</v>
      </c>
      <c r="J222" t="s">
        <v>117</v>
      </c>
      <c r="L222" s="1" t="str">
        <f t="shared" si="48"/>
        <v>II 02 - Juzgado de Garantía de Limache</v>
      </c>
    </row>
    <row r="223" spans="1:12" hidden="1" x14ac:dyDescent="0.35">
      <c r="A223" s="2">
        <f t="shared" si="41"/>
        <v>16</v>
      </c>
      <c r="B223" s="2">
        <f t="shared" si="42"/>
        <v>27.15</v>
      </c>
      <c r="C223" s="5" t="str">
        <f t="shared" si="51"/>
        <v>II 02 - Juzgado de Garantía de Los Andes</v>
      </c>
      <c r="D223" s="23" t="str">
        <f t="shared" si="52"/>
        <v>https://analytics.zoho.com/open-view/2395394000007174125?ZOHO_CRITERIA=%22Trasposicion_27.15%22.%22Id_Juzgado_Garant%C3%ADa%22%3D16</v>
      </c>
      <c r="E223" s="4">
        <f t="shared" si="44"/>
        <v>82</v>
      </c>
      <c r="F223" t="str">
        <f t="shared" si="45"/>
        <v>II 02</v>
      </c>
      <c r="G223" t="str">
        <f t="shared" si="46"/>
        <v>Juzgado de Garantía</v>
      </c>
      <c r="H223" t="str">
        <f t="shared" si="47"/>
        <v>Sentencias Dictadas por Delitos de Abuso Sexual</v>
      </c>
      <c r="I223" s="2">
        <v>16</v>
      </c>
      <c r="J223" t="s">
        <v>99</v>
      </c>
      <c r="L223" s="1" t="str">
        <f t="shared" si="48"/>
        <v>II 02 - Juzgado de Garantía de Los Andes</v>
      </c>
    </row>
    <row r="224" spans="1:12" hidden="1" x14ac:dyDescent="0.35">
      <c r="A224" s="2">
        <f t="shared" si="41"/>
        <v>17</v>
      </c>
      <c r="B224" s="2">
        <f t="shared" si="42"/>
        <v>27.15</v>
      </c>
      <c r="C224" s="5" t="str">
        <f t="shared" si="51"/>
        <v>II 02 - Juzgado de Garantía de Quillota</v>
      </c>
      <c r="D224" s="23" t="str">
        <f t="shared" si="52"/>
        <v>https://analytics.zoho.com/open-view/2395394000007174125?ZOHO_CRITERIA=%22Trasposicion_27.15%22.%22Id_Juzgado_Garant%C3%ADa%22%3D17</v>
      </c>
      <c r="E224" s="4">
        <f t="shared" si="44"/>
        <v>82</v>
      </c>
      <c r="F224" t="str">
        <f t="shared" si="45"/>
        <v>II 02</v>
      </c>
      <c r="G224" t="str">
        <f t="shared" si="46"/>
        <v>Juzgado de Garantía</v>
      </c>
      <c r="H224" t="str">
        <f t="shared" si="47"/>
        <v>Sentencias Dictadas por Delitos de Abuso Sexual</v>
      </c>
      <c r="I224" s="2">
        <v>17</v>
      </c>
      <c r="J224" t="s">
        <v>100</v>
      </c>
      <c r="L224" s="1" t="str">
        <f t="shared" si="48"/>
        <v>II 02 - Juzgado de Garantía de Quillota</v>
      </c>
    </row>
    <row r="225" spans="1:12" hidden="1" x14ac:dyDescent="0.35">
      <c r="A225" s="2">
        <f t="shared" si="41"/>
        <v>18</v>
      </c>
      <c r="B225" s="2">
        <f t="shared" si="42"/>
        <v>27.15</v>
      </c>
      <c r="C225" s="5" t="str">
        <f t="shared" si="51"/>
        <v>II 02 - Juzgado de Garantía de Quilpue</v>
      </c>
      <c r="D225" s="23" t="str">
        <f t="shared" si="52"/>
        <v>https://analytics.zoho.com/open-view/2395394000007174125?ZOHO_CRITERIA=%22Trasposicion_27.15%22.%22Id_Juzgado_Garant%C3%ADa%22%3D18</v>
      </c>
      <c r="E225" s="4">
        <f t="shared" si="44"/>
        <v>82</v>
      </c>
      <c r="F225" t="str">
        <f t="shared" si="45"/>
        <v>II 02</v>
      </c>
      <c r="G225" t="str">
        <f t="shared" si="46"/>
        <v>Juzgado de Garantía</v>
      </c>
      <c r="H225" t="str">
        <f t="shared" si="47"/>
        <v>Sentencias Dictadas por Delitos de Abuso Sexual</v>
      </c>
      <c r="I225" s="2">
        <v>18</v>
      </c>
      <c r="J225" t="s">
        <v>118</v>
      </c>
      <c r="L225" s="1" t="str">
        <f t="shared" si="48"/>
        <v>II 02 - Juzgado de Garantía de Quilpue</v>
      </c>
    </row>
    <row r="226" spans="1:12" hidden="1" x14ac:dyDescent="0.35">
      <c r="A226" s="2">
        <f t="shared" si="41"/>
        <v>19</v>
      </c>
      <c r="B226" s="2">
        <f t="shared" si="42"/>
        <v>27.15</v>
      </c>
      <c r="C226" s="5" t="str">
        <f t="shared" si="51"/>
        <v>II 02 - Juzgado de Garantía de San Felipe</v>
      </c>
      <c r="D226" s="23" t="str">
        <f t="shared" si="52"/>
        <v>https://analytics.zoho.com/open-view/2395394000007174125?ZOHO_CRITERIA=%22Trasposicion_27.15%22.%22Id_Juzgado_Garant%C3%ADa%22%3D19</v>
      </c>
      <c r="E226" s="4">
        <f t="shared" si="44"/>
        <v>82</v>
      </c>
      <c r="F226" t="str">
        <f t="shared" si="45"/>
        <v>II 02</v>
      </c>
      <c r="G226" t="str">
        <f t="shared" si="46"/>
        <v>Juzgado de Garantía</v>
      </c>
      <c r="H226" t="str">
        <f t="shared" si="47"/>
        <v>Sentencias Dictadas por Delitos de Abuso Sexual</v>
      </c>
      <c r="I226" s="2">
        <v>19</v>
      </c>
      <c r="J226" t="s">
        <v>119</v>
      </c>
      <c r="L226" s="1" t="str">
        <f t="shared" si="48"/>
        <v>II 02 - Juzgado de Garantía de San Felipe</v>
      </c>
    </row>
    <row r="227" spans="1:12" hidden="1" x14ac:dyDescent="0.35">
      <c r="A227" s="2">
        <f t="shared" si="41"/>
        <v>20</v>
      </c>
      <c r="B227" s="2">
        <f t="shared" si="42"/>
        <v>27.15</v>
      </c>
      <c r="C227" s="5" t="str">
        <f t="shared" si="51"/>
        <v>II 02 - Juzgado de Garantía de Valparaiso</v>
      </c>
      <c r="D227" s="23" t="str">
        <f t="shared" si="52"/>
        <v>https://analytics.zoho.com/open-view/2395394000007174125?ZOHO_CRITERIA=%22Trasposicion_27.15%22.%22Id_Juzgado_Garant%C3%ADa%22%3D20</v>
      </c>
      <c r="E227" s="4">
        <f t="shared" si="44"/>
        <v>82</v>
      </c>
      <c r="F227" t="str">
        <f t="shared" si="45"/>
        <v>II 02</v>
      </c>
      <c r="G227" t="str">
        <f t="shared" si="46"/>
        <v>Juzgado de Garantía</v>
      </c>
      <c r="H227" t="str">
        <f t="shared" si="47"/>
        <v>Sentencias Dictadas por Delitos de Abuso Sexual</v>
      </c>
      <c r="I227" s="2">
        <v>20</v>
      </c>
      <c r="J227" t="s">
        <v>67</v>
      </c>
      <c r="L227" s="1" t="str">
        <f t="shared" si="48"/>
        <v>II 02 - Juzgado de Garantía de Valparaiso</v>
      </c>
    </row>
    <row r="228" spans="1:12" hidden="1" x14ac:dyDescent="0.35">
      <c r="A228" s="2">
        <f t="shared" si="41"/>
        <v>21</v>
      </c>
      <c r="B228" s="2">
        <f t="shared" si="42"/>
        <v>27.15</v>
      </c>
      <c r="C228" s="5" t="str">
        <f t="shared" si="51"/>
        <v>II 02 - Juzgado de Garantía de Villa Alemana</v>
      </c>
      <c r="D228" s="23" t="str">
        <f t="shared" si="52"/>
        <v>https://analytics.zoho.com/open-view/2395394000007174125?ZOHO_CRITERIA=%22Trasposicion_27.15%22.%22Id_Juzgado_Garant%C3%ADa%22%3D21</v>
      </c>
      <c r="E228" s="4">
        <f t="shared" si="44"/>
        <v>82</v>
      </c>
      <c r="F228" t="str">
        <f t="shared" si="45"/>
        <v>II 02</v>
      </c>
      <c r="G228" t="str">
        <f t="shared" si="46"/>
        <v>Juzgado de Garantía</v>
      </c>
      <c r="H228" t="str">
        <f t="shared" si="47"/>
        <v>Sentencias Dictadas por Delitos de Abuso Sexual</v>
      </c>
      <c r="I228" s="2">
        <v>21</v>
      </c>
      <c r="J228" t="s">
        <v>120</v>
      </c>
      <c r="L228" s="1" t="str">
        <f t="shared" si="48"/>
        <v>II 02 - Juzgado de Garantía de Villa Alemana</v>
      </c>
    </row>
    <row r="229" spans="1:12" hidden="1" x14ac:dyDescent="0.35">
      <c r="A229" s="2">
        <f t="shared" si="41"/>
        <v>22</v>
      </c>
      <c r="B229" s="2">
        <f t="shared" si="42"/>
        <v>27.15</v>
      </c>
      <c r="C229" s="5" t="str">
        <f t="shared" si="51"/>
        <v>II 02 - Juzgado de Garantía de Viña Del Mar</v>
      </c>
      <c r="D229" s="23" t="str">
        <f t="shared" si="52"/>
        <v>https://analytics.zoho.com/open-view/2395394000007174125?ZOHO_CRITERIA=%22Trasposicion_27.15%22.%22Id_Juzgado_Garant%C3%ADa%22%3D22</v>
      </c>
      <c r="E229" s="4">
        <f t="shared" si="44"/>
        <v>82</v>
      </c>
      <c r="F229" t="str">
        <f t="shared" si="45"/>
        <v>II 02</v>
      </c>
      <c r="G229" t="str">
        <f t="shared" si="46"/>
        <v>Juzgado de Garantía</v>
      </c>
      <c r="H229" t="str">
        <f t="shared" si="47"/>
        <v>Sentencias Dictadas por Delitos de Abuso Sexual</v>
      </c>
      <c r="I229" s="2">
        <v>22</v>
      </c>
      <c r="J229" t="s">
        <v>68</v>
      </c>
      <c r="L229" s="1" t="str">
        <f t="shared" si="48"/>
        <v>II 02 - Juzgado de Garantía de Viña Del Mar</v>
      </c>
    </row>
    <row r="230" spans="1:12" hidden="1" x14ac:dyDescent="0.35">
      <c r="A230" s="2">
        <f t="shared" si="41"/>
        <v>23</v>
      </c>
      <c r="B230" s="2">
        <f t="shared" si="42"/>
        <v>27.15</v>
      </c>
      <c r="C230" s="5" t="str">
        <f t="shared" si="51"/>
        <v>II 02 - Juzgado de Garantía de Graneros</v>
      </c>
      <c r="D230" s="23" t="str">
        <f t="shared" si="52"/>
        <v>https://analytics.zoho.com/open-view/2395394000007174125?ZOHO_CRITERIA=%22Trasposicion_27.15%22.%22Id_Juzgado_Garant%C3%ADa%22%3D23</v>
      </c>
      <c r="E230" s="4">
        <f t="shared" si="44"/>
        <v>82</v>
      </c>
      <c r="F230" t="str">
        <f t="shared" si="45"/>
        <v>II 02</v>
      </c>
      <c r="G230" t="str">
        <f t="shared" si="46"/>
        <v>Juzgado de Garantía</v>
      </c>
      <c r="H230" t="str">
        <f t="shared" si="47"/>
        <v>Sentencias Dictadas por Delitos de Abuso Sexual</v>
      </c>
      <c r="I230" s="2">
        <v>23</v>
      </c>
      <c r="J230" t="s">
        <v>121</v>
      </c>
      <c r="L230" s="1" t="str">
        <f t="shared" si="48"/>
        <v>II 02 - Juzgado de Garantía de Graneros</v>
      </c>
    </row>
    <row r="231" spans="1:12" hidden="1" x14ac:dyDescent="0.35">
      <c r="A231" s="2">
        <f t="shared" si="41"/>
        <v>24</v>
      </c>
      <c r="B231" s="2">
        <f t="shared" si="42"/>
        <v>27.15</v>
      </c>
      <c r="C231" s="5" t="str">
        <f t="shared" si="51"/>
        <v>II 02 - Juzgado de Garantía de Rancagua</v>
      </c>
      <c r="D231" s="23" t="str">
        <f t="shared" si="52"/>
        <v>https://analytics.zoho.com/open-view/2395394000007174125?ZOHO_CRITERIA=%22Trasposicion_27.15%22.%22Id_Juzgado_Garant%C3%ADa%22%3D24</v>
      </c>
      <c r="E231" s="4">
        <f t="shared" si="44"/>
        <v>82</v>
      </c>
      <c r="F231" t="str">
        <f t="shared" si="45"/>
        <v>II 02</v>
      </c>
      <c r="G231" t="str">
        <f t="shared" si="46"/>
        <v>Juzgado de Garantía</v>
      </c>
      <c r="H231" t="str">
        <f t="shared" si="47"/>
        <v>Sentencias Dictadas por Delitos de Abuso Sexual</v>
      </c>
      <c r="I231" s="2">
        <v>24</v>
      </c>
      <c r="J231" t="s">
        <v>69</v>
      </c>
      <c r="L231" s="1" t="str">
        <f t="shared" si="48"/>
        <v>II 02 - Juzgado de Garantía de Rancagua</v>
      </c>
    </row>
    <row r="232" spans="1:12" hidden="1" x14ac:dyDescent="0.35">
      <c r="A232" s="2">
        <f t="shared" si="41"/>
        <v>25</v>
      </c>
      <c r="B232" s="2">
        <f t="shared" si="42"/>
        <v>27.15</v>
      </c>
      <c r="C232" s="5" t="str">
        <f t="shared" si="51"/>
        <v>II 02 - Juzgado de Garantía de Rengo</v>
      </c>
      <c r="D232" s="23" t="str">
        <f t="shared" si="52"/>
        <v>https://analytics.zoho.com/open-view/2395394000007174125?ZOHO_CRITERIA=%22Trasposicion_27.15%22.%22Id_Juzgado_Garant%C3%ADa%22%3D25</v>
      </c>
      <c r="E232" s="4">
        <f t="shared" si="44"/>
        <v>82</v>
      </c>
      <c r="F232" t="str">
        <f t="shared" si="45"/>
        <v>II 02</v>
      </c>
      <c r="G232" t="str">
        <f t="shared" si="46"/>
        <v>Juzgado de Garantía</v>
      </c>
      <c r="H232" t="str">
        <f t="shared" si="47"/>
        <v>Sentencias Dictadas por Delitos de Abuso Sexual</v>
      </c>
      <c r="I232" s="2">
        <v>25</v>
      </c>
      <c r="J232" t="s">
        <v>122</v>
      </c>
      <c r="L232" s="1" t="str">
        <f t="shared" si="48"/>
        <v>II 02 - Juzgado de Garantía de Rengo</v>
      </c>
    </row>
    <row r="233" spans="1:12" hidden="1" x14ac:dyDescent="0.35">
      <c r="A233" s="2">
        <f t="shared" si="41"/>
        <v>26</v>
      </c>
      <c r="B233" s="2">
        <f t="shared" si="42"/>
        <v>27.15</v>
      </c>
      <c r="C233" s="5" t="str">
        <f t="shared" si="51"/>
        <v>II 02 - Juzgado de Garantía de San Fernando</v>
      </c>
      <c r="D233" s="23" t="str">
        <f t="shared" si="52"/>
        <v>https://analytics.zoho.com/open-view/2395394000007174125?ZOHO_CRITERIA=%22Trasposicion_27.15%22.%22Id_Juzgado_Garant%C3%ADa%22%3D26</v>
      </c>
      <c r="E233" s="4">
        <f t="shared" si="44"/>
        <v>82</v>
      </c>
      <c r="F233" t="str">
        <f t="shared" si="45"/>
        <v>II 02</v>
      </c>
      <c r="G233" t="str">
        <f t="shared" si="46"/>
        <v>Juzgado de Garantía</v>
      </c>
      <c r="H233" t="str">
        <f t="shared" si="47"/>
        <v>Sentencias Dictadas por Delitos de Abuso Sexual</v>
      </c>
      <c r="I233" s="2">
        <v>26</v>
      </c>
      <c r="J233" t="s">
        <v>70</v>
      </c>
      <c r="L233" s="1" t="str">
        <f t="shared" si="48"/>
        <v>II 02 - Juzgado de Garantía de San Fernando</v>
      </c>
    </row>
    <row r="234" spans="1:12" hidden="1" x14ac:dyDescent="0.35">
      <c r="A234" s="2">
        <f t="shared" si="41"/>
        <v>27</v>
      </c>
      <c r="B234" s="2">
        <f t="shared" si="42"/>
        <v>27.15</v>
      </c>
      <c r="C234" s="5" t="str">
        <f t="shared" si="51"/>
        <v>II 02 - Juzgado de Garantía de San Vicente</v>
      </c>
      <c r="D234" s="23" t="str">
        <f t="shared" si="52"/>
        <v>https://analytics.zoho.com/open-view/2395394000007174125?ZOHO_CRITERIA=%22Trasposicion_27.15%22.%22Id_Juzgado_Garant%C3%ADa%22%3D27</v>
      </c>
      <c r="E234" s="4">
        <f t="shared" si="44"/>
        <v>82</v>
      </c>
      <c r="F234" t="str">
        <f t="shared" si="45"/>
        <v>II 02</v>
      </c>
      <c r="G234" t="str">
        <f t="shared" si="46"/>
        <v>Juzgado de Garantía</v>
      </c>
      <c r="H234" t="str">
        <f t="shared" si="47"/>
        <v>Sentencias Dictadas por Delitos de Abuso Sexual</v>
      </c>
      <c r="I234" s="2">
        <v>27</v>
      </c>
      <c r="J234" t="s">
        <v>123</v>
      </c>
      <c r="L234" s="1" t="str">
        <f t="shared" si="48"/>
        <v>II 02 - Juzgado de Garantía de San Vicente</v>
      </c>
    </row>
    <row r="235" spans="1:12" hidden="1" x14ac:dyDescent="0.35">
      <c r="A235" s="2">
        <f t="shared" si="41"/>
        <v>28</v>
      </c>
      <c r="B235" s="2">
        <f t="shared" si="42"/>
        <v>27.15</v>
      </c>
      <c r="C235" s="5" t="str">
        <f t="shared" si="51"/>
        <v>II 02 - Juzgado de Garantía de Santa Cruz</v>
      </c>
      <c r="D235" s="23" t="str">
        <f t="shared" si="52"/>
        <v>https://analytics.zoho.com/open-view/2395394000007174125?ZOHO_CRITERIA=%22Trasposicion_27.15%22.%22Id_Juzgado_Garant%C3%ADa%22%3D28</v>
      </c>
      <c r="E235" s="4">
        <f t="shared" si="44"/>
        <v>82</v>
      </c>
      <c r="F235" t="str">
        <f t="shared" si="45"/>
        <v>II 02</v>
      </c>
      <c r="G235" t="str">
        <f t="shared" si="46"/>
        <v>Juzgado de Garantía</v>
      </c>
      <c r="H235" t="str">
        <f t="shared" si="47"/>
        <v>Sentencias Dictadas por Delitos de Abuso Sexual</v>
      </c>
      <c r="I235" s="2">
        <v>28</v>
      </c>
      <c r="J235" t="s">
        <v>124</v>
      </c>
      <c r="L235" s="1" t="str">
        <f t="shared" si="48"/>
        <v>II 02 - Juzgado de Garantía de Santa Cruz</v>
      </c>
    </row>
    <row r="236" spans="1:12" hidden="1" x14ac:dyDescent="0.35">
      <c r="A236" s="2">
        <f t="shared" si="41"/>
        <v>29</v>
      </c>
      <c r="B236" s="2">
        <f t="shared" si="42"/>
        <v>27.15</v>
      </c>
      <c r="C236" s="5" t="str">
        <f t="shared" si="51"/>
        <v>II 02 - Juzgado de Garantía de Cauquenes</v>
      </c>
      <c r="D236" s="23" t="str">
        <f t="shared" si="52"/>
        <v>https://analytics.zoho.com/open-view/2395394000007174125?ZOHO_CRITERIA=%22Trasposicion_27.15%22.%22Id_Juzgado_Garant%C3%ADa%22%3D29</v>
      </c>
      <c r="E236" s="4">
        <f t="shared" si="44"/>
        <v>82</v>
      </c>
      <c r="F236" t="str">
        <f t="shared" si="45"/>
        <v>II 02</v>
      </c>
      <c r="G236" t="str">
        <f t="shared" si="46"/>
        <v>Juzgado de Garantía</v>
      </c>
      <c r="H236" t="str">
        <f t="shared" si="47"/>
        <v>Sentencias Dictadas por Delitos de Abuso Sexual</v>
      </c>
      <c r="I236" s="2">
        <v>29</v>
      </c>
      <c r="J236" t="s">
        <v>101</v>
      </c>
      <c r="L236" s="1" t="str">
        <f t="shared" si="48"/>
        <v>II 02 - Juzgado de Garantía de Cauquenes</v>
      </c>
    </row>
    <row r="237" spans="1:12" hidden="1" x14ac:dyDescent="0.35">
      <c r="A237" s="2">
        <f t="shared" si="41"/>
        <v>30</v>
      </c>
      <c r="B237" s="2">
        <f t="shared" si="42"/>
        <v>27.15</v>
      </c>
      <c r="C237" s="5" t="str">
        <f t="shared" si="51"/>
        <v>II 02 - Juzgado de Garantía de Constitucion</v>
      </c>
      <c r="D237" s="23" t="str">
        <f t="shared" si="52"/>
        <v>https://analytics.zoho.com/open-view/2395394000007174125?ZOHO_CRITERIA=%22Trasposicion_27.15%22.%22Id_Juzgado_Garant%C3%ADa%22%3D30</v>
      </c>
      <c r="E237" s="4">
        <f t="shared" si="44"/>
        <v>82</v>
      </c>
      <c r="F237" t="str">
        <f t="shared" si="45"/>
        <v>II 02</v>
      </c>
      <c r="G237" t="str">
        <f t="shared" si="46"/>
        <v>Juzgado de Garantía</v>
      </c>
      <c r="H237" t="str">
        <f t="shared" si="47"/>
        <v>Sentencias Dictadas por Delitos de Abuso Sexual</v>
      </c>
      <c r="I237" s="2">
        <v>30</v>
      </c>
      <c r="J237" t="s">
        <v>125</v>
      </c>
      <c r="L237" s="1" t="str">
        <f t="shared" si="48"/>
        <v>II 02 - Juzgado de Garantía de Constitucion</v>
      </c>
    </row>
    <row r="238" spans="1:12" hidden="1" x14ac:dyDescent="0.35">
      <c r="A238" s="2">
        <f t="shared" si="41"/>
        <v>31</v>
      </c>
      <c r="B238" s="2">
        <f t="shared" si="42"/>
        <v>27.15</v>
      </c>
      <c r="C238" s="5" t="str">
        <f t="shared" si="51"/>
        <v>II 02 - Juzgado de Garantía de Curico</v>
      </c>
      <c r="D238" s="23" t="str">
        <f t="shared" si="52"/>
        <v>https://analytics.zoho.com/open-view/2395394000007174125?ZOHO_CRITERIA=%22Trasposicion_27.15%22.%22Id_Juzgado_Garant%C3%ADa%22%3D31</v>
      </c>
      <c r="E238" s="4">
        <f t="shared" si="44"/>
        <v>82</v>
      </c>
      <c r="F238" t="str">
        <f t="shared" si="45"/>
        <v>II 02</v>
      </c>
      <c r="G238" t="str">
        <f t="shared" si="46"/>
        <v>Juzgado de Garantía</v>
      </c>
      <c r="H238" t="str">
        <f t="shared" si="47"/>
        <v>Sentencias Dictadas por Delitos de Abuso Sexual</v>
      </c>
      <c r="I238" s="2">
        <v>31</v>
      </c>
      <c r="J238" t="s">
        <v>126</v>
      </c>
      <c r="L238" s="1" t="str">
        <f t="shared" si="48"/>
        <v>II 02 - Juzgado de Garantía de Curico</v>
      </c>
    </row>
    <row r="239" spans="1:12" hidden="1" x14ac:dyDescent="0.35">
      <c r="A239" s="2">
        <f t="shared" si="41"/>
        <v>32</v>
      </c>
      <c r="B239" s="2">
        <f t="shared" si="42"/>
        <v>27.15</v>
      </c>
      <c r="C239" s="5" t="str">
        <f t="shared" si="51"/>
        <v>II 02 - Juzgado de Garantía de Linares</v>
      </c>
      <c r="D239" s="23" t="str">
        <f t="shared" si="52"/>
        <v>https://analytics.zoho.com/open-view/2395394000007174125?ZOHO_CRITERIA=%22Trasposicion_27.15%22.%22Id_Juzgado_Garant%C3%ADa%22%3D32</v>
      </c>
      <c r="E239" s="4">
        <f t="shared" si="44"/>
        <v>82</v>
      </c>
      <c r="F239" t="str">
        <f t="shared" si="45"/>
        <v>II 02</v>
      </c>
      <c r="G239" t="str">
        <f t="shared" si="46"/>
        <v>Juzgado de Garantía</v>
      </c>
      <c r="H239" t="str">
        <f t="shared" si="47"/>
        <v>Sentencias Dictadas por Delitos de Abuso Sexual</v>
      </c>
      <c r="I239" s="2">
        <v>32</v>
      </c>
      <c r="J239" t="s">
        <v>127</v>
      </c>
      <c r="L239" s="1" t="str">
        <f t="shared" si="48"/>
        <v>II 02 - Juzgado de Garantía de Linares</v>
      </c>
    </row>
    <row r="240" spans="1:12" hidden="1" x14ac:dyDescent="0.35">
      <c r="A240" s="2">
        <f t="shared" si="41"/>
        <v>33</v>
      </c>
      <c r="B240" s="2">
        <f t="shared" si="42"/>
        <v>27.15</v>
      </c>
      <c r="C240" s="5" t="str">
        <f t="shared" si="51"/>
        <v>II 02 - Juzgado de Garantía de Molina</v>
      </c>
      <c r="D240" s="23" t="str">
        <f t="shared" si="52"/>
        <v>https://analytics.zoho.com/open-view/2395394000007174125?ZOHO_CRITERIA=%22Trasposicion_27.15%22.%22Id_Juzgado_Garant%C3%ADa%22%3D33</v>
      </c>
      <c r="E240" s="4">
        <f t="shared" si="44"/>
        <v>82</v>
      </c>
      <c r="F240" t="str">
        <f t="shared" si="45"/>
        <v>II 02</v>
      </c>
      <c r="G240" t="str">
        <f t="shared" si="46"/>
        <v>Juzgado de Garantía</v>
      </c>
      <c r="H240" t="str">
        <f t="shared" si="47"/>
        <v>Sentencias Dictadas por Delitos de Abuso Sexual</v>
      </c>
      <c r="I240" s="2">
        <v>33</v>
      </c>
      <c r="J240" t="s">
        <v>128</v>
      </c>
      <c r="L240" s="1" t="str">
        <f t="shared" si="48"/>
        <v>II 02 - Juzgado de Garantía de Molina</v>
      </c>
    </row>
    <row r="241" spans="1:12" hidden="1" x14ac:dyDescent="0.35">
      <c r="A241" s="2">
        <f t="shared" ref="A241:A305" si="53">+A240+1</f>
        <v>34</v>
      </c>
      <c r="B241" s="2">
        <f t="shared" ref="B241:B305" si="54">+B240</f>
        <v>27.15</v>
      </c>
      <c r="C241" s="5" t="str">
        <f t="shared" si="51"/>
        <v>II 02 - Juzgado de Garantía de Parral</v>
      </c>
      <c r="D241" s="23" t="str">
        <f t="shared" si="52"/>
        <v>https://analytics.zoho.com/open-view/2395394000007174125?ZOHO_CRITERIA=%22Trasposicion_27.15%22.%22Id_Juzgado_Garant%C3%ADa%22%3D34</v>
      </c>
      <c r="E241" s="4">
        <f t="shared" ref="E241:E305" si="55">+E240</f>
        <v>82</v>
      </c>
      <c r="F241" t="str">
        <f t="shared" ref="F241:F305" si="56">+F240</f>
        <v>II 02</v>
      </c>
      <c r="G241" t="str">
        <f t="shared" ref="G241:G305" si="57">+G240</f>
        <v>Juzgado de Garantía</v>
      </c>
      <c r="H241" t="str">
        <f t="shared" ref="H241:H305" si="58">+H240</f>
        <v>Sentencias Dictadas por Delitos de Abuso Sexual</v>
      </c>
      <c r="I241" s="2">
        <v>34</v>
      </c>
      <c r="J241" t="s">
        <v>129</v>
      </c>
      <c r="L241" s="1" t="str">
        <f t="shared" si="48"/>
        <v>II 02 - Juzgado de Garantía de Parral</v>
      </c>
    </row>
    <row r="242" spans="1:12" hidden="1" x14ac:dyDescent="0.35">
      <c r="A242" s="2">
        <f t="shared" si="53"/>
        <v>35</v>
      </c>
      <c r="B242" s="2">
        <f t="shared" si="54"/>
        <v>27.15</v>
      </c>
      <c r="C242" s="5" t="str">
        <f t="shared" si="51"/>
        <v>II 02 - Juzgado de Garantía de San Javier</v>
      </c>
      <c r="D242" s="23" t="str">
        <f t="shared" si="52"/>
        <v>https://analytics.zoho.com/open-view/2395394000007174125?ZOHO_CRITERIA=%22Trasposicion_27.15%22.%22Id_Juzgado_Garant%C3%ADa%22%3D35</v>
      </c>
      <c r="E242" s="4">
        <f t="shared" si="55"/>
        <v>82</v>
      </c>
      <c r="F242" t="str">
        <f t="shared" si="56"/>
        <v>II 02</v>
      </c>
      <c r="G242" t="str">
        <f t="shared" si="57"/>
        <v>Juzgado de Garantía</v>
      </c>
      <c r="H242" t="str">
        <f t="shared" si="58"/>
        <v>Sentencias Dictadas por Delitos de Abuso Sexual</v>
      </c>
      <c r="I242" s="2">
        <v>35</v>
      </c>
      <c r="J242" t="s">
        <v>102</v>
      </c>
      <c r="L242" s="1" t="str">
        <f t="shared" ref="L242:L305" si="59">+HYPERLINK(D242,C242)</f>
        <v>II 02 - Juzgado de Garantía de San Javier</v>
      </c>
    </row>
    <row r="243" spans="1:12" hidden="1" x14ac:dyDescent="0.35">
      <c r="A243" s="2">
        <f t="shared" si="53"/>
        <v>36</v>
      </c>
      <c r="B243" s="2">
        <f t="shared" si="54"/>
        <v>27.15</v>
      </c>
      <c r="C243" s="5" t="str">
        <f t="shared" si="51"/>
        <v>II 02 - Juzgado de Garantía de Talca</v>
      </c>
      <c r="D243" s="23" t="str">
        <f t="shared" si="52"/>
        <v>https://analytics.zoho.com/open-view/2395394000007174125?ZOHO_CRITERIA=%22Trasposicion_27.15%22.%22Id_Juzgado_Garant%C3%ADa%22%3D36</v>
      </c>
      <c r="E243" s="4">
        <f t="shared" si="55"/>
        <v>82</v>
      </c>
      <c r="F243" t="str">
        <f t="shared" si="56"/>
        <v>II 02</v>
      </c>
      <c r="G243" t="str">
        <f t="shared" si="57"/>
        <v>Juzgado de Garantía</v>
      </c>
      <c r="H243" t="str">
        <f t="shared" si="58"/>
        <v>Sentencias Dictadas por Delitos de Abuso Sexual</v>
      </c>
      <c r="I243" s="2">
        <v>36</v>
      </c>
      <c r="J243" t="s">
        <v>103</v>
      </c>
      <c r="L243" s="1" t="str">
        <f t="shared" si="59"/>
        <v>II 02 - Juzgado de Garantía de Talca</v>
      </c>
    </row>
    <row r="244" spans="1:12" hidden="1" x14ac:dyDescent="0.35">
      <c r="A244" s="2">
        <f t="shared" si="53"/>
        <v>37</v>
      </c>
      <c r="B244" s="2">
        <f t="shared" si="54"/>
        <v>27.15</v>
      </c>
      <c r="C244" s="5" t="str">
        <f t="shared" si="51"/>
        <v>II 02 - Juzgado de Garantía de Arauco</v>
      </c>
      <c r="D244" s="23" t="str">
        <f t="shared" si="52"/>
        <v>https://analytics.zoho.com/open-view/2395394000007174125?ZOHO_CRITERIA=%22Trasposicion_27.15%22.%22Id_Juzgado_Garant%C3%ADa%22%3D37</v>
      </c>
      <c r="E244" s="4">
        <f t="shared" si="55"/>
        <v>82</v>
      </c>
      <c r="F244" t="str">
        <f t="shared" si="56"/>
        <v>II 02</v>
      </c>
      <c r="G244" t="str">
        <f t="shared" si="57"/>
        <v>Juzgado de Garantía</v>
      </c>
      <c r="H244" t="str">
        <f t="shared" si="58"/>
        <v>Sentencias Dictadas por Delitos de Abuso Sexual</v>
      </c>
      <c r="I244" s="2">
        <v>37</v>
      </c>
      <c r="J244" t="s">
        <v>130</v>
      </c>
      <c r="L244" s="1" t="str">
        <f t="shared" si="59"/>
        <v>II 02 - Juzgado de Garantía de Arauco</v>
      </c>
    </row>
    <row r="245" spans="1:12" hidden="1" x14ac:dyDescent="0.35">
      <c r="A245" s="2">
        <f t="shared" si="53"/>
        <v>38</v>
      </c>
      <c r="B245" s="2">
        <f t="shared" si="54"/>
        <v>27.15</v>
      </c>
      <c r="C245" s="5" t="str">
        <f t="shared" si="51"/>
        <v>II 02 - Juzgado de Garantía de Cañete</v>
      </c>
      <c r="D245" s="23" t="str">
        <f t="shared" si="52"/>
        <v>https://analytics.zoho.com/open-view/2395394000007174125?ZOHO_CRITERIA=%22Trasposicion_27.15%22.%22Id_Juzgado_Garant%C3%ADa%22%3D38</v>
      </c>
      <c r="E245" s="4">
        <f t="shared" si="55"/>
        <v>82</v>
      </c>
      <c r="F245" t="str">
        <f t="shared" si="56"/>
        <v>II 02</v>
      </c>
      <c r="G245" t="str">
        <f t="shared" si="57"/>
        <v>Juzgado de Garantía</v>
      </c>
      <c r="H245" t="str">
        <f t="shared" si="58"/>
        <v>Sentencias Dictadas por Delitos de Abuso Sexual</v>
      </c>
      <c r="I245" s="2">
        <v>38</v>
      </c>
      <c r="J245" t="s">
        <v>104</v>
      </c>
      <c r="L245" s="1" t="str">
        <f t="shared" si="59"/>
        <v>II 02 - Juzgado de Garantía de Cañete</v>
      </c>
    </row>
    <row r="246" spans="1:12" hidden="1" x14ac:dyDescent="0.35">
      <c r="A246" s="2">
        <f t="shared" si="53"/>
        <v>39</v>
      </c>
      <c r="B246" s="2">
        <f t="shared" si="54"/>
        <v>27.15</v>
      </c>
      <c r="C246" s="5" t="str">
        <f t="shared" si="51"/>
        <v>II 02 - Juzgado de Garantía de Chiguayante</v>
      </c>
      <c r="D246" s="23" t="str">
        <f t="shared" si="52"/>
        <v>https://analytics.zoho.com/open-view/2395394000007174125?ZOHO_CRITERIA=%22Trasposicion_27.15%22.%22Id_Juzgado_Garant%C3%ADa%22%3D39</v>
      </c>
      <c r="E246" s="4">
        <f t="shared" si="55"/>
        <v>82</v>
      </c>
      <c r="F246" t="str">
        <f t="shared" si="56"/>
        <v>II 02</v>
      </c>
      <c r="G246" t="str">
        <f t="shared" si="57"/>
        <v>Juzgado de Garantía</v>
      </c>
      <c r="H246" t="str">
        <f t="shared" si="58"/>
        <v>Sentencias Dictadas por Delitos de Abuso Sexual</v>
      </c>
      <c r="I246" s="2">
        <v>39</v>
      </c>
      <c r="J246" t="s">
        <v>131</v>
      </c>
      <c r="L246" s="1" t="str">
        <f t="shared" si="59"/>
        <v>II 02 - Juzgado de Garantía de Chiguayante</v>
      </c>
    </row>
    <row r="247" spans="1:12" hidden="1" x14ac:dyDescent="0.35">
      <c r="A247" s="2">
        <f t="shared" si="53"/>
        <v>40</v>
      </c>
      <c r="B247" s="2">
        <f t="shared" si="54"/>
        <v>27.15</v>
      </c>
      <c r="C247" s="5" t="str">
        <f t="shared" si="51"/>
        <v>II 02 - Juzgado de Garantía de Concepcion</v>
      </c>
      <c r="D247" s="23" t="str">
        <f t="shared" si="52"/>
        <v>https://analytics.zoho.com/open-view/2395394000007174125?ZOHO_CRITERIA=%22Trasposicion_27.15%22.%22Id_Juzgado_Garant%C3%ADa%22%3D40</v>
      </c>
      <c r="E247" s="4">
        <f t="shared" si="55"/>
        <v>82</v>
      </c>
      <c r="F247" t="str">
        <f t="shared" si="56"/>
        <v>II 02</v>
      </c>
      <c r="G247" t="str">
        <f t="shared" si="57"/>
        <v>Juzgado de Garantía</v>
      </c>
      <c r="H247" t="str">
        <f t="shared" si="58"/>
        <v>Sentencias Dictadas por Delitos de Abuso Sexual</v>
      </c>
      <c r="I247" s="2">
        <v>40</v>
      </c>
      <c r="J247" t="s">
        <v>71</v>
      </c>
      <c r="L247" s="1" t="str">
        <f t="shared" si="59"/>
        <v>II 02 - Juzgado de Garantía de Concepcion</v>
      </c>
    </row>
    <row r="248" spans="1:12" hidden="1" x14ac:dyDescent="0.35">
      <c r="A248" s="2">
        <f t="shared" si="53"/>
        <v>41</v>
      </c>
      <c r="B248" s="2">
        <f t="shared" si="54"/>
        <v>27.15</v>
      </c>
      <c r="C248" s="5" t="str">
        <f t="shared" si="51"/>
        <v>II 02 - Juzgado de Garantía de Coronel</v>
      </c>
      <c r="D248" s="23" t="str">
        <f t="shared" si="52"/>
        <v>https://analytics.zoho.com/open-view/2395394000007174125?ZOHO_CRITERIA=%22Trasposicion_27.15%22.%22Id_Juzgado_Garant%C3%ADa%22%3D41</v>
      </c>
      <c r="E248" s="4">
        <f t="shared" si="55"/>
        <v>82</v>
      </c>
      <c r="F248" t="str">
        <f t="shared" si="56"/>
        <v>II 02</v>
      </c>
      <c r="G248" t="str">
        <f t="shared" si="57"/>
        <v>Juzgado de Garantía</v>
      </c>
      <c r="H248" t="str">
        <f t="shared" si="58"/>
        <v>Sentencias Dictadas por Delitos de Abuso Sexual</v>
      </c>
      <c r="I248" s="2">
        <v>41</v>
      </c>
      <c r="J248" t="s">
        <v>132</v>
      </c>
      <c r="L248" s="1" t="str">
        <f t="shared" si="59"/>
        <v>II 02 - Juzgado de Garantía de Coronel</v>
      </c>
    </row>
    <row r="249" spans="1:12" hidden="1" x14ac:dyDescent="0.35">
      <c r="A249" s="2">
        <f t="shared" si="53"/>
        <v>42</v>
      </c>
      <c r="B249" s="2">
        <f t="shared" si="54"/>
        <v>27.15</v>
      </c>
      <c r="C249" s="5" t="str">
        <f t="shared" si="51"/>
        <v>II 02 - Juzgado de Garantía de Los Angeles</v>
      </c>
      <c r="D249" s="23" t="str">
        <f t="shared" si="52"/>
        <v>https://analytics.zoho.com/open-view/2395394000007174125?ZOHO_CRITERIA=%22Trasposicion_27.15%22.%22Id_Juzgado_Garant%C3%ADa%22%3D42</v>
      </c>
      <c r="E249" s="4">
        <f t="shared" si="55"/>
        <v>82</v>
      </c>
      <c r="F249" t="str">
        <f t="shared" si="56"/>
        <v>II 02</v>
      </c>
      <c r="G249" t="str">
        <f t="shared" si="57"/>
        <v>Juzgado de Garantía</v>
      </c>
      <c r="H249" t="str">
        <f t="shared" si="58"/>
        <v>Sentencias Dictadas por Delitos de Abuso Sexual</v>
      </c>
      <c r="I249" s="2">
        <v>42</v>
      </c>
      <c r="J249" t="s">
        <v>72</v>
      </c>
      <c r="L249" s="1" t="str">
        <f t="shared" si="59"/>
        <v>II 02 - Juzgado de Garantía de Los Angeles</v>
      </c>
    </row>
    <row r="250" spans="1:12" hidden="1" x14ac:dyDescent="0.35">
      <c r="A250" s="2">
        <f t="shared" si="53"/>
        <v>43</v>
      </c>
      <c r="B250" s="2">
        <f t="shared" si="54"/>
        <v>27.15</v>
      </c>
      <c r="C250" s="5" t="str">
        <f t="shared" si="51"/>
        <v>II 02 - Juzgado de Garantía de Talcahuano</v>
      </c>
      <c r="D250" s="23" t="str">
        <f t="shared" si="52"/>
        <v>https://analytics.zoho.com/open-view/2395394000007174125?ZOHO_CRITERIA=%22Trasposicion_27.15%22.%22Id_Juzgado_Garant%C3%ADa%22%3D43</v>
      </c>
      <c r="E250" s="4">
        <f t="shared" si="55"/>
        <v>82</v>
      </c>
      <c r="F250" t="str">
        <f t="shared" si="56"/>
        <v>II 02</v>
      </c>
      <c r="G250" t="str">
        <f t="shared" si="57"/>
        <v>Juzgado de Garantía</v>
      </c>
      <c r="H250" t="str">
        <f t="shared" si="58"/>
        <v>Sentencias Dictadas por Delitos de Abuso Sexual</v>
      </c>
      <c r="I250" s="2">
        <v>43</v>
      </c>
      <c r="J250" t="s">
        <v>105</v>
      </c>
      <c r="L250" s="1" t="str">
        <f t="shared" si="59"/>
        <v>II 02 - Juzgado de Garantía de Talcahuano</v>
      </c>
    </row>
    <row r="251" spans="1:12" hidden="1" x14ac:dyDescent="0.35">
      <c r="A251" s="2">
        <f t="shared" si="53"/>
        <v>44</v>
      </c>
      <c r="B251" s="2">
        <f t="shared" si="54"/>
        <v>27.15</v>
      </c>
      <c r="C251" s="5" t="str">
        <f t="shared" si="51"/>
        <v>II 02 - Juzgado de Garantía de Tome</v>
      </c>
      <c r="D251" s="23" t="str">
        <f t="shared" si="52"/>
        <v>https://analytics.zoho.com/open-view/2395394000007174125?ZOHO_CRITERIA=%22Trasposicion_27.15%22.%22Id_Juzgado_Garant%C3%ADa%22%3D44</v>
      </c>
      <c r="E251" s="4">
        <f t="shared" si="55"/>
        <v>82</v>
      </c>
      <c r="F251" t="str">
        <f t="shared" si="56"/>
        <v>II 02</v>
      </c>
      <c r="G251" t="str">
        <f t="shared" si="57"/>
        <v>Juzgado de Garantía</v>
      </c>
      <c r="H251" t="str">
        <f t="shared" si="58"/>
        <v>Sentencias Dictadas por Delitos de Abuso Sexual</v>
      </c>
      <c r="I251" s="2">
        <v>44</v>
      </c>
      <c r="J251" t="s">
        <v>73</v>
      </c>
      <c r="L251" s="1" t="str">
        <f t="shared" si="59"/>
        <v>II 02 - Juzgado de Garantía de Tome</v>
      </c>
    </row>
    <row r="252" spans="1:12" hidden="1" x14ac:dyDescent="0.35">
      <c r="A252" s="2">
        <f t="shared" si="53"/>
        <v>45</v>
      </c>
      <c r="B252" s="2">
        <f t="shared" si="54"/>
        <v>27.15</v>
      </c>
      <c r="C252" s="5" t="str">
        <f t="shared" si="51"/>
        <v>II 02 - Juzgado de Garantía de Angol</v>
      </c>
      <c r="D252" s="23" t="str">
        <f t="shared" si="52"/>
        <v>https://analytics.zoho.com/open-view/2395394000007174125?ZOHO_CRITERIA=%22Trasposicion_27.15%22.%22Id_Juzgado_Garant%C3%ADa%22%3D45</v>
      </c>
      <c r="E252" s="4">
        <f t="shared" si="55"/>
        <v>82</v>
      </c>
      <c r="F252" t="str">
        <f t="shared" si="56"/>
        <v>II 02</v>
      </c>
      <c r="G252" t="str">
        <f t="shared" si="57"/>
        <v>Juzgado de Garantía</v>
      </c>
      <c r="H252" t="str">
        <f t="shared" si="58"/>
        <v>Sentencias Dictadas por Delitos de Abuso Sexual</v>
      </c>
      <c r="I252" s="2">
        <v>45</v>
      </c>
      <c r="J252" t="s">
        <v>133</v>
      </c>
      <c r="L252" s="1" t="str">
        <f t="shared" si="59"/>
        <v>II 02 - Juzgado de Garantía de Angol</v>
      </c>
    </row>
    <row r="253" spans="1:12" hidden="1" x14ac:dyDescent="0.35">
      <c r="A253" s="2">
        <f t="shared" si="53"/>
        <v>46</v>
      </c>
      <c r="B253" s="2">
        <f t="shared" si="54"/>
        <v>27.15</v>
      </c>
      <c r="C253" s="5" t="str">
        <f t="shared" si="51"/>
        <v>II 02 - Juzgado de Garantía de Lautaro</v>
      </c>
      <c r="D253" s="23" t="str">
        <f t="shared" si="52"/>
        <v>https://analytics.zoho.com/open-view/2395394000007174125?ZOHO_CRITERIA=%22Trasposicion_27.15%22.%22Id_Juzgado_Garant%C3%ADa%22%3D46</v>
      </c>
      <c r="E253" s="4">
        <f t="shared" si="55"/>
        <v>82</v>
      </c>
      <c r="F253" t="str">
        <f t="shared" si="56"/>
        <v>II 02</v>
      </c>
      <c r="G253" t="str">
        <f t="shared" si="57"/>
        <v>Juzgado de Garantía</v>
      </c>
      <c r="H253" t="str">
        <f t="shared" si="58"/>
        <v>Sentencias Dictadas por Delitos de Abuso Sexual</v>
      </c>
      <c r="I253" s="2">
        <v>46</v>
      </c>
      <c r="J253" t="s">
        <v>134</v>
      </c>
      <c r="L253" s="1" t="str">
        <f t="shared" si="59"/>
        <v>II 02 - Juzgado de Garantía de Lautaro</v>
      </c>
    </row>
    <row r="254" spans="1:12" hidden="1" x14ac:dyDescent="0.35">
      <c r="A254" s="2">
        <f t="shared" si="53"/>
        <v>47</v>
      </c>
      <c r="B254" s="2">
        <f t="shared" si="54"/>
        <v>27.15</v>
      </c>
      <c r="C254" s="5" t="str">
        <f t="shared" si="51"/>
        <v>II 02 - Juzgado de Garantía de Loncoche</v>
      </c>
      <c r="D254" s="23" t="str">
        <f t="shared" si="52"/>
        <v>https://analytics.zoho.com/open-view/2395394000007174125?ZOHO_CRITERIA=%22Trasposicion_27.15%22.%22Id_Juzgado_Garant%C3%ADa%22%3D47</v>
      </c>
      <c r="E254" s="4">
        <f t="shared" si="55"/>
        <v>82</v>
      </c>
      <c r="F254" t="str">
        <f t="shared" si="56"/>
        <v>II 02</v>
      </c>
      <c r="G254" t="str">
        <f t="shared" si="57"/>
        <v>Juzgado de Garantía</v>
      </c>
      <c r="H254" t="str">
        <f t="shared" si="58"/>
        <v>Sentencias Dictadas por Delitos de Abuso Sexual</v>
      </c>
      <c r="I254" s="2">
        <v>47</v>
      </c>
      <c r="J254" t="s">
        <v>135</v>
      </c>
      <c r="L254" s="1" t="str">
        <f t="shared" si="59"/>
        <v>II 02 - Juzgado de Garantía de Loncoche</v>
      </c>
    </row>
    <row r="255" spans="1:12" hidden="1" x14ac:dyDescent="0.35">
      <c r="A255" s="2">
        <f t="shared" si="53"/>
        <v>48</v>
      </c>
      <c r="B255" s="2">
        <f t="shared" si="54"/>
        <v>27.15</v>
      </c>
      <c r="C255" s="5" t="str">
        <f t="shared" si="51"/>
        <v>II 02 - Juzgado de Garantía de Nueva Imperial</v>
      </c>
      <c r="D255" s="23" t="str">
        <f t="shared" si="52"/>
        <v>https://analytics.zoho.com/open-view/2395394000007174125?ZOHO_CRITERIA=%22Trasposicion_27.15%22.%22Id_Juzgado_Garant%C3%ADa%22%3D48</v>
      </c>
      <c r="E255" s="4">
        <f t="shared" si="55"/>
        <v>82</v>
      </c>
      <c r="F255" t="str">
        <f t="shared" si="56"/>
        <v>II 02</v>
      </c>
      <c r="G255" t="str">
        <f t="shared" si="57"/>
        <v>Juzgado de Garantía</v>
      </c>
      <c r="H255" t="str">
        <f t="shared" si="58"/>
        <v>Sentencias Dictadas por Delitos de Abuso Sexual</v>
      </c>
      <c r="I255" s="2">
        <v>48</v>
      </c>
      <c r="J255" t="s">
        <v>136</v>
      </c>
      <c r="L255" s="1" t="str">
        <f t="shared" si="59"/>
        <v>II 02 - Juzgado de Garantía de Nueva Imperial</v>
      </c>
    </row>
    <row r="256" spans="1:12" hidden="1" x14ac:dyDescent="0.35">
      <c r="A256" s="2">
        <f t="shared" si="53"/>
        <v>49</v>
      </c>
      <c r="B256" s="2">
        <f t="shared" si="54"/>
        <v>27.15</v>
      </c>
      <c r="C256" s="5" t="str">
        <f t="shared" si="51"/>
        <v>II 02 - Juzgado de Garantía de Pitrufquen</v>
      </c>
      <c r="D256" s="23" t="str">
        <f t="shared" si="52"/>
        <v>https://analytics.zoho.com/open-view/2395394000007174125?ZOHO_CRITERIA=%22Trasposicion_27.15%22.%22Id_Juzgado_Garant%C3%ADa%22%3D49</v>
      </c>
      <c r="E256" s="4">
        <f t="shared" si="55"/>
        <v>82</v>
      </c>
      <c r="F256" t="str">
        <f t="shared" si="56"/>
        <v>II 02</v>
      </c>
      <c r="G256" t="str">
        <f t="shared" si="57"/>
        <v>Juzgado de Garantía</v>
      </c>
      <c r="H256" t="str">
        <f t="shared" si="58"/>
        <v>Sentencias Dictadas por Delitos de Abuso Sexual</v>
      </c>
      <c r="I256" s="2">
        <v>49</v>
      </c>
      <c r="J256" t="s">
        <v>93</v>
      </c>
      <c r="L256" s="1" t="str">
        <f t="shared" si="59"/>
        <v>II 02 - Juzgado de Garantía de Pitrufquen</v>
      </c>
    </row>
    <row r="257" spans="1:12" hidden="1" x14ac:dyDescent="0.35">
      <c r="A257" s="2">
        <f t="shared" si="53"/>
        <v>50</v>
      </c>
      <c r="B257" s="2">
        <f t="shared" si="54"/>
        <v>27.15</v>
      </c>
      <c r="C257" s="5" t="str">
        <f t="shared" si="51"/>
        <v>II 02 - Juzgado de Garantía de Temuco</v>
      </c>
      <c r="D257" s="23" t="str">
        <f t="shared" si="52"/>
        <v>https://analytics.zoho.com/open-view/2395394000007174125?ZOHO_CRITERIA=%22Trasposicion_27.15%22.%22Id_Juzgado_Garant%C3%ADa%22%3D50</v>
      </c>
      <c r="E257" s="4">
        <f t="shared" si="55"/>
        <v>82</v>
      </c>
      <c r="F257" t="str">
        <f t="shared" si="56"/>
        <v>II 02</v>
      </c>
      <c r="G257" t="str">
        <f t="shared" si="57"/>
        <v>Juzgado de Garantía</v>
      </c>
      <c r="H257" t="str">
        <f t="shared" si="58"/>
        <v>Sentencias Dictadas por Delitos de Abuso Sexual</v>
      </c>
      <c r="I257" s="2">
        <v>50</v>
      </c>
      <c r="J257" t="s">
        <v>106</v>
      </c>
      <c r="L257" s="1" t="str">
        <f t="shared" si="59"/>
        <v>II 02 - Juzgado de Garantía de Temuco</v>
      </c>
    </row>
    <row r="258" spans="1:12" hidden="1" x14ac:dyDescent="0.35">
      <c r="A258" s="2">
        <f t="shared" si="53"/>
        <v>51</v>
      </c>
      <c r="B258" s="2">
        <f t="shared" si="54"/>
        <v>27.15</v>
      </c>
      <c r="C258" s="5" t="str">
        <f t="shared" si="51"/>
        <v>II 02 - Juzgado de Garantía de Victoria</v>
      </c>
      <c r="D258" s="23" t="str">
        <f t="shared" si="52"/>
        <v>https://analytics.zoho.com/open-view/2395394000007174125?ZOHO_CRITERIA=%22Trasposicion_27.15%22.%22Id_Juzgado_Garant%C3%ADa%22%3D51</v>
      </c>
      <c r="E258" s="4">
        <f t="shared" si="55"/>
        <v>82</v>
      </c>
      <c r="F258" t="str">
        <f t="shared" si="56"/>
        <v>II 02</v>
      </c>
      <c r="G258" t="str">
        <f t="shared" si="57"/>
        <v>Juzgado de Garantía</v>
      </c>
      <c r="H258" t="str">
        <f t="shared" si="58"/>
        <v>Sentencias Dictadas por Delitos de Abuso Sexual</v>
      </c>
      <c r="I258" s="2">
        <v>51</v>
      </c>
      <c r="J258" t="s">
        <v>137</v>
      </c>
      <c r="L258" s="1" t="str">
        <f t="shared" si="59"/>
        <v>II 02 - Juzgado de Garantía de Victoria</v>
      </c>
    </row>
    <row r="259" spans="1:12" hidden="1" x14ac:dyDescent="0.35">
      <c r="A259" s="2">
        <f t="shared" si="53"/>
        <v>52</v>
      </c>
      <c r="B259" s="2">
        <f t="shared" si="54"/>
        <v>27.15</v>
      </c>
      <c r="C259" s="5" t="str">
        <f t="shared" si="51"/>
        <v>II 02 - Juzgado de Garantía de Villarrica</v>
      </c>
      <c r="D259" s="23" t="str">
        <f t="shared" si="52"/>
        <v>https://analytics.zoho.com/open-view/2395394000007174125?ZOHO_CRITERIA=%22Trasposicion_27.15%22.%22Id_Juzgado_Garant%C3%ADa%22%3D52</v>
      </c>
      <c r="E259" s="4">
        <f t="shared" si="55"/>
        <v>82</v>
      </c>
      <c r="F259" t="str">
        <f t="shared" si="56"/>
        <v>II 02</v>
      </c>
      <c r="G259" t="str">
        <f t="shared" si="57"/>
        <v>Juzgado de Garantía</v>
      </c>
      <c r="H259" t="str">
        <f t="shared" si="58"/>
        <v>Sentencias Dictadas por Delitos de Abuso Sexual</v>
      </c>
      <c r="I259" s="2">
        <v>52</v>
      </c>
      <c r="J259" t="s">
        <v>138</v>
      </c>
      <c r="L259" s="1" t="str">
        <f t="shared" si="59"/>
        <v>II 02 - Juzgado de Garantía de Villarrica</v>
      </c>
    </row>
    <row r="260" spans="1:12" hidden="1" x14ac:dyDescent="0.35">
      <c r="A260" s="2">
        <f t="shared" si="53"/>
        <v>53</v>
      </c>
      <c r="B260" s="2">
        <f t="shared" si="54"/>
        <v>27.15</v>
      </c>
      <c r="C260" s="5" t="str">
        <f t="shared" si="51"/>
        <v>II 02 - Juzgado de Garantía de Ancud</v>
      </c>
      <c r="D260" s="23" t="str">
        <f t="shared" si="52"/>
        <v>https://analytics.zoho.com/open-view/2395394000007174125?ZOHO_CRITERIA=%22Trasposicion_27.15%22.%22Id_Juzgado_Garant%C3%ADa%22%3D53</v>
      </c>
      <c r="E260" s="4">
        <f t="shared" si="55"/>
        <v>82</v>
      </c>
      <c r="F260" t="str">
        <f t="shared" si="56"/>
        <v>II 02</v>
      </c>
      <c r="G260" t="str">
        <f t="shared" si="57"/>
        <v>Juzgado de Garantía</v>
      </c>
      <c r="H260" t="str">
        <f t="shared" si="58"/>
        <v>Sentencias Dictadas por Delitos de Abuso Sexual</v>
      </c>
      <c r="I260" s="2">
        <v>53</v>
      </c>
      <c r="J260" t="s">
        <v>139</v>
      </c>
      <c r="L260" s="1" t="str">
        <f t="shared" si="59"/>
        <v>II 02 - Juzgado de Garantía de Ancud</v>
      </c>
    </row>
    <row r="261" spans="1:12" hidden="1" x14ac:dyDescent="0.35">
      <c r="A261" s="2">
        <f t="shared" si="53"/>
        <v>54</v>
      </c>
      <c r="B261" s="2">
        <f t="shared" si="54"/>
        <v>27.15</v>
      </c>
      <c r="C261" s="5" t="str">
        <f t="shared" si="51"/>
        <v>II 02 - Juzgado de Garantía de Castro</v>
      </c>
      <c r="D261" s="23" t="str">
        <f t="shared" si="52"/>
        <v>https://analytics.zoho.com/open-view/2395394000007174125?ZOHO_CRITERIA=%22Trasposicion_27.15%22.%22Id_Juzgado_Garant%C3%ADa%22%3D54</v>
      </c>
      <c r="E261" s="4">
        <f t="shared" si="55"/>
        <v>82</v>
      </c>
      <c r="F261" t="str">
        <f t="shared" si="56"/>
        <v>II 02</v>
      </c>
      <c r="G261" t="str">
        <f t="shared" si="57"/>
        <v>Juzgado de Garantía</v>
      </c>
      <c r="H261" t="str">
        <f t="shared" si="58"/>
        <v>Sentencias Dictadas por Delitos de Abuso Sexual</v>
      </c>
      <c r="I261" s="2">
        <v>54</v>
      </c>
      <c r="J261" t="s">
        <v>107</v>
      </c>
      <c r="L261" s="1" t="str">
        <f t="shared" si="59"/>
        <v>II 02 - Juzgado de Garantía de Castro</v>
      </c>
    </row>
    <row r="262" spans="1:12" hidden="1" x14ac:dyDescent="0.35">
      <c r="A262" s="2">
        <f t="shared" si="53"/>
        <v>55</v>
      </c>
      <c r="B262" s="2">
        <f t="shared" si="54"/>
        <v>27.15</v>
      </c>
      <c r="C262" s="5" t="str">
        <f t="shared" si="51"/>
        <v>II 02 - Juzgado de Garantía de Osorno</v>
      </c>
      <c r="D262" s="23" t="str">
        <f t="shared" si="52"/>
        <v>https://analytics.zoho.com/open-view/2395394000007174125?ZOHO_CRITERIA=%22Trasposicion_27.15%22.%22Id_Juzgado_Garant%C3%ADa%22%3D55</v>
      </c>
      <c r="E262" s="4">
        <f t="shared" si="55"/>
        <v>82</v>
      </c>
      <c r="F262" t="str">
        <f t="shared" si="56"/>
        <v>II 02</v>
      </c>
      <c r="G262" t="str">
        <f t="shared" si="57"/>
        <v>Juzgado de Garantía</v>
      </c>
      <c r="H262" t="str">
        <f t="shared" si="58"/>
        <v>Sentencias Dictadas por Delitos de Abuso Sexual</v>
      </c>
      <c r="I262" s="2">
        <v>55</v>
      </c>
      <c r="J262" t="s">
        <v>74</v>
      </c>
      <c r="L262" s="1" t="str">
        <f t="shared" si="59"/>
        <v>II 02 - Juzgado de Garantía de Osorno</v>
      </c>
    </row>
    <row r="263" spans="1:12" hidden="1" x14ac:dyDescent="0.35">
      <c r="A263" s="2">
        <f t="shared" si="53"/>
        <v>56</v>
      </c>
      <c r="B263" s="2">
        <f t="shared" si="54"/>
        <v>27.15</v>
      </c>
      <c r="C263" s="5" t="str">
        <f t="shared" si="51"/>
        <v>II 02 - Juzgado de Garantía de Puerto Montt</v>
      </c>
      <c r="D263" s="23" t="str">
        <f t="shared" si="52"/>
        <v>https://analytics.zoho.com/open-view/2395394000007174125?ZOHO_CRITERIA=%22Trasposicion_27.15%22.%22Id_Juzgado_Garant%C3%ADa%22%3D56</v>
      </c>
      <c r="E263" s="4">
        <f t="shared" si="55"/>
        <v>82</v>
      </c>
      <c r="F263" t="str">
        <f t="shared" si="56"/>
        <v>II 02</v>
      </c>
      <c r="G263" t="str">
        <f t="shared" si="57"/>
        <v>Juzgado de Garantía</v>
      </c>
      <c r="H263" t="str">
        <f t="shared" si="58"/>
        <v>Sentencias Dictadas por Delitos de Abuso Sexual</v>
      </c>
      <c r="I263" s="2">
        <v>56</v>
      </c>
      <c r="J263" t="s">
        <v>75</v>
      </c>
      <c r="L263" s="1" t="str">
        <f t="shared" si="59"/>
        <v>II 02 - Juzgado de Garantía de Puerto Montt</v>
      </c>
    </row>
    <row r="264" spans="1:12" hidden="1" x14ac:dyDescent="0.35">
      <c r="A264" s="2">
        <f t="shared" si="53"/>
        <v>57</v>
      </c>
      <c r="B264" s="2">
        <f t="shared" si="54"/>
        <v>27.15</v>
      </c>
      <c r="C264" s="5" t="str">
        <f t="shared" si="51"/>
        <v>II 02 - Juzgado de Garantía de Puerto Varas</v>
      </c>
      <c r="D264" s="23" t="str">
        <f t="shared" si="52"/>
        <v>https://analytics.zoho.com/open-view/2395394000007174125?ZOHO_CRITERIA=%22Trasposicion_27.15%22.%22Id_Juzgado_Garant%C3%ADa%22%3D57</v>
      </c>
      <c r="E264" s="4">
        <f t="shared" si="55"/>
        <v>82</v>
      </c>
      <c r="F264" t="str">
        <f t="shared" si="56"/>
        <v>II 02</v>
      </c>
      <c r="G264" t="str">
        <f t="shared" si="57"/>
        <v>Juzgado de Garantía</v>
      </c>
      <c r="H264" t="str">
        <f t="shared" si="58"/>
        <v>Sentencias Dictadas por Delitos de Abuso Sexual</v>
      </c>
      <c r="I264" s="2">
        <v>57</v>
      </c>
      <c r="J264" t="s">
        <v>140</v>
      </c>
      <c r="L264" s="1" t="str">
        <f t="shared" si="59"/>
        <v>II 02 - Juzgado de Garantía de Puerto Varas</v>
      </c>
    </row>
    <row r="265" spans="1:12" hidden="1" x14ac:dyDescent="0.35">
      <c r="A265" s="2">
        <f t="shared" si="53"/>
        <v>58</v>
      </c>
      <c r="B265" s="2">
        <f t="shared" si="54"/>
        <v>27.15</v>
      </c>
      <c r="C265" s="5" t="str">
        <f t="shared" si="51"/>
        <v>II 02 - Juzgado de Garantía de Rio Negro</v>
      </c>
      <c r="D265" s="23" t="str">
        <f t="shared" si="52"/>
        <v>https://analytics.zoho.com/open-view/2395394000007174125?ZOHO_CRITERIA=%22Trasposicion_27.15%22.%22Id_Juzgado_Garant%C3%ADa%22%3D58</v>
      </c>
      <c r="E265" s="4">
        <f t="shared" si="55"/>
        <v>82</v>
      </c>
      <c r="F265" t="str">
        <f t="shared" si="56"/>
        <v>II 02</v>
      </c>
      <c r="G265" t="str">
        <f t="shared" si="57"/>
        <v>Juzgado de Garantía</v>
      </c>
      <c r="H265" t="str">
        <f t="shared" si="58"/>
        <v>Sentencias Dictadas por Delitos de Abuso Sexual</v>
      </c>
      <c r="I265" s="2">
        <v>58</v>
      </c>
      <c r="J265" t="s">
        <v>141</v>
      </c>
      <c r="L265" s="1" t="str">
        <f t="shared" si="59"/>
        <v>II 02 - Juzgado de Garantía de Rio Negro</v>
      </c>
    </row>
    <row r="266" spans="1:12" hidden="1" x14ac:dyDescent="0.35">
      <c r="A266" s="2">
        <f t="shared" si="53"/>
        <v>59</v>
      </c>
      <c r="B266" s="2">
        <f t="shared" si="54"/>
        <v>27.15</v>
      </c>
      <c r="C266" s="5" t="str">
        <f t="shared" si="51"/>
        <v>II 02 - Juzgado de Garantía de Coyhaique</v>
      </c>
      <c r="D266" s="23" t="str">
        <f t="shared" si="52"/>
        <v>https://analytics.zoho.com/open-view/2395394000007174125?ZOHO_CRITERIA=%22Trasposicion_27.15%22.%22Id_Juzgado_Garant%C3%ADa%22%3D59</v>
      </c>
      <c r="E266" s="4">
        <f t="shared" si="55"/>
        <v>82</v>
      </c>
      <c r="F266" t="str">
        <f t="shared" si="56"/>
        <v>II 02</v>
      </c>
      <c r="G266" t="str">
        <f t="shared" si="57"/>
        <v>Juzgado de Garantía</v>
      </c>
      <c r="H266" t="str">
        <f t="shared" si="58"/>
        <v>Sentencias Dictadas por Delitos de Abuso Sexual</v>
      </c>
      <c r="I266" s="2">
        <v>59</v>
      </c>
      <c r="J266" t="s">
        <v>142</v>
      </c>
      <c r="L266" s="1" t="str">
        <f t="shared" si="59"/>
        <v>II 02 - Juzgado de Garantía de Coyhaique</v>
      </c>
    </row>
    <row r="267" spans="1:12" hidden="1" x14ac:dyDescent="0.35">
      <c r="A267" s="2">
        <f t="shared" si="53"/>
        <v>60</v>
      </c>
      <c r="B267" s="2">
        <f t="shared" si="54"/>
        <v>27.15</v>
      </c>
      <c r="C267" s="5" t="str">
        <f t="shared" si="51"/>
        <v>II 02 - Juzgado de Garantía de Punta Arenas</v>
      </c>
      <c r="D267" s="23" t="str">
        <f t="shared" si="52"/>
        <v>https://analytics.zoho.com/open-view/2395394000007174125?ZOHO_CRITERIA=%22Trasposicion_27.15%22.%22Id_Juzgado_Garant%C3%ADa%22%3D60</v>
      </c>
      <c r="E267" s="4">
        <f t="shared" si="55"/>
        <v>82</v>
      </c>
      <c r="F267" t="str">
        <f t="shared" si="56"/>
        <v>II 02</v>
      </c>
      <c r="G267" t="str">
        <f t="shared" si="57"/>
        <v>Juzgado de Garantía</v>
      </c>
      <c r="H267" t="str">
        <f t="shared" si="58"/>
        <v>Sentencias Dictadas por Delitos de Abuso Sexual</v>
      </c>
      <c r="I267" s="2">
        <v>60</v>
      </c>
      <c r="J267" t="s">
        <v>76</v>
      </c>
      <c r="L267" s="1" t="str">
        <f t="shared" si="59"/>
        <v>II 02 - Juzgado de Garantía de Punta Arenas</v>
      </c>
    </row>
    <row r="268" spans="1:12" hidden="1" x14ac:dyDescent="0.35">
      <c r="A268" s="2">
        <f t="shared" si="53"/>
        <v>61</v>
      </c>
      <c r="B268" s="2">
        <f t="shared" si="54"/>
        <v>27.15</v>
      </c>
      <c r="C268" s="5" t="str">
        <f t="shared" si="51"/>
        <v>II 02 - 10º Juzgado de Garantía de Santiago</v>
      </c>
      <c r="D268" s="23" t="str">
        <f t="shared" si="52"/>
        <v>https://analytics.zoho.com/open-view/2395394000007174125?ZOHO_CRITERIA=%22Trasposicion_27.15%22.%22Id_Juzgado_Garant%C3%ADa%22%3D61</v>
      </c>
      <c r="E268" s="4">
        <f t="shared" si="55"/>
        <v>82</v>
      </c>
      <c r="F268" t="str">
        <f t="shared" si="56"/>
        <v>II 02</v>
      </c>
      <c r="G268" t="str">
        <f t="shared" si="57"/>
        <v>Juzgado de Garantía</v>
      </c>
      <c r="H268" t="str">
        <f t="shared" si="58"/>
        <v>Sentencias Dictadas por Delitos de Abuso Sexual</v>
      </c>
      <c r="I268" s="2">
        <v>61</v>
      </c>
      <c r="J268" t="s">
        <v>77</v>
      </c>
      <c r="L268" s="1" t="str">
        <f t="shared" si="59"/>
        <v>II 02 - 10º Juzgado de Garantía de Santiago</v>
      </c>
    </row>
    <row r="269" spans="1:12" hidden="1" x14ac:dyDescent="0.35">
      <c r="A269" s="2">
        <f t="shared" si="53"/>
        <v>62</v>
      </c>
      <c r="B269" s="2">
        <f t="shared" si="54"/>
        <v>27.15</v>
      </c>
      <c r="C269" s="5" t="str">
        <f t="shared" si="51"/>
        <v>II 02 - 11º Juzgado de Garantía de Santiago</v>
      </c>
      <c r="D269" s="23" t="str">
        <f t="shared" si="52"/>
        <v>https://analytics.zoho.com/open-view/2395394000007174125?ZOHO_CRITERIA=%22Trasposicion_27.15%22.%22Id_Juzgado_Garant%C3%ADa%22%3D62</v>
      </c>
      <c r="E269" s="4">
        <f t="shared" si="55"/>
        <v>82</v>
      </c>
      <c r="F269" t="str">
        <f t="shared" si="56"/>
        <v>II 02</v>
      </c>
      <c r="G269" t="str">
        <f t="shared" si="57"/>
        <v>Juzgado de Garantía</v>
      </c>
      <c r="H269" t="str">
        <f t="shared" si="58"/>
        <v>Sentencias Dictadas por Delitos de Abuso Sexual</v>
      </c>
      <c r="I269" s="2">
        <v>62</v>
      </c>
      <c r="J269" t="s">
        <v>94</v>
      </c>
      <c r="L269" s="1" t="str">
        <f t="shared" si="59"/>
        <v>II 02 - 11º Juzgado de Garantía de Santiago</v>
      </c>
    </row>
    <row r="270" spans="1:12" hidden="1" x14ac:dyDescent="0.35">
      <c r="A270" s="2">
        <f t="shared" si="53"/>
        <v>63</v>
      </c>
      <c r="B270" s="2">
        <f t="shared" si="54"/>
        <v>27.15</v>
      </c>
      <c r="C270" s="5" t="str">
        <f t="shared" si="51"/>
        <v>II 02 - 12º Juzgado de Garantía de Santiago</v>
      </c>
      <c r="D270" s="23" t="str">
        <f t="shared" si="52"/>
        <v>https://analytics.zoho.com/open-view/2395394000007174125?ZOHO_CRITERIA=%22Trasposicion_27.15%22.%22Id_Juzgado_Garant%C3%ADa%22%3D63</v>
      </c>
      <c r="E270" s="4">
        <f t="shared" si="55"/>
        <v>82</v>
      </c>
      <c r="F270" t="str">
        <f t="shared" si="56"/>
        <v>II 02</v>
      </c>
      <c r="G270" t="str">
        <f t="shared" si="57"/>
        <v>Juzgado de Garantía</v>
      </c>
      <c r="H270" t="str">
        <f t="shared" si="58"/>
        <v>Sentencias Dictadas por Delitos de Abuso Sexual</v>
      </c>
      <c r="I270" s="2">
        <v>63</v>
      </c>
      <c r="J270" t="s">
        <v>78</v>
      </c>
      <c r="L270" s="1" t="str">
        <f t="shared" si="59"/>
        <v>II 02 - 12º Juzgado de Garantía de Santiago</v>
      </c>
    </row>
    <row r="271" spans="1:12" hidden="1" x14ac:dyDescent="0.35">
      <c r="A271" s="2">
        <f t="shared" si="53"/>
        <v>64</v>
      </c>
      <c r="B271" s="2">
        <f t="shared" si="54"/>
        <v>27.15</v>
      </c>
      <c r="C271" s="5" t="str">
        <f t="shared" si="51"/>
        <v>II 02 - 13º Juzgado de Garantía de Santiago</v>
      </c>
      <c r="D271" s="23" t="str">
        <f t="shared" si="52"/>
        <v>https://analytics.zoho.com/open-view/2395394000007174125?ZOHO_CRITERIA=%22Trasposicion_27.15%22.%22Id_Juzgado_Garant%C3%ADa%22%3D64</v>
      </c>
      <c r="E271" s="4">
        <f t="shared" si="55"/>
        <v>82</v>
      </c>
      <c r="F271" t="str">
        <f t="shared" si="56"/>
        <v>II 02</v>
      </c>
      <c r="G271" t="str">
        <f t="shared" si="57"/>
        <v>Juzgado de Garantía</v>
      </c>
      <c r="H271" t="str">
        <f t="shared" si="58"/>
        <v>Sentencias Dictadas por Delitos de Abuso Sexual</v>
      </c>
      <c r="I271" s="2">
        <v>64</v>
      </c>
      <c r="J271" t="s">
        <v>79</v>
      </c>
      <c r="L271" s="1" t="str">
        <f t="shared" si="59"/>
        <v>II 02 - 13º Juzgado de Garantía de Santiago</v>
      </c>
    </row>
    <row r="272" spans="1:12" hidden="1" x14ac:dyDescent="0.35">
      <c r="A272" s="2">
        <f t="shared" si="53"/>
        <v>65</v>
      </c>
      <c r="B272" s="2">
        <f t="shared" si="54"/>
        <v>27.15</v>
      </c>
      <c r="C272" s="5" t="str">
        <f t="shared" ref="C272:C298" si="60">+F272&amp;" - "&amp;J272</f>
        <v>II 02 - 14º Juzgado de Garantía de Santiago</v>
      </c>
      <c r="D272" s="23" t="str">
        <f t="shared" si="52"/>
        <v>https://analytics.zoho.com/open-view/2395394000007174125?ZOHO_CRITERIA=%22Trasposicion_27.15%22.%22Id_Juzgado_Garant%C3%ADa%22%3D65</v>
      </c>
      <c r="E272" s="4">
        <f t="shared" si="55"/>
        <v>82</v>
      </c>
      <c r="F272" t="str">
        <f t="shared" si="56"/>
        <v>II 02</v>
      </c>
      <c r="G272" t="str">
        <f t="shared" si="57"/>
        <v>Juzgado de Garantía</v>
      </c>
      <c r="H272" t="str">
        <f t="shared" si="58"/>
        <v>Sentencias Dictadas por Delitos de Abuso Sexual</v>
      </c>
      <c r="I272" s="2">
        <v>65</v>
      </c>
      <c r="J272" t="s">
        <v>80</v>
      </c>
      <c r="L272" s="1" t="str">
        <f t="shared" si="59"/>
        <v>II 02 - 14º Juzgado de Garantía de Santiago</v>
      </c>
    </row>
    <row r="273" spans="1:12" hidden="1" x14ac:dyDescent="0.35">
      <c r="A273" s="2">
        <f t="shared" si="53"/>
        <v>66</v>
      </c>
      <c r="B273" s="2">
        <f t="shared" si="54"/>
        <v>27.15</v>
      </c>
      <c r="C273" s="5" t="str">
        <f t="shared" si="60"/>
        <v>II 02 - 15º Juzgado de Garantía de Santiago</v>
      </c>
      <c r="D273" s="23" t="str">
        <f t="shared" ref="D273:D289" si="61">+"https://analytics.zoho.com/open-view/2395394000007174125?ZOHO_CRITERIA=%22Trasposicion_27.15%22.%22Id_Juzgado_Garant%C3%ADa%22%3D"&amp;I273</f>
        <v>https://analytics.zoho.com/open-view/2395394000007174125?ZOHO_CRITERIA=%22Trasposicion_27.15%22.%22Id_Juzgado_Garant%C3%ADa%22%3D66</v>
      </c>
      <c r="E273" s="4">
        <f t="shared" si="55"/>
        <v>82</v>
      </c>
      <c r="F273" t="str">
        <f t="shared" si="56"/>
        <v>II 02</v>
      </c>
      <c r="G273" t="str">
        <f t="shared" si="57"/>
        <v>Juzgado de Garantía</v>
      </c>
      <c r="H273" t="str">
        <f t="shared" si="58"/>
        <v>Sentencias Dictadas por Delitos de Abuso Sexual</v>
      </c>
      <c r="I273" s="2">
        <v>66</v>
      </c>
      <c r="J273" t="s">
        <v>81</v>
      </c>
      <c r="L273" s="1" t="str">
        <f t="shared" si="59"/>
        <v>II 02 - 15º Juzgado de Garantía de Santiago</v>
      </c>
    </row>
    <row r="274" spans="1:12" hidden="1" x14ac:dyDescent="0.35">
      <c r="A274" s="2">
        <f t="shared" si="53"/>
        <v>67</v>
      </c>
      <c r="B274" s="2">
        <f t="shared" si="54"/>
        <v>27.15</v>
      </c>
      <c r="C274" s="5" t="str">
        <f t="shared" si="60"/>
        <v>II 02 - 1º Juzgado de Garantía de Santiago</v>
      </c>
      <c r="D274" s="23" t="str">
        <f t="shared" si="61"/>
        <v>https://analytics.zoho.com/open-view/2395394000007174125?ZOHO_CRITERIA=%22Trasposicion_27.15%22.%22Id_Juzgado_Garant%C3%ADa%22%3D67</v>
      </c>
      <c r="E274" s="4">
        <f t="shared" si="55"/>
        <v>82</v>
      </c>
      <c r="F274" t="str">
        <f t="shared" si="56"/>
        <v>II 02</v>
      </c>
      <c r="G274" t="str">
        <f t="shared" si="57"/>
        <v>Juzgado de Garantía</v>
      </c>
      <c r="H274" t="str">
        <f t="shared" si="58"/>
        <v>Sentencias Dictadas por Delitos de Abuso Sexual</v>
      </c>
      <c r="I274" s="2">
        <v>67</v>
      </c>
      <c r="J274" t="s">
        <v>95</v>
      </c>
      <c r="L274" s="1" t="str">
        <f t="shared" si="59"/>
        <v>II 02 - 1º Juzgado de Garantía de Santiago</v>
      </c>
    </row>
    <row r="275" spans="1:12" hidden="1" x14ac:dyDescent="0.35">
      <c r="A275" s="2">
        <f t="shared" si="53"/>
        <v>68</v>
      </c>
      <c r="B275" s="2">
        <f t="shared" si="54"/>
        <v>27.15</v>
      </c>
      <c r="C275" s="5" t="str">
        <f t="shared" si="60"/>
        <v>II 02 - 2º Juzgado de Garantía de Santiago</v>
      </c>
      <c r="D275" s="23" t="str">
        <f t="shared" si="61"/>
        <v>https://analytics.zoho.com/open-view/2395394000007174125?ZOHO_CRITERIA=%22Trasposicion_27.15%22.%22Id_Juzgado_Garant%C3%ADa%22%3D68</v>
      </c>
      <c r="E275" s="4">
        <f t="shared" si="55"/>
        <v>82</v>
      </c>
      <c r="F275" t="str">
        <f t="shared" si="56"/>
        <v>II 02</v>
      </c>
      <c r="G275" t="str">
        <f t="shared" si="57"/>
        <v>Juzgado de Garantía</v>
      </c>
      <c r="H275" t="str">
        <f t="shared" si="58"/>
        <v>Sentencias Dictadas por Delitos de Abuso Sexual</v>
      </c>
      <c r="I275" s="2">
        <v>68</v>
      </c>
      <c r="J275" t="s">
        <v>82</v>
      </c>
      <c r="L275" s="1" t="str">
        <f t="shared" si="59"/>
        <v>II 02 - 2º Juzgado de Garantía de Santiago</v>
      </c>
    </row>
    <row r="276" spans="1:12" hidden="1" x14ac:dyDescent="0.35">
      <c r="A276" s="2">
        <f t="shared" si="53"/>
        <v>69</v>
      </c>
      <c r="B276" s="2">
        <f t="shared" si="54"/>
        <v>27.15</v>
      </c>
      <c r="C276" s="5" t="str">
        <f t="shared" si="60"/>
        <v>II 02 - 3º Juzgado de Garantía de Santiago</v>
      </c>
      <c r="D276" s="23" t="str">
        <f t="shared" si="61"/>
        <v>https://analytics.zoho.com/open-view/2395394000007174125?ZOHO_CRITERIA=%22Trasposicion_27.15%22.%22Id_Juzgado_Garant%C3%ADa%22%3D69</v>
      </c>
      <c r="E276" s="4">
        <f t="shared" si="55"/>
        <v>82</v>
      </c>
      <c r="F276" t="str">
        <f t="shared" si="56"/>
        <v>II 02</v>
      </c>
      <c r="G276" t="str">
        <f t="shared" si="57"/>
        <v>Juzgado de Garantía</v>
      </c>
      <c r="H276" t="str">
        <f t="shared" si="58"/>
        <v>Sentencias Dictadas por Delitos de Abuso Sexual</v>
      </c>
      <c r="I276" s="2">
        <v>69</v>
      </c>
      <c r="J276" t="s">
        <v>83</v>
      </c>
      <c r="L276" s="1" t="str">
        <f t="shared" si="59"/>
        <v>II 02 - 3º Juzgado de Garantía de Santiago</v>
      </c>
    </row>
    <row r="277" spans="1:12" hidden="1" x14ac:dyDescent="0.35">
      <c r="A277" s="2">
        <f t="shared" si="53"/>
        <v>70</v>
      </c>
      <c r="B277" s="2">
        <f t="shared" si="54"/>
        <v>27.15</v>
      </c>
      <c r="C277" s="5" t="str">
        <f t="shared" si="60"/>
        <v>II 02 - 4º Juzgado de Garantía de Santiago</v>
      </c>
      <c r="D277" s="23" t="str">
        <f t="shared" si="61"/>
        <v>https://analytics.zoho.com/open-view/2395394000007174125?ZOHO_CRITERIA=%22Trasposicion_27.15%22.%22Id_Juzgado_Garant%C3%ADa%22%3D70</v>
      </c>
      <c r="E277" s="4">
        <f t="shared" si="55"/>
        <v>82</v>
      </c>
      <c r="F277" t="str">
        <f t="shared" si="56"/>
        <v>II 02</v>
      </c>
      <c r="G277" t="str">
        <f t="shared" si="57"/>
        <v>Juzgado de Garantía</v>
      </c>
      <c r="H277" t="str">
        <f t="shared" si="58"/>
        <v>Sentencias Dictadas por Delitos de Abuso Sexual</v>
      </c>
      <c r="I277" s="2">
        <v>70</v>
      </c>
      <c r="J277" t="s">
        <v>84</v>
      </c>
      <c r="L277" s="1" t="str">
        <f t="shared" si="59"/>
        <v>II 02 - 4º Juzgado de Garantía de Santiago</v>
      </c>
    </row>
    <row r="278" spans="1:12" hidden="1" x14ac:dyDescent="0.35">
      <c r="A278" s="2">
        <f t="shared" si="53"/>
        <v>71</v>
      </c>
      <c r="B278" s="2">
        <f t="shared" si="54"/>
        <v>27.15</v>
      </c>
      <c r="C278" s="5" t="str">
        <f t="shared" si="60"/>
        <v>II 02 - 5º Juzgado de Garantía de Santiago</v>
      </c>
      <c r="D278" s="23" t="str">
        <f t="shared" si="61"/>
        <v>https://analytics.zoho.com/open-view/2395394000007174125?ZOHO_CRITERIA=%22Trasposicion_27.15%22.%22Id_Juzgado_Garant%C3%ADa%22%3D71</v>
      </c>
      <c r="E278" s="4">
        <f t="shared" si="55"/>
        <v>82</v>
      </c>
      <c r="F278" t="str">
        <f t="shared" si="56"/>
        <v>II 02</v>
      </c>
      <c r="G278" t="str">
        <f t="shared" si="57"/>
        <v>Juzgado de Garantía</v>
      </c>
      <c r="H278" t="str">
        <f t="shared" si="58"/>
        <v>Sentencias Dictadas por Delitos de Abuso Sexual</v>
      </c>
      <c r="I278" s="2">
        <v>71</v>
      </c>
      <c r="J278" t="s">
        <v>85</v>
      </c>
      <c r="L278" s="1" t="str">
        <f t="shared" si="59"/>
        <v>II 02 - 5º Juzgado de Garantía de Santiago</v>
      </c>
    </row>
    <row r="279" spans="1:12" hidden="1" x14ac:dyDescent="0.35">
      <c r="A279" s="2">
        <f t="shared" si="53"/>
        <v>72</v>
      </c>
      <c r="B279" s="2">
        <f t="shared" si="54"/>
        <v>27.15</v>
      </c>
      <c r="C279" s="5" t="str">
        <f t="shared" si="60"/>
        <v>II 02 - 6º Juzgado de Garantía de Santiago</v>
      </c>
      <c r="D279" s="23" t="str">
        <f t="shared" si="61"/>
        <v>https://analytics.zoho.com/open-view/2395394000007174125?ZOHO_CRITERIA=%22Trasposicion_27.15%22.%22Id_Juzgado_Garant%C3%ADa%22%3D72</v>
      </c>
      <c r="E279" s="4">
        <f t="shared" si="55"/>
        <v>82</v>
      </c>
      <c r="F279" t="str">
        <f t="shared" si="56"/>
        <v>II 02</v>
      </c>
      <c r="G279" t="str">
        <f t="shared" si="57"/>
        <v>Juzgado de Garantía</v>
      </c>
      <c r="H279" t="str">
        <f t="shared" si="58"/>
        <v>Sentencias Dictadas por Delitos de Abuso Sexual</v>
      </c>
      <c r="I279" s="2">
        <v>72</v>
      </c>
      <c r="J279" t="s">
        <v>86</v>
      </c>
      <c r="L279" s="1" t="str">
        <f t="shared" si="59"/>
        <v>II 02 - 6º Juzgado de Garantía de Santiago</v>
      </c>
    </row>
    <row r="280" spans="1:12" hidden="1" x14ac:dyDescent="0.35">
      <c r="A280" s="2">
        <f t="shared" si="53"/>
        <v>73</v>
      </c>
      <c r="B280" s="2">
        <f t="shared" si="54"/>
        <v>27.15</v>
      </c>
      <c r="C280" s="5" t="str">
        <f t="shared" si="60"/>
        <v>II 02 - 7º Juzgado de Garantía de Santiago</v>
      </c>
      <c r="D280" s="23" t="str">
        <f t="shared" si="61"/>
        <v>https://analytics.zoho.com/open-view/2395394000007174125?ZOHO_CRITERIA=%22Trasposicion_27.15%22.%22Id_Juzgado_Garant%C3%ADa%22%3D73</v>
      </c>
      <c r="E280" s="4">
        <f t="shared" si="55"/>
        <v>82</v>
      </c>
      <c r="F280" t="str">
        <f t="shared" si="56"/>
        <v>II 02</v>
      </c>
      <c r="G280" t="str">
        <f t="shared" si="57"/>
        <v>Juzgado de Garantía</v>
      </c>
      <c r="H280" t="str">
        <f t="shared" si="58"/>
        <v>Sentencias Dictadas por Delitos de Abuso Sexual</v>
      </c>
      <c r="I280" s="2">
        <v>73</v>
      </c>
      <c r="J280" t="s">
        <v>87</v>
      </c>
      <c r="L280" s="1" t="str">
        <f t="shared" si="59"/>
        <v>II 02 - 7º Juzgado de Garantía de Santiago</v>
      </c>
    </row>
    <row r="281" spans="1:12" hidden="1" x14ac:dyDescent="0.35">
      <c r="A281" s="2">
        <f t="shared" si="53"/>
        <v>74</v>
      </c>
      <c r="B281" s="2">
        <f t="shared" si="54"/>
        <v>27.15</v>
      </c>
      <c r="C281" s="5" t="str">
        <f t="shared" si="60"/>
        <v>II 02 - 8º Juzgado de Garantía de Santiago</v>
      </c>
      <c r="D281" s="23" t="str">
        <f t="shared" si="61"/>
        <v>https://analytics.zoho.com/open-view/2395394000007174125?ZOHO_CRITERIA=%22Trasposicion_27.15%22.%22Id_Juzgado_Garant%C3%ADa%22%3D74</v>
      </c>
      <c r="E281" s="4">
        <f t="shared" si="55"/>
        <v>82</v>
      </c>
      <c r="F281" t="str">
        <f t="shared" si="56"/>
        <v>II 02</v>
      </c>
      <c r="G281" t="str">
        <f t="shared" si="57"/>
        <v>Juzgado de Garantía</v>
      </c>
      <c r="H281" t="str">
        <f t="shared" si="58"/>
        <v>Sentencias Dictadas por Delitos de Abuso Sexual</v>
      </c>
      <c r="I281" s="2">
        <v>74</v>
      </c>
      <c r="J281" t="s">
        <v>88</v>
      </c>
      <c r="L281" s="1" t="str">
        <f t="shared" si="59"/>
        <v>II 02 - 8º Juzgado de Garantía de Santiago</v>
      </c>
    </row>
    <row r="282" spans="1:12" hidden="1" x14ac:dyDescent="0.35">
      <c r="A282" s="2">
        <f t="shared" si="53"/>
        <v>75</v>
      </c>
      <c r="B282" s="2">
        <f t="shared" si="54"/>
        <v>27.15</v>
      </c>
      <c r="C282" s="5" t="str">
        <f t="shared" si="60"/>
        <v>II 02 - 9º Juzgado de Garantía de Santiago</v>
      </c>
      <c r="D282" s="23" t="str">
        <f t="shared" si="61"/>
        <v>https://analytics.zoho.com/open-view/2395394000007174125?ZOHO_CRITERIA=%22Trasposicion_27.15%22.%22Id_Juzgado_Garant%C3%ADa%22%3D75</v>
      </c>
      <c r="E282" s="4">
        <f t="shared" si="55"/>
        <v>82</v>
      </c>
      <c r="F282" t="str">
        <f t="shared" si="56"/>
        <v>II 02</v>
      </c>
      <c r="G282" t="str">
        <f t="shared" si="57"/>
        <v>Juzgado de Garantía</v>
      </c>
      <c r="H282" t="str">
        <f t="shared" si="58"/>
        <v>Sentencias Dictadas por Delitos de Abuso Sexual</v>
      </c>
      <c r="I282" s="2">
        <v>75</v>
      </c>
      <c r="J282" t="s">
        <v>92</v>
      </c>
      <c r="L282" s="1" t="str">
        <f t="shared" si="59"/>
        <v>II 02 - 9º Juzgado de Garantía de Santiago</v>
      </c>
    </row>
    <row r="283" spans="1:12" hidden="1" x14ac:dyDescent="0.35">
      <c r="A283" s="2">
        <f t="shared" si="53"/>
        <v>76</v>
      </c>
      <c r="B283" s="2">
        <f t="shared" si="54"/>
        <v>27.15</v>
      </c>
      <c r="C283" s="5" t="str">
        <f t="shared" si="60"/>
        <v>II 02 - Juzgado de Garantía de Los Lagos</v>
      </c>
      <c r="D283" s="23" t="str">
        <f t="shared" si="61"/>
        <v>https://analytics.zoho.com/open-view/2395394000007174125?ZOHO_CRITERIA=%22Trasposicion_27.15%22.%22Id_Juzgado_Garant%C3%ADa%22%3D76</v>
      </c>
      <c r="E283" s="4">
        <f t="shared" si="55"/>
        <v>82</v>
      </c>
      <c r="F283" t="str">
        <f t="shared" si="56"/>
        <v>II 02</v>
      </c>
      <c r="G283" t="str">
        <f t="shared" si="57"/>
        <v>Juzgado de Garantía</v>
      </c>
      <c r="H283" t="str">
        <f t="shared" si="58"/>
        <v>Sentencias Dictadas por Delitos de Abuso Sexual</v>
      </c>
      <c r="I283" s="2">
        <v>76</v>
      </c>
      <c r="J283" t="s">
        <v>143</v>
      </c>
      <c r="L283" s="1" t="str">
        <f t="shared" si="59"/>
        <v>II 02 - Juzgado de Garantía de Los Lagos</v>
      </c>
    </row>
    <row r="284" spans="1:12" hidden="1" x14ac:dyDescent="0.35">
      <c r="A284" s="2">
        <f t="shared" si="53"/>
        <v>77</v>
      </c>
      <c r="B284" s="2">
        <f t="shared" si="54"/>
        <v>27.15</v>
      </c>
      <c r="C284" s="5" t="str">
        <f t="shared" si="60"/>
        <v>II 02 - Juzgado de Garantía de Mariquina</v>
      </c>
      <c r="D284" s="23" t="str">
        <f t="shared" si="61"/>
        <v>https://analytics.zoho.com/open-view/2395394000007174125?ZOHO_CRITERIA=%22Trasposicion_27.15%22.%22Id_Juzgado_Garant%C3%ADa%22%3D77</v>
      </c>
      <c r="E284" s="4">
        <f t="shared" si="55"/>
        <v>82</v>
      </c>
      <c r="F284" t="str">
        <f t="shared" si="56"/>
        <v>II 02</v>
      </c>
      <c r="G284" t="str">
        <f t="shared" si="57"/>
        <v>Juzgado de Garantía</v>
      </c>
      <c r="H284" t="str">
        <f t="shared" si="58"/>
        <v>Sentencias Dictadas por Delitos de Abuso Sexual</v>
      </c>
      <c r="I284" s="2">
        <v>77</v>
      </c>
      <c r="J284" t="s">
        <v>144</v>
      </c>
      <c r="L284" s="1" t="str">
        <f t="shared" si="59"/>
        <v>II 02 - Juzgado de Garantía de Mariquina</v>
      </c>
    </row>
    <row r="285" spans="1:12" hidden="1" x14ac:dyDescent="0.35">
      <c r="A285" s="2">
        <f t="shared" si="53"/>
        <v>78</v>
      </c>
      <c r="B285" s="2">
        <f t="shared" si="54"/>
        <v>27.15</v>
      </c>
      <c r="C285" s="5" t="str">
        <f t="shared" si="60"/>
        <v>II 02 - Juzgado de Garantía de Valdivia</v>
      </c>
      <c r="D285" s="23" t="str">
        <f t="shared" si="61"/>
        <v>https://analytics.zoho.com/open-view/2395394000007174125?ZOHO_CRITERIA=%22Trasposicion_27.15%22.%22Id_Juzgado_Garant%C3%ADa%22%3D78</v>
      </c>
      <c r="E285" s="4">
        <f t="shared" si="55"/>
        <v>82</v>
      </c>
      <c r="F285" t="str">
        <f t="shared" si="56"/>
        <v>II 02</v>
      </c>
      <c r="G285" t="str">
        <f t="shared" si="57"/>
        <v>Juzgado de Garantía</v>
      </c>
      <c r="H285" t="str">
        <f t="shared" si="58"/>
        <v>Sentencias Dictadas por Delitos de Abuso Sexual</v>
      </c>
      <c r="I285" s="2">
        <v>78</v>
      </c>
      <c r="J285" t="s">
        <v>145</v>
      </c>
      <c r="L285" s="1" t="str">
        <f t="shared" si="59"/>
        <v>II 02 - Juzgado de Garantía de Valdivia</v>
      </c>
    </row>
    <row r="286" spans="1:12" hidden="1" x14ac:dyDescent="0.35">
      <c r="A286" s="2">
        <f t="shared" si="53"/>
        <v>79</v>
      </c>
      <c r="B286" s="2">
        <f t="shared" si="54"/>
        <v>27.15</v>
      </c>
      <c r="C286" s="5" t="str">
        <f t="shared" si="60"/>
        <v>II 02 - Juzgado de Garantía de Arica</v>
      </c>
      <c r="D286" s="23" t="str">
        <f t="shared" si="61"/>
        <v>https://analytics.zoho.com/open-view/2395394000007174125?ZOHO_CRITERIA=%22Trasposicion_27.15%22.%22Id_Juzgado_Garant%C3%ADa%22%3D79</v>
      </c>
      <c r="E286" s="4">
        <f t="shared" si="55"/>
        <v>82</v>
      </c>
      <c r="F286" t="str">
        <f t="shared" si="56"/>
        <v>II 02</v>
      </c>
      <c r="G286" t="str">
        <f t="shared" si="57"/>
        <v>Juzgado de Garantía</v>
      </c>
      <c r="H286" t="str">
        <f t="shared" si="58"/>
        <v>Sentencias Dictadas por Delitos de Abuso Sexual</v>
      </c>
      <c r="I286" s="2">
        <v>79</v>
      </c>
      <c r="J286" t="s">
        <v>108</v>
      </c>
      <c r="L286" s="1" t="str">
        <f t="shared" si="59"/>
        <v>II 02 - Juzgado de Garantía de Arica</v>
      </c>
    </row>
    <row r="287" spans="1:12" hidden="1" x14ac:dyDescent="0.35">
      <c r="A287" s="2">
        <f t="shared" si="53"/>
        <v>80</v>
      </c>
      <c r="B287" s="2">
        <f t="shared" si="54"/>
        <v>27.15</v>
      </c>
      <c r="C287" s="5" t="str">
        <f t="shared" si="60"/>
        <v>II 02 - Juzgado de Garantía de Chillan</v>
      </c>
      <c r="D287" s="23" t="str">
        <f t="shared" si="61"/>
        <v>https://analytics.zoho.com/open-view/2395394000007174125?ZOHO_CRITERIA=%22Trasposicion_27.15%22.%22Id_Juzgado_Garant%C3%ADa%22%3D80</v>
      </c>
      <c r="E287" s="4">
        <f t="shared" si="55"/>
        <v>82</v>
      </c>
      <c r="F287" t="str">
        <f t="shared" si="56"/>
        <v>II 02</v>
      </c>
      <c r="G287" t="str">
        <f t="shared" si="57"/>
        <v>Juzgado de Garantía</v>
      </c>
      <c r="H287" t="str">
        <f t="shared" si="58"/>
        <v>Sentencias Dictadas por Delitos de Abuso Sexual</v>
      </c>
      <c r="I287" s="2">
        <v>80</v>
      </c>
      <c r="J287" t="s">
        <v>146</v>
      </c>
      <c r="L287" s="1" t="str">
        <f t="shared" si="59"/>
        <v>II 02 - Juzgado de Garantía de Chillan</v>
      </c>
    </row>
    <row r="288" spans="1:12" hidden="1" x14ac:dyDescent="0.35">
      <c r="A288" s="2">
        <f t="shared" si="53"/>
        <v>81</v>
      </c>
      <c r="B288" s="2">
        <f t="shared" si="54"/>
        <v>27.15</v>
      </c>
      <c r="C288" s="5" t="str">
        <f t="shared" si="60"/>
        <v>II 02 - Juzgado de Garantía de San Carlos</v>
      </c>
      <c r="D288" s="23" t="str">
        <f t="shared" si="61"/>
        <v>https://analytics.zoho.com/open-view/2395394000007174125?ZOHO_CRITERIA=%22Trasposicion_27.15%22.%22Id_Juzgado_Garant%C3%ADa%22%3D81</v>
      </c>
      <c r="E288" s="4">
        <f t="shared" si="55"/>
        <v>82</v>
      </c>
      <c r="F288" t="str">
        <f t="shared" si="56"/>
        <v>II 02</v>
      </c>
      <c r="G288" t="str">
        <f t="shared" si="57"/>
        <v>Juzgado de Garantía</v>
      </c>
      <c r="H288" t="str">
        <f t="shared" si="58"/>
        <v>Sentencias Dictadas por Delitos de Abuso Sexual</v>
      </c>
      <c r="I288" s="2">
        <v>81</v>
      </c>
      <c r="J288" t="s">
        <v>147</v>
      </c>
      <c r="L288" s="1" t="str">
        <f t="shared" si="59"/>
        <v>II 02 - Juzgado de Garantía de San Carlos</v>
      </c>
    </row>
    <row r="289" spans="1:12" hidden="1" x14ac:dyDescent="0.35">
      <c r="A289" s="2">
        <f t="shared" si="53"/>
        <v>82</v>
      </c>
      <c r="B289" s="2">
        <f t="shared" si="54"/>
        <v>27.15</v>
      </c>
      <c r="C289" s="5" t="str">
        <f t="shared" si="60"/>
        <v>II 02 - Juzgado de Garantía de Yungay</v>
      </c>
      <c r="D289" s="23" t="str">
        <f t="shared" si="61"/>
        <v>https://analytics.zoho.com/open-view/2395394000007174125?ZOHO_CRITERIA=%22Trasposicion_27.15%22.%22Id_Juzgado_Garant%C3%ADa%22%3D82</v>
      </c>
      <c r="E289" s="4">
        <f t="shared" si="55"/>
        <v>82</v>
      </c>
      <c r="F289" t="str">
        <f t="shared" si="56"/>
        <v>II 02</v>
      </c>
      <c r="G289" t="str">
        <f t="shared" si="57"/>
        <v>Juzgado de Garantía</v>
      </c>
      <c r="H289" t="str">
        <f t="shared" si="58"/>
        <v>Sentencias Dictadas por Delitos de Abuso Sexual</v>
      </c>
      <c r="I289" s="2">
        <v>82</v>
      </c>
      <c r="J289" t="s">
        <v>89</v>
      </c>
      <c r="L289" s="1" t="str">
        <f t="shared" si="59"/>
        <v>II 02 - Juzgado de Garantía de Yungay</v>
      </c>
    </row>
    <row r="290" spans="1:12" hidden="1" x14ac:dyDescent="0.35">
      <c r="A290" s="46">
        <v>1</v>
      </c>
      <c r="B290" s="46">
        <f t="shared" si="54"/>
        <v>27.15</v>
      </c>
      <c r="C290" s="73" t="str">
        <f t="shared" si="60"/>
        <v>II 03 - Abuso Sexual (Sólo Crimen)</v>
      </c>
      <c r="D290" s="74" t="str">
        <f>+"https://analytics.zoho.com/open-view/2395394000007174271?ZOHO_CRITERIA=%22Trasposicion_27.15%22.%22Id_Categor%C3%ADa%22%3D"&amp;I290</f>
        <v>https://analytics.zoho.com/open-view/2395394000007174271?ZOHO_CRITERIA=%22Trasposicion_27.15%22.%22Id_Categor%C3%ADa%22%3D270102003</v>
      </c>
      <c r="E290" s="75">
        <v>9</v>
      </c>
      <c r="F290" s="47" t="s">
        <v>148</v>
      </c>
      <c r="G290" s="47" t="s">
        <v>149</v>
      </c>
      <c r="H290" s="47" t="s">
        <v>161</v>
      </c>
      <c r="I290" s="46">
        <v>270102003</v>
      </c>
      <c r="J290" s="47" t="s">
        <v>162</v>
      </c>
      <c r="K290" s="47" t="s">
        <v>221</v>
      </c>
      <c r="L290" s="1" t="str">
        <f t="shared" si="59"/>
        <v>II 03 - Abuso Sexual (Sólo Crimen)</v>
      </c>
    </row>
    <row r="291" spans="1:12" hidden="1" x14ac:dyDescent="0.35">
      <c r="A291" s="2">
        <f t="shared" si="53"/>
        <v>2</v>
      </c>
      <c r="B291" s="2">
        <f t="shared" si="54"/>
        <v>27.15</v>
      </c>
      <c r="C291" s="5" t="str">
        <f t="shared" si="60"/>
        <v>II 03 - Abuso Sexual Adulto</v>
      </c>
      <c r="D291" s="23" t="str">
        <f t="shared" ref="D291:D298" si="62">+"https://analytics.zoho.com/open-view/2395394000007174271?ZOHO_CRITERIA=%22Trasposicion_27.15%22.%22Id_Categor%C3%ADa%22%3D"&amp;I291</f>
        <v>https://analytics.zoho.com/open-view/2395394000007174271?ZOHO_CRITERIA=%22Trasposicion_27.15%22.%22Id_Categor%C3%ADa%22%3D270102004</v>
      </c>
      <c r="E291" s="4">
        <f t="shared" si="55"/>
        <v>9</v>
      </c>
      <c r="F291" t="str">
        <f t="shared" si="56"/>
        <v>II 03</v>
      </c>
      <c r="G291" t="str">
        <f t="shared" si="57"/>
        <v>CATEGORÍA</v>
      </c>
      <c r="H291" t="str">
        <f t="shared" si="58"/>
        <v>Sentencias Dictadas por Delitos de Abuso Sexual</v>
      </c>
      <c r="I291" s="2">
        <v>270102004</v>
      </c>
      <c r="J291" t="s">
        <v>163</v>
      </c>
      <c r="L291" s="1" t="str">
        <f t="shared" si="59"/>
        <v>II 03 - Abuso Sexual Adulto</v>
      </c>
    </row>
    <row r="292" spans="1:12" hidden="1" x14ac:dyDescent="0.35">
      <c r="A292" s="2">
        <f t="shared" si="53"/>
        <v>3</v>
      </c>
      <c r="B292" s="2">
        <f t="shared" si="54"/>
        <v>27.15</v>
      </c>
      <c r="C292" s="5" t="str">
        <f t="shared" si="60"/>
        <v>II 03 - Abuso Sexual Calificado c/Introduccion Objetos O Uso Animal</v>
      </c>
      <c r="D292" s="23" t="str">
        <f t="shared" si="62"/>
        <v>https://analytics.zoho.com/open-view/2395394000007174271?ZOHO_CRITERIA=%22Trasposicion_27.15%22.%22Id_Categor%C3%ADa%22%3D270102005</v>
      </c>
      <c r="E292" s="4">
        <f t="shared" si="55"/>
        <v>9</v>
      </c>
      <c r="F292" t="str">
        <f t="shared" si="56"/>
        <v>II 03</v>
      </c>
      <c r="G292" t="str">
        <f t="shared" si="57"/>
        <v>CATEGORÍA</v>
      </c>
      <c r="H292" t="str">
        <f t="shared" si="58"/>
        <v>Sentencias Dictadas por Delitos de Abuso Sexual</v>
      </c>
      <c r="I292" s="2">
        <v>270102005</v>
      </c>
      <c r="J292" t="s">
        <v>164</v>
      </c>
      <c r="L292" s="1" t="str">
        <f t="shared" si="59"/>
        <v>II 03 - Abuso Sexual Calificado c/Introduccion Objetos O Uso Animal</v>
      </c>
    </row>
    <row r="293" spans="1:12" hidden="1" x14ac:dyDescent="0.35">
      <c r="A293" s="2">
        <f t="shared" si="53"/>
        <v>4</v>
      </c>
      <c r="B293" s="2">
        <f t="shared" si="54"/>
        <v>27.15</v>
      </c>
      <c r="C293" s="5" t="str">
        <f t="shared" si="60"/>
        <v>II 03 - Abuso Sexual Con Contacto De Menor De 14 Años</v>
      </c>
      <c r="D293" s="23" t="str">
        <f t="shared" si="62"/>
        <v>https://analytics.zoho.com/open-view/2395394000007174271?ZOHO_CRITERIA=%22Trasposicion_27.15%22.%22Id_Categor%C3%ADa%22%3D270102006</v>
      </c>
      <c r="E293" s="4">
        <f t="shared" si="55"/>
        <v>9</v>
      </c>
      <c r="F293" t="str">
        <f t="shared" si="56"/>
        <v>II 03</v>
      </c>
      <c r="G293" t="str">
        <f t="shared" si="57"/>
        <v>CATEGORÍA</v>
      </c>
      <c r="H293" t="str">
        <f t="shared" si="58"/>
        <v>Sentencias Dictadas por Delitos de Abuso Sexual</v>
      </c>
      <c r="I293" s="2">
        <v>270102006</v>
      </c>
      <c r="J293" t="s">
        <v>165</v>
      </c>
      <c r="L293" s="1" t="str">
        <f t="shared" si="59"/>
        <v>II 03 - Abuso Sexual Con Contacto De Menor De 14 Años</v>
      </c>
    </row>
    <row r="294" spans="1:12" hidden="1" x14ac:dyDescent="0.35">
      <c r="A294" s="2">
        <f t="shared" si="53"/>
        <v>5</v>
      </c>
      <c r="B294" s="2">
        <f t="shared" si="54"/>
        <v>27.15</v>
      </c>
      <c r="C294" s="5" t="str">
        <f t="shared" si="60"/>
        <v>II 03 - Abuso Sexual De 14 Años A Menor De 18 Años Con Circunstancia Estupro</v>
      </c>
      <c r="D294" s="23" t="str">
        <f t="shared" si="62"/>
        <v>https://analytics.zoho.com/open-view/2395394000007174271?ZOHO_CRITERIA=%22Trasposicion_27.15%22.%22Id_Categor%C3%ADa%22%3D270102007</v>
      </c>
      <c r="E294" s="4">
        <f t="shared" si="55"/>
        <v>9</v>
      </c>
      <c r="F294" t="str">
        <f t="shared" si="56"/>
        <v>II 03</v>
      </c>
      <c r="G294" t="str">
        <f t="shared" si="57"/>
        <v>CATEGORÍA</v>
      </c>
      <c r="H294" t="str">
        <f t="shared" si="58"/>
        <v>Sentencias Dictadas por Delitos de Abuso Sexual</v>
      </c>
      <c r="I294" s="2">
        <v>270102007</v>
      </c>
      <c r="J294" t="s">
        <v>166</v>
      </c>
      <c r="L294" s="1" t="str">
        <f t="shared" si="59"/>
        <v>II 03 - Abuso Sexual De 14 Años A Menor De 18 Años Con Circunstancia Estupro</v>
      </c>
    </row>
    <row r="295" spans="1:12" hidden="1" x14ac:dyDescent="0.35">
      <c r="A295" s="2">
        <f t="shared" si="53"/>
        <v>6</v>
      </c>
      <c r="B295" s="2">
        <f t="shared" si="54"/>
        <v>27.15</v>
      </c>
      <c r="C295" s="5" t="str">
        <f t="shared" si="60"/>
        <v>II 03 - Abuso Sexual De Mayor De 14 (Con Circunstancias De Violación)</v>
      </c>
      <c r="D295" s="23" t="str">
        <f t="shared" si="62"/>
        <v>https://analytics.zoho.com/open-view/2395394000007174271?ZOHO_CRITERIA=%22Trasposicion_27.15%22.%22Id_Categor%C3%ADa%22%3D270102008</v>
      </c>
      <c r="E295" s="4">
        <f t="shared" si="55"/>
        <v>9</v>
      </c>
      <c r="F295" t="str">
        <f t="shared" si="56"/>
        <v>II 03</v>
      </c>
      <c r="G295" t="str">
        <f t="shared" si="57"/>
        <v>CATEGORÍA</v>
      </c>
      <c r="H295" t="str">
        <f t="shared" si="58"/>
        <v>Sentencias Dictadas por Delitos de Abuso Sexual</v>
      </c>
      <c r="I295" s="2">
        <v>270102008</v>
      </c>
      <c r="J295" t="s">
        <v>167</v>
      </c>
      <c r="L295" s="1" t="str">
        <f t="shared" si="59"/>
        <v>II 03 - Abuso Sexual De Mayor De 14 (Con Circunstancias De Violación)</v>
      </c>
    </row>
    <row r="296" spans="1:12" hidden="1" x14ac:dyDescent="0.35">
      <c r="A296" s="2">
        <f t="shared" si="53"/>
        <v>7</v>
      </c>
      <c r="B296" s="2">
        <f t="shared" si="54"/>
        <v>27.15</v>
      </c>
      <c r="C296" s="5" t="str">
        <f t="shared" si="60"/>
        <v>II 03 - Abuso Sexual Mayor 14 /Sorpresa Sin Consentimiento</v>
      </c>
      <c r="D296" s="23" t="str">
        <f t="shared" si="62"/>
        <v>https://analytics.zoho.com/open-view/2395394000007174271?ZOHO_CRITERIA=%22Trasposicion_27.15%22.%22Id_Categor%C3%ADa%22%3D270102009</v>
      </c>
      <c r="E296" s="4">
        <f t="shared" si="55"/>
        <v>9</v>
      </c>
      <c r="F296" t="str">
        <f t="shared" si="56"/>
        <v>II 03</v>
      </c>
      <c r="G296" t="str">
        <f t="shared" si="57"/>
        <v>CATEGORÍA</v>
      </c>
      <c r="H296" t="str">
        <f t="shared" si="58"/>
        <v>Sentencias Dictadas por Delitos de Abuso Sexual</v>
      </c>
      <c r="I296" s="2">
        <v>270102009</v>
      </c>
      <c r="J296" t="s">
        <v>168</v>
      </c>
      <c r="L296" s="1" t="str">
        <f t="shared" si="59"/>
        <v>II 03 - Abuso Sexual Mayor 14 /Sorpresa Sin Consentimiento</v>
      </c>
    </row>
    <row r="297" spans="1:12" hidden="1" x14ac:dyDescent="0.35">
      <c r="A297" s="2">
        <f t="shared" si="53"/>
        <v>8</v>
      </c>
      <c r="B297" s="2">
        <f t="shared" si="54"/>
        <v>27.15</v>
      </c>
      <c r="C297" s="5" t="str">
        <f t="shared" si="60"/>
        <v>II 03 - Abuso Sexual Sin Contacto</v>
      </c>
      <c r="D297" s="23" t="str">
        <f t="shared" si="62"/>
        <v>https://analytics.zoho.com/open-view/2395394000007174271?ZOHO_CRITERIA=%22Trasposicion_27.15%22.%22Id_Categor%C3%ADa%22%3D270102010</v>
      </c>
      <c r="E297" s="4">
        <f t="shared" si="55"/>
        <v>9</v>
      </c>
      <c r="F297" t="str">
        <f t="shared" si="56"/>
        <v>II 03</v>
      </c>
      <c r="G297" t="str">
        <f t="shared" si="57"/>
        <v>CATEGORÍA</v>
      </c>
      <c r="H297" t="str">
        <f t="shared" si="58"/>
        <v>Sentencias Dictadas por Delitos de Abuso Sexual</v>
      </c>
      <c r="I297" s="2">
        <v>270102010</v>
      </c>
      <c r="J297" t="s">
        <v>169</v>
      </c>
      <c r="L297" s="1" t="str">
        <f t="shared" si="59"/>
        <v>II 03 - Abuso Sexual Sin Contacto</v>
      </c>
    </row>
    <row r="298" spans="1:12" hidden="1" x14ac:dyDescent="0.35">
      <c r="A298" s="2">
        <f t="shared" si="53"/>
        <v>9</v>
      </c>
      <c r="B298" s="2">
        <f t="shared" si="54"/>
        <v>27.15</v>
      </c>
      <c r="C298" s="5" t="str">
        <f t="shared" si="60"/>
        <v>II 03 - Acoso Sexual Lugares Públicos /Libre Acceso Público</v>
      </c>
      <c r="D298" s="23" t="str">
        <f t="shared" si="62"/>
        <v>https://analytics.zoho.com/open-view/2395394000007174271?ZOHO_CRITERIA=%22Trasposicion_27.15%22.%22Id_Categor%C3%ADa%22%3D270102016</v>
      </c>
      <c r="E298" s="4">
        <f t="shared" si="55"/>
        <v>9</v>
      </c>
      <c r="F298" t="str">
        <f t="shared" si="56"/>
        <v>II 03</v>
      </c>
      <c r="G298" t="str">
        <f t="shared" si="57"/>
        <v>CATEGORÍA</v>
      </c>
      <c r="H298" t="str">
        <f t="shared" si="58"/>
        <v>Sentencias Dictadas por Delitos de Abuso Sexual</v>
      </c>
      <c r="I298" s="2">
        <v>270102016</v>
      </c>
      <c r="J298" t="s">
        <v>170</v>
      </c>
      <c r="L298" s="1" t="str">
        <f t="shared" si="59"/>
        <v>II 03 - Acoso Sexual Lugares Públicos /Libre Acceso Público</v>
      </c>
    </row>
    <row r="299" spans="1:12" x14ac:dyDescent="0.35">
      <c r="A299" s="76">
        <v>1</v>
      </c>
      <c r="B299" s="76">
        <v>27.16</v>
      </c>
      <c r="C299" s="77" t="str">
        <f t="shared" ref="C299:C305" si="63">+F299&amp;" - "&amp;J299</f>
        <v>II 01 - Tarapacá</v>
      </c>
      <c r="D299" s="78" t="str">
        <f>+"https://analytics.zoho.com/open-view/2395394000007173389?ZOHO_CRITERIA=%22Localiza%20CL%22.%22Codreg%22%3D"&amp;I299</f>
        <v>https://analytics.zoho.com/open-view/2395394000007173389?ZOHO_CRITERIA=%22Localiza%20CL%22.%22Codreg%22%3D1</v>
      </c>
      <c r="E299" s="79">
        <v>16</v>
      </c>
      <c r="F299" s="80" t="s">
        <v>42</v>
      </c>
      <c r="G299" s="80" t="s">
        <v>27</v>
      </c>
      <c r="H299" s="80" t="s">
        <v>188</v>
      </c>
      <c r="I299" s="76">
        <v>1</v>
      </c>
      <c r="J299" s="80" t="s">
        <v>10</v>
      </c>
      <c r="K299" s="80" t="s">
        <v>208</v>
      </c>
      <c r="L299" s="1" t="str">
        <f t="shared" si="59"/>
        <v>II 01 - Tarapacá</v>
      </c>
    </row>
    <row r="300" spans="1:12" x14ac:dyDescent="0.35">
      <c r="A300" s="2">
        <f t="shared" si="53"/>
        <v>2</v>
      </c>
      <c r="B300" s="2">
        <f t="shared" si="54"/>
        <v>27.16</v>
      </c>
      <c r="C300" s="5" t="str">
        <f t="shared" si="63"/>
        <v>II 01 - Antofagasta</v>
      </c>
      <c r="D300" s="23" t="str">
        <f t="shared" ref="D300:D315" si="64">+"https://analytics.zoho.com/open-view/2395394000007173389?ZOHO_CRITERIA=%22Localiza%20CL%22.%22Codreg%22%3D"&amp;I300</f>
        <v>https://analytics.zoho.com/open-view/2395394000007173389?ZOHO_CRITERIA=%22Localiza%20CL%22.%22Codreg%22%3D2</v>
      </c>
      <c r="E300" s="4">
        <f t="shared" si="55"/>
        <v>16</v>
      </c>
      <c r="F300" t="str">
        <f t="shared" si="56"/>
        <v>II 01</v>
      </c>
      <c r="G300" t="str">
        <f t="shared" si="57"/>
        <v>Región</v>
      </c>
      <c r="H300" t="str">
        <f t="shared" si="58"/>
        <v>Sentencias Dictadas por Delitos Vinculados a la Mujer</v>
      </c>
      <c r="I300" s="2">
        <v>2</v>
      </c>
      <c r="J300" t="s">
        <v>11</v>
      </c>
      <c r="L300" s="1" t="str">
        <f t="shared" si="59"/>
        <v>II 01 - Antofagasta</v>
      </c>
    </row>
    <row r="301" spans="1:12" x14ac:dyDescent="0.35">
      <c r="A301" s="2">
        <f t="shared" si="53"/>
        <v>3</v>
      </c>
      <c r="B301" s="2">
        <f t="shared" si="54"/>
        <v>27.16</v>
      </c>
      <c r="C301" s="5" t="str">
        <f t="shared" si="63"/>
        <v>II 01 - Atacama</v>
      </c>
      <c r="D301" s="23" t="str">
        <f t="shared" si="64"/>
        <v>https://analytics.zoho.com/open-view/2395394000007173389?ZOHO_CRITERIA=%22Localiza%20CL%22.%22Codreg%22%3D3</v>
      </c>
      <c r="E301" s="4">
        <f t="shared" si="55"/>
        <v>16</v>
      </c>
      <c r="F301" t="str">
        <f t="shared" si="56"/>
        <v>II 01</v>
      </c>
      <c r="G301" t="str">
        <f t="shared" si="57"/>
        <v>Región</v>
      </c>
      <c r="H301" t="str">
        <f t="shared" si="58"/>
        <v>Sentencias Dictadas por Delitos Vinculados a la Mujer</v>
      </c>
      <c r="I301" s="2">
        <v>3</v>
      </c>
      <c r="J301" t="s">
        <v>12</v>
      </c>
      <c r="L301" s="1" t="str">
        <f>+HYPERLINK(D301,C301)</f>
        <v>II 01 - Atacama</v>
      </c>
    </row>
    <row r="302" spans="1:12" x14ac:dyDescent="0.35">
      <c r="A302" s="2">
        <f t="shared" si="53"/>
        <v>4</v>
      </c>
      <c r="B302" s="2">
        <f t="shared" si="54"/>
        <v>27.16</v>
      </c>
      <c r="C302" s="5" t="str">
        <f t="shared" si="63"/>
        <v>II 01 - Coquimbo</v>
      </c>
      <c r="D302" s="23" t="str">
        <f t="shared" si="64"/>
        <v>https://analytics.zoho.com/open-view/2395394000007173389?ZOHO_CRITERIA=%22Localiza%20CL%22.%22Codreg%22%3D4</v>
      </c>
      <c r="E302" s="4">
        <f t="shared" si="55"/>
        <v>16</v>
      </c>
      <c r="F302" t="str">
        <f t="shared" si="56"/>
        <v>II 01</v>
      </c>
      <c r="G302" t="str">
        <f t="shared" si="57"/>
        <v>Región</v>
      </c>
      <c r="H302" t="str">
        <f t="shared" si="58"/>
        <v>Sentencias Dictadas por Delitos Vinculados a la Mujer</v>
      </c>
      <c r="I302" s="2">
        <v>4</v>
      </c>
      <c r="J302" t="s">
        <v>13</v>
      </c>
      <c r="L302" s="1" t="str">
        <f t="shared" si="59"/>
        <v>II 01 - Coquimbo</v>
      </c>
    </row>
    <row r="303" spans="1:12" x14ac:dyDescent="0.35">
      <c r="A303" s="2">
        <f t="shared" si="53"/>
        <v>5</v>
      </c>
      <c r="B303" s="2">
        <f t="shared" si="54"/>
        <v>27.16</v>
      </c>
      <c r="C303" s="5" t="str">
        <f t="shared" si="63"/>
        <v>II 01 - Valparaíso</v>
      </c>
      <c r="D303" s="23" t="str">
        <f t="shared" si="64"/>
        <v>https://analytics.zoho.com/open-view/2395394000007173389?ZOHO_CRITERIA=%22Localiza%20CL%22.%22Codreg%22%3D5</v>
      </c>
      <c r="E303" s="4">
        <f t="shared" si="55"/>
        <v>16</v>
      </c>
      <c r="F303" t="str">
        <f t="shared" si="56"/>
        <v>II 01</v>
      </c>
      <c r="G303" t="str">
        <f t="shared" si="57"/>
        <v>Región</v>
      </c>
      <c r="H303" t="str">
        <f t="shared" si="58"/>
        <v>Sentencias Dictadas por Delitos Vinculados a la Mujer</v>
      </c>
      <c r="I303" s="2">
        <v>5</v>
      </c>
      <c r="J303" t="s">
        <v>14</v>
      </c>
      <c r="L303" s="1" t="str">
        <f t="shared" si="59"/>
        <v>II 01 - Valparaíso</v>
      </c>
    </row>
    <row r="304" spans="1:12" x14ac:dyDescent="0.35">
      <c r="A304" s="2">
        <f t="shared" si="53"/>
        <v>6</v>
      </c>
      <c r="B304" s="2">
        <f t="shared" si="54"/>
        <v>27.16</v>
      </c>
      <c r="C304" s="5" t="str">
        <f t="shared" si="63"/>
        <v>II 01 - O'Higgins</v>
      </c>
      <c r="D304" s="23" t="str">
        <f t="shared" si="64"/>
        <v>https://analytics.zoho.com/open-view/2395394000007173389?ZOHO_CRITERIA=%22Localiza%20CL%22.%22Codreg%22%3D6</v>
      </c>
      <c r="E304" s="4">
        <f t="shared" si="55"/>
        <v>16</v>
      </c>
      <c r="F304" t="str">
        <f t="shared" si="56"/>
        <v>II 01</v>
      </c>
      <c r="G304" t="str">
        <f t="shared" si="57"/>
        <v>Región</v>
      </c>
      <c r="H304" t="str">
        <f t="shared" si="58"/>
        <v>Sentencias Dictadas por Delitos Vinculados a la Mujer</v>
      </c>
      <c r="I304" s="2">
        <v>6</v>
      </c>
      <c r="J304" t="s">
        <v>15</v>
      </c>
      <c r="L304" s="1" t="str">
        <f t="shared" si="59"/>
        <v>II 01 - O'Higgins</v>
      </c>
    </row>
    <row r="305" spans="1:12" x14ac:dyDescent="0.35">
      <c r="A305" s="2">
        <f t="shared" si="53"/>
        <v>7</v>
      </c>
      <c r="B305" s="2">
        <f t="shared" si="54"/>
        <v>27.16</v>
      </c>
      <c r="C305" s="5" t="str">
        <f t="shared" si="63"/>
        <v>II 01 - Maule</v>
      </c>
      <c r="D305" s="23" t="str">
        <f t="shared" si="64"/>
        <v>https://analytics.zoho.com/open-view/2395394000007173389?ZOHO_CRITERIA=%22Localiza%20CL%22.%22Codreg%22%3D7</v>
      </c>
      <c r="E305" s="4">
        <f t="shared" si="55"/>
        <v>16</v>
      </c>
      <c r="F305" t="str">
        <f t="shared" si="56"/>
        <v>II 01</v>
      </c>
      <c r="G305" t="str">
        <f t="shared" si="57"/>
        <v>Región</v>
      </c>
      <c r="H305" t="str">
        <f t="shared" si="58"/>
        <v>Sentencias Dictadas por Delitos Vinculados a la Mujer</v>
      </c>
      <c r="I305" s="2">
        <v>7</v>
      </c>
      <c r="J305" t="s">
        <v>16</v>
      </c>
      <c r="L305" s="1" t="str">
        <f t="shared" si="59"/>
        <v>II 01 - Maule</v>
      </c>
    </row>
    <row r="306" spans="1:12" x14ac:dyDescent="0.35">
      <c r="A306" s="2">
        <f t="shared" ref="A306:A369" si="65">+A305+1</f>
        <v>8</v>
      </c>
      <c r="B306" s="2">
        <f t="shared" ref="B306:B369" si="66">+B305</f>
        <v>27.16</v>
      </c>
      <c r="C306" s="5" t="str">
        <f t="shared" ref="C306:C369" si="67">+F306&amp;" - "&amp;J306</f>
        <v>II 01 - Biobío</v>
      </c>
      <c r="D306" s="23" t="str">
        <f t="shared" si="64"/>
        <v>https://analytics.zoho.com/open-view/2395394000007173389?ZOHO_CRITERIA=%22Localiza%20CL%22.%22Codreg%22%3D8</v>
      </c>
      <c r="E306" s="4">
        <f t="shared" ref="E306:E369" si="68">+E305</f>
        <v>16</v>
      </c>
      <c r="F306" t="str">
        <f t="shared" ref="F306:F369" si="69">+F305</f>
        <v>II 01</v>
      </c>
      <c r="G306" t="str">
        <f t="shared" ref="G306:G369" si="70">+G305</f>
        <v>Región</v>
      </c>
      <c r="H306" t="str">
        <f t="shared" ref="H306:H369" si="71">+H305</f>
        <v>Sentencias Dictadas por Delitos Vinculados a la Mujer</v>
      </c>
      <c r="I306" s="2">
        <v>8</v>
      </c>
      <c r="J306" t="s">
        <v>17</v>
      </c>
      <c r="L306" s="1" t="str">
        <f t="shared" ref="L306:L369" si="72">+HYPERLINK(D306,C306)</f>
        <v>II 01 - Biobío</v>
      </c>
    </row>
    <row r="307" spans="1:12" x14ac:dyDescent="0.35">
      <c r="A307" s="2">
        <f t="shared" si="65"/>
        <v>9</v>
      </c>
      <c r="B307" s="2">
        <f t="shared" si="66"/>
        <v>27.16</v>
      </c>
      <c r="C307" s="5" t="str">
        <f t="shared" si="67"/>
        <v>II 01 - Araucanía</v>
      </c>
      <c r="D307" s="23" t="str">
        <f t="shared" si="64"/>
        <v>https://analytics.zoho.com/open-view/2395394000007173389?ZOHO_CRITERIA=%22Localiza%20CL%22.%22Codreg%22%3D9</v>
      </c>
      <c r="E307" s="4">
        <f t="shared" si="68"/>
        <v>16</v>
      </c>
      <c r="F307" t="str">
        <f t="shared" si="69"/>
        <v>II 01</v>
      </c>
      <c r="G307" t="str">
        <f t="shared" si="70"/>
        <v>Región</v>
      </c>
      <c r="H307" t="str">
        <f t="shared" si="71"/>
        <v>Sentencias Dictadas por Delitos Vinculados a la Mujer</v>
      </c>
      <c r="I307" s="46">
        <v>9</v>
      </c>
      <c r="J307" s="47" t="s">
        <v>18</v>
      </c>
      <c r="L307" s="1" t="str">
        <f t="shared" si="72"/>
        <v>II 01 - Araucanía</v>
      </c>
    </row>
    <row r="308" spans="1:12" x14ac:dyDescent="0.35">
      <c r="A308" s="2">
        <f t="shared" si="65"/>
        <v>10</v>
      </c>
      <c r="B308" s="2">
        <f t="shared" si="66"/>
        <v>27.16</v>
      </c>
      <c r="C308" s="5" t="str">
        <f t="shared" si="67"/>
        <v>II 01 - La Araucanía</v>
      </c>
      <c r="D308" s="23" t="str">
        <f t="shared" si="64"/>
        <v>https://analytics.zoho.com/open-view/2395394000007173389?ZOHO_CRITERIA=%22Localiza%20CL%22.%22Codreg%22%3D9</v>
      </c>
      <c r="E308" s="4">
        <f t="shared" si="68"/>
        <v>16</v>
      </c>
      <c r="F308" t="str">
        <f t="shared" si="69"/>
        <v>II 01</v>
      </c>
      <c r="G308" t="str">
        <f t="shared" si="70"/>
        <v>Región</v>
      </c>
      <c r="H308" t="str">
        <f t="shared" si="71"/>
        <v>Sentencias Dictadas por Delitos Vinculados a la Mujer</v>
      </c>
      <c r="I308" s="46">
        <v>9</v>
      </c>
      <c r="J308" s="47" t="s">
        <v>48</v>
      </c>
      <c r="L308" s="1" t="str">
        <f t="shared" si="72"/>
        <v>II 01 - La Araucanía</v>
      </c>
    </row>
    <row r="309" spans="1:12" x14ac:dyDescent="0.35">
      <c r="A309" s="2">
        <f t="shared" si="65"/>
        <v>11</v>
      </c>
      <c r="B309" s="2">
        <f t="shared" si="66"/>
        <v>27.16</v>
      </c>
      <c r="C309" s="5" t="str">
        <f t="shared" si="67"/>
        <v>II 01 - Los Lagos</v>
      </c>
      <c r="D309" s="23" t="str">
        <f t="shared" si="64"/>
        <v>https://analytics.zoho.com/open-view/2395394000007173389?ZOHO_CRITERIA=%22Localiza%20CL%22.%22Codreg%22%3D10</v>
      </c>
      <c r="E309" s="4">
        <f t="shared" si="68"/>
        <v>16</v>
      </c>
      <c r="F309" t="str">
        <f t="shared" si="69"/>
        <v>II 01</v>
      </c>
      <c r="G309" t="str">
        <f t="shared" si="70"/>
        <v>Región</v>
      </c>
      <c r="H309" t="str">
        <f t="shared" si="71"/>
        <v>Sentencias Dictadas por Delitos Vinculados a la Mujer</v>
      </c>
      <c r="I309" s="2">
        <v>10</v>
      </c>
      <c r="J309" t="s">
        <v>19</v>
      </c>
      <c r="L309" s="1" t="str">
        <f t="shared" si="72"/>
        <v>II 01 - Los Lagos</v>
      </c>
    </row>
    <row r="310" spans="1:12" x14ac:dyDescent="0.35">
      <c r="A310" s="2">
        <f t="shared" si="65"/>
        <v>12</v>
      </c>
      <c r="B310" s="2">
        <f t="shared" si="66"/>
        <v>27.16</v>
      </c>
      <c r="C310" s="5" t="str">
        <f t="shared" si="67"/>
        <v>II 01 - Aysén</v>
      </c>
      <c r="D310" s="23" t="str">
        <f t="shared" si="64"/>
        <v>https://analytics.zoho.com/open-view/2395394000007173389?ZOHO_CRITERIA=%22Localiza%20CL%22.%22Codreg%22%3D11</v>
      </c>
      <c r="E310" s="4">
        <f t="shared" si="68"/>
        <v>16</v>
      </c>
      <c r="F310" t="str">
        <f t="shared" si="69"/>
        <v>II 01</v>
      </c>
      <c r="G310" t="str">
        <f t="shared" si="70"/>
        <v>Región</v>
      </c>
      <c r="H310" t="str">
        <f t="shared" si="71"/>
        <v>Sentencias Dictadas por Delitos Vinculados a la Mujer</v>
      </c>
      <c r="I310" s="2">
        <v>11</v>
      </c>
      <c r="J310" t="s">
        <v>20</v>
      </c>
      <c r="L310" s="1" t="str">
        <f t="shared" si="72"/>
        <v>II 01 - Aysén</v>
      </c>
    </row>
    <row r="311" spans="1:12" x14ac:dyDescent="0.35">
      <c r="A311" s="2">
        <f t="shared" si="65"/>
        <v>13</v>
      </c>
      <c r="B311" s="2">
        <f t="shared" si="66"/>
        <v>27.16</v>
      </c>
      <c r="C311" s="5" t="str">
        <f t="shared" si="67"/>
        <v>II 01 - Magallanes</v>
      </c>
      <c r="D311" s="23" t="str">
        <f t="shared" si="64"/>
        <v>https://analytics.zoho.com/open-view/2395394000007173389?ZOHO_CRITERIA=%22Localiza%20CL%22.%22Codreg%22%3D12</v>
      </c>
      <c r="E311" s="4">
        <f t="shared" si="68"/>
        <v>16</v>
      </c>
      <c r="F311" t="str">
        <f t="shared" si="69"/>
        <v>II 01</v>
      </c>
      <c r="G311" t="str">
        <f t="shared" si="70"/>
        <v>Región</v>
      </c>
      <c r="H311" t="str">
        <f t="shared" si="71"/>
        <v>Sentencias Dictadas por Delitos Vinculados a la Mujer</v>
      </c>
      <c r="I311" s="2">
        <v>12</v>
      </c>
      <c r="J311" t="s">
        <v>21</v>
      </c>
      <c r="L311" s="1" t="str">
        <f t="shared" si="72"/>
        <v>II 01 - Magallanes</v>
      </c>
    </row>
    <row r="312" spans="1:12" x14ac:dyDescent="0.35">
      <c r="A312" s="2">
        <f t="shared" si="65"/>
        <v>14</v>
      </c>
      <c r="B312" s="2">
        <f t="shared" si="66"/>
        <v>27.16</v>
      </c>
      <c r="C312" s="5" t="str">
        <f t="shared" si="67"/>
        <v>II 01 - Metropolitana</v>
      </c>
      <c r="D312" s="23" t="str">
        <f t="shared" si="64"/>
        <v>https://analytics.zoho.com/open-view/2395394000007173389?ZOHO_CRITERIA=%22Localiza%20CL%22.%22Codreg%22%3D13</v>
      </c>
      <c r="E312" s="4">
        <f t="shared" si="68"/>
        <v>16</v>
      </c>
      <c r="F312" t="str">
        <f t="shared" si="69"/>
        <v>II 01</v>
      </c>
      <c r="G312" t="str">
        <f t="shared" si="70"/>
        <v>Región</v>
      </c>
      <c r="H312" t="str">
        <f t="shared" si="71"/>
        <v>Sentencias Dictadas por Delitos Vinculados a la Mujer</v>
      </c>
      <c r="I312" s="2">
        <v>13</v>
      </c>
      <c r="J312" t="s">
        <v>22</v>
      </c>
      <c r="L312" s="1" t="str">
        <f t="shared" si="72"/>
        <v>II 01 - Metropolitana</v>
      </c>
    </row>
    <row r="313" spans="1:12" x14ac:dyDescent="0.35">
      <c r="A313" s="2">
        <f t="shared" si="65"/>
        <v>15</v>
      </c>
      <c r="B313" s="2">
        <f t="shared" si="66"/>
        <v>27.16</v>
      </c>
      <c r="C313" s="5" t="str">
        <f t="shared" si="67"/>
        <v>II 01 - Los Ríos</v>
      </c>
      <c r="D313" s="23" t="str">
        <f t="shared" si="64"/>
        <v>https://analytics.zoho.com/open-view/2395394000007173389?ZOHO_CRITERIA=%22Localiza%20CL%22.%22Codreg%22%3D14</v>
      </c>
      <c r="E313" s="4">
        <f t="shared" si="68"/>
        <v>16</v>
      </c>
      <c r="F313" t="str">
        <f t="shared" si="69"/>
        <v>II 01</v>
      </c>
      <c r="G313" t="str">
        <f t="shared" si="70"/>
        <v>Región</v>
      </c>
      <c r="H313" t="str">
        <f t="shared" si="71"/>
        <v>Sentencias Dictadas por Delitos Vinculados a la Mujer</v>
      </c>
      <c r="I313" s="2">
        <v>14</v>
      </c>
      <c r="J313" t="s">
        <v>23</v>
      </c>
      <c r="L313" s="1" t="str">
        <f t="shared" si="72"/>
        <v>II 01 - Los Ríos</v>
      </c>
    </row>
    <row r="314" spans="1:12" x14ac:dyDescent="0.35">
      <c r="A314" s="2">
        <f t="shared" si="65"/>
        <v>16</v>
      </c>
      <c r="B314" s="2">
        <f t="shared" si="66"/>
        <v>27.16</v>
      </c>
      <c r="C314" s="5" t="str">
        <f t="shared" si="67"/>
        <v>II 01 - Arica y Parinacota</v>
      </c>
      <c r="D314" s="23" t="str">
        <f t="shared" si="64"/>
        <v>https://analytics.zoho.com/open-view/2395394000007173389?ZOHO_CRITERIA=%22Localiza%20CL%22.%22Codreg%22%3D15</v>
      </c>
      <c r="E314" s="4">
        <f t="shared" si="68"/>
        <v>16</v>
      </c>
      <c r="F314" t="str">
        <f t="shared" si="69"/>
        <v>II 01</v>
      </c>
      <c r="G314" t="str">
        <f t="shared" si="70"/>
        <v>Región</v>
      </c>
      <c r="H314" t="str">
        <f t="shared" si="71"/>
        <v>Sentencias Dictadas por Delitos Vinculados a la Mujer</v>
      </c>
      <c r="I314" s="2">
        <v>15</v>
      </c>
      <c r="J314" t="s">
        <v>24</v>
      </c>
      <c r="L314" s="1" t="str">
        <f t="shared" si="72"/>
        <v>II 01 - Arica y Parinacota</v>
      </c>
    </row>
    <row r="315" spans="1:12" x14ac:dyDescent="0.35">
      <c r="A315" s="2">
        <f t="shared" si="65"/>
        <v>17</v>
      </c>
      <c r="B315" s="2">
        <f t="shared" si="66"/>
        <v>27.16</v>
      </c>
      <c r="C315" s="5" t="str">
        <f t="shared" si="67"/>
        <v>II 01 - Ñuble</v>
      </c>
      <c r="D315" s="23" t="str">
        <f t="shared" si="64"/>
        <v>https://analytics.zoho.com/open-view/2395394000007173389?ZOHO_CRITERIA=%22Localiza%20CL%22.%22Codreg%22%3D16</v>
      </c>
      <c r="E315" s="4">
        <f t="shared" si="68"/>
        <v>16</v>
      </c>
      <c r="F315" t="str">
        <f t="shared" si="69"/>
        <v>II 01</v>
      </c>
      <c r="G315" t="str">
        <f t="shared" si="70"/>
        <v>Región</v>
      </c>
      <c r="H315" t="str">
        <f t="shared" si="71"/>
        <v>Sentencias Dictadas por Delitos Vinculados a la Mujer</v>
      </c>
      <c r="I315" s="2">
        <v>16</v>
      </c>
      <c r="J315" t="s">
        <v>25</v>
      </c>
      <c r="L315" s="1" t="str">
        <f t="shared" si="72"/>
        <v>II 01 - Ñuble</v>
      </c>
    </row>
    <row r="316" spans="1:12" x14ac:dyDescent="0.35">
      <c r="A316" s="76">
        <v>1</v>
      </c>
      <c r="B316" s="76">
        <f t="shared" si="66"/>
        <v>27.16</v>
      </c>
      <c r="C316" s="77" t="str">
        <f t="shared" si="67"/>
        <v>II 02 - Juzgado de Garantía de Iquique</v>
      </c>
      <c r="D316" s="78" t="str">
        <f>+"https://analytics.zoho.com/open-view/2395394000007173539?ZOHO_CRITERIA=%22Trasposicion_27.16%22.%22Id_Juzgado_Garant%C3%ADa%22%3D"&amp;I316</f>
        <v>https://analytics.zoho.com/open-view/2395394000007173539?ZOHO_CRITERIA=%22Trasposicion_27.16%22.%22Id_Juzgado_Garant%C3%ADa%22%3D1</v>
      </c>
      <c r="E316" s="79">
        <v>82</v>
      </c>
      <c r="F316" s="80" t="s">
        <v>64</v>
      </c>
      <c r="G316" s="80" t="s">
        <v>65</v>
      </c>
      <c r="H316" s="80" t="s">
        <v>188</v>
      </c>
      <c r="I316" s="76">
        <v>1</v>
      </c>
      <c r="J316" s="80" t="s">
        <v>109</v>
      </c>
      <c r="K316" s="80" t="s">
        <v>209</v>
      </c>
      <c r="L316" s="1" t="str">
        <f t="shared" si="72"/>
        <v>II 02 - Juzgado de Garantía de Iquique</v>
      </c>
    </row>
    <row r="317" spans="1:12" x14ac:dyDescent="0.35">
      <c r="A317" s="2">
        <f t="shared" si="65"/>
        <v>2</v>
      </c>
      <c r="B317" s="2">
        <f t="shared" si="66"/>
        <v>27.16</v>
      </c>
      <c r="C317" s="5" t="str">
        <f t="shared" si="67"/>
        <v>II 02 - Juzgado de Garantía de Antofagasta</v>
      </c>
      <c r="D317" s="23" t="str">
        <f t="shared" ref="D317:D380" si="73">+"https://analytics.zoho.com/open-view/2395394000007173539?ZOHO_CRITERIA=%22Trasposicion_27.16%22.%22Id_Juzgado_Garant%C3%ADa%22%3D"&amp;I317</f>
        <v>https://analytics.zoho.com/open-view/2395394000007173539?ZOHO_CRITERIA=%22Trasposicion_27.16%22.%22Id_Juzgado_Garant%C3%ADa%22%3D2</v>
      </c>
      <c r="E317" s="4">
        <f t="shared" si="68"/>
        <v>82</v>
      </c>
      <c r="F317" t="str">
        <f t="shared" si="69"/>
        <v>II 02</v>
      </c>
      <c r="G317" t="str">
        <f t="shared" si="70"/>
        <v>Juzgado de Garantía</v>
      </c>
      <c r="H317" t="str">
        <f t="shared" si="71"/>
        <v>Sentencias Dictadas por Delitos Vinculados a la Mujer</v>
      </c>
      <c r="I317" s="2">
        <v>2</v>
      </c>
      <c r="J317" t="s">
        <v>96</v>
      </c>
      <c r="L317" s="1" t="str">
        <f t="shared" si="72"/>
        <v>II 02 - Juzgado de Garantía de Antofagasta</v>
      </c>
    </row>
    <row r="318" spans="1:12" x14ac:dyDescent="0.35">
      <c r="A318" s="2">
        <f t="shared" si="65"/>
        <v>3</v>
      </c>
      <c r="B318" s="2">
        <f t="shared" si="66"/>
        <v>27.16</v>
      </c>
      <c r="C318" s="5" t="str">
        <f t="shared" si="67"/>
        <v>II 02 - Juzgado de Garantía de Calama</v>
      </c>
      <c r="D318" s="23" t="str">
        <f t="shared" si="73"/>
        <v>https://analytics.zoho.com/open-view/2395394000007173539?ZOHO_CRITERIA=%22Trasposicion_27.16%22.%22Id_Juzgado_Garant%C3%ADa%22%3D3</v>
      </c>
      <c r="E318" s="4">
        <f t="shared" si="68"/>
        <v>82</v>
      </c>
      <c r="F318" t="str">
        <f t="shared" si="69"/>
        <v>II 02</v>
      </c>
      <c r="G318" t="str">
        <f t="shared" si="70"/>
        <v>Juzgado de Garantía</v>
      </c>
      <c r="H318" t="str">
        <f t="shared" si="71"/>
        <v>Sentencias Dictadas por Delitos Vinculados a la Mujer</v>
      </c>
      <c r="I318" s="2">
        <v>3</v>
      </c>
      <c r="J318" t="s">
        <v>110</v>
      </c>
      <c r="L318" s="1" t="str">
        <f t="shared" si="72"/>
        <v>II 02 - Juzgado de Garantía de Calama</v>
      </c>
    </row>
    <row r="319" spans="1:12" x14ac:dyDescent="0.35">
      <c r="A319" s="2">
        <f t="shared" si="65"/>
        <v>4</v>
      </c>
      <c r="B319" s="2">
        <f t="shared" si="66"/>
        <v>27.16</v>
      </c>
      <c r="C319" s="5" t="str">
        <f t="shared" si="67"/>
        <v>II 02 - Juzgado de Garantía de Tocopilla</v>
      </c>
      <c r="D319" s="23" t="str">
        <f t="shared" si="73"/>
        <v>https://analytics.zoho.com/open-view/2395394000007173539?ZOHO_CRITERIA=%22Trasposicion_27.16%22.%22Id_Juzgado_Garant%C3%ADa%22%3D4</v>
      </c>
      <c r="E319" s="4">
        <f t="shared" si="68"/>
        <v>82</v>
      </c>
      <c r="F319" t="str">
        <f t="shared" si="69"/>
        <v>II 02</v>
      </c>
      <c r="G319" t="str">
        <f t="shared" si="70"/>
        <v>Juzgado de Garantía</v>
      </c>
      <c r="H319" t="str">
        <f t="shared" si="71"/>
        <v>Sentencias Dictadas por Delitos Vinculados a la Mujer</v>
      </c>
      <c r="I319" s="2">
        <v>4</v>
      </c>
      <c r="J319" t="s">
        <v>111</v>
      </c>
      <c r="L319" s="1" t="str">
        <f t="shared" si="72"/>
        <v>II 02 - Juzgado de Garantía de Tocopilla</v>
      </c>
    </row>
    <row r="320" spans="1:12" x14ac:dyDescent="0.35">
      <c r="A320" s="2">
        <f t="shared" si="65"/>
        <v>5</v>
      </c>
      <c r="B320" s="2">
        <f t="shared" si="66"/>
        <v>27.16</v>
      </c>
      <c r="C320" s="5" t="str">
        <f t="shared" si="67"/>
        <v>II 02 - Juzgado de Garantía de Copiapo</v>
      </c>
      <c r="D320" s="23" t="str">
        <f t="shared" si="73"/>
        <v>https://analytics.zoho.com/open-view/2395394000007173539?ZOHO_CRITERIA=%22Trasposicion_27.16%22.%22Id_Juzgado_Garant%C3%ADa%22%3D5</v>
      </c>
      <c r="E320" s="4">
        <f t="shared" si="68"/>
        <v>82</v>
      </c>
      <c r="F320" t="str">
        <f t="shared" si="69"/>
        <v>II 02</v>
      </c>
      <c r="G320" t="str">
        <f t="shared" si="70"/>
        <v>Juzgado de Garantía</v>
      </c>
      <c r="H320" t="str">
        <f t="shared" si="71"/>
        <v>Sentencias Dictadas por Delitos Vinculados a la Mujer</v>
      </c>
      <c r="I320" s="2">
        <v>5</v>
      </c>
      <c r="J320" t="s">
        <v>112</v>
      </c>
      <c r="L320" s="1" t="str">
        <f t="shared" si="72"/>
        <v>II 02 - Juzgado de Garantía de Copiapo</v>
      </c>
    </row>
    <row r="321" spans="1:12" x14ac:dyDescent="0.35">
      <c r="A321" s="2">
        <f t="shared" si="65"/>
        <v>6</v>
      </c>
      <c r="B321" s="2">
        <f t="shared" si="66"/>
        <v>27.16</v>
      </c>
      <c r="C321" s="5" t="str">
        <f t="shared" si="67"/>
        <v>II 02 - Juzgado de Garantía de Diego de Almagro</v>
      </c>
      <c r="D321" s="23" t="str">
        <f t="shared" si="73"/>
        <v>https://analytics.zoho.com/open-view/2395394000007173539?ZOHO_CRITERIA=%22Trasposicion_27.16%22.%22Id_Juzgado_Garant%C3%ADa%22%3D6</v>
      </c>
      <c r="E321" s="4">
        <f t="shared" si="68"/>
        <v>82</v>
      </c>
      <c r="F321" t="str">
        <f t="shared" si="69"/>
        <v>II 02</v>
      </c>
      <c r="G321" t="str">
        <f t="shared" si="70"/>
        <v>Juzgado de Garantía</v>
      </c>
      <c r="H321" t="str">
        <f t="shared" si="71"/>
        <v>Sentencias Dictadas por Delitos Vinculados a la Mujer</v>
      </c>
      <c r="I321" s="2">
        <v>6</v>
      </c>
      <c r="J321" t="s">
        <v>113</v>
      </c>
      <c r="L321" s="1" t="str">
        <f t="shared" si="72"/>
        <v>II 02 - Juzgado de Garantía de Diego de Almagro</v>
      </c>
    </row>
    <row r="322" spans="1:12" x14ac:dyDescent="0.35">
      <c r="A322" s="2">
        <f t="shared" si="65"/>
        <v>7</v>
      </c>
      <c r="B322" s="2">
        <f t="shared" si="66"/>
        <v>27.16</v>
      </c>
      <c r="C322" s="5" t="str">
        <f t="shared" si="67"/>
        <v>II 02 - Juzgado de Garantía de Vallenar</v>
      </c>
      <c r="D322" s="23" t="str">
        <f t="shared" si="73"/>
        <v>https://analytics.zoho.com/open-view/2395394000007173539?ZOHO_CRITERIA=%22Trasposicion_27.16%22.%22Id_Juzgado_Garant%C3%ADa%22%3D7</v>
      </c>
      <c r="E322" s="4">
        <f t="shared" si="68"/>
        <v>82</v>
      </c>
      <c r="F322" t="str">
        <f t="shared" si="69"/>
        <v>II 02</v>
      </c>
      <c r="G322" t="str">
        <f t="shared" si="70"/>
        <v>Juzgado de Garantía</v>
      </c>
      <c r="H322" t="str">
        <f t="shared" si="71"/>
        <v>Sentencias Dictadas por Delitos Vinculados a la Mujer</v>
      </c>
      <c r="I322" s="2">
        <v>7</v>
      </c>
      <c r="J322" t="s">
        <v>114</v>
      </c>
      <c r="L322" s="1" t="str">
        <f t="shared" si="72"/>
        <v>II 02 - Juzgado de Garantía de Vallenar</v>
      </c>
    </row>
    <row r="323" spans="1:12" x14ac:dyDescent="0.35">
      <c r="A323" s="2">
        <f t="shared" si="65"/>
        <v>8</v>
      </c>
      <c r="B323" s="2">
        <f t="shared" si="66"/>
        <v>27.16</v>
      </c>
      <c r="C323" s="5" t="str">
        <f t="shared" si="67"/>
        <v>II 02 - Juzgado de Garantía de Coquimbo</v>
      </c>
      <c r="D323" s="23" t="str">
        <f t="shared" si="73"/>
        <v>https://analytics.zoho.com/open-view/2395394000007173539?ZOHO_CRITERIA=%22Trasposicion_27.16%22.%22Id_Juzgado_Garant%C3%ADa%22%3D8</v>
      </c>
      <c r="E323" s="4">
        <f t="shared" si="68"/>
        <v>82</v>
      </c>
      <c r="F323" t="str">
        <f t="shared" si="69"/>
        <v>II 02</v>
      </c>
      <c r="G323" t="str">
        <f t="shared" si="70"/>
        <v>Juzgado de Garantía</v>
      </c>
      <c r="H323" t="str">
        <f t="shared" si="71"/>
        <v>Sentencias Dictadas por Delitos Vinculados a la Mujer</v>
      </c>
      <c r="I323" s="2">
        <v>8</v>
      </c>
      <c r="J323" t="s">
        <v>66</v>
      </c>
      <c r="L323" s="1" t="str">
        <f t="shared" si="72"/>
        <v>II 02 - Juzgado de Garantía de Coquimbo</v>
      </c>
    </row>
    <row r="324" spans="1:12" x14ac:dyDescent="0.35">
      <c r="A324" s="2">
        <f t="shared" si="65"/>
        <v>9</v>
      </c>
      <c r="B324" s="2">
        <f t="shared" si="66"/>
        <v>27.16</v>
      </c>
      <c r="C324" s="5" t="str">
        <f t="shared" si="67"/>
        <v>II 02 - Juzgado de Garantía de Illapel</v>
      </c>
      <c r="D324" s="23" t="str">
        <f t="shared" si="73"/>
        <v>https://analytics.zoho.com/open-view/2395394000007173539?ZOHO_CRITERIA=%22Trasposicion_27.16%22.%22Id_Juzgado_Garant%C3%ADa%22%3D9</v>
      </c>
      <c r="E324" s="4">
        <f t="shared" si="68"/>
        <v>82</v>
      </c>
      <c r="F324" t="str">
        <f t="shared" si="69"/>
        <v>II 02</v>
      </c>
      <c r="G324" t="str">
        <f t="shared" si="70"/>
        <v>Juzgado de Garantía</v>
      </c>
      <c r="H324" t="str">
        <f t="shared" si="71"/>
        <v>Sentencias Dictadas por Delitos Vinculados a la Mujer</v>
      </c>
      <c r="I324" s="2">
        <v>9</v>
      </c>
      <c r="J324" t="s">
        <v>97</v>
      </c>
      <c r="L324" s="1" t="str">
        <f t="shared" si="72"/>
        <v>II 02 - Juzgado de Garantía de Illapel</v>
      </c>
    </row>
    <row r="325" spans="1:12" x14ac:dyDescent="0.35">
      <c r="A325" s="2">
        <f t="shared" si="65"/>
        <v>10</v>
      </c>
      <c r="B325" s="2">
        <f t="shared" si="66"/>
        <v>27.16</v>
      </c>
      <c r="C325" s="5" t="str">
        <f t="shared" si="67"/>
        <v>II 02 - Juzgado de Garantía de La Serena</v>
      </c>
      <c r="D325" s="23" t="str">
        <f t="shared" si="73"/>
        <v>https://analytics.zoho.com/open-view/2395394000007173539?ZOHO_CRITERIA=%22Trasposicion_27.16%22.%22Id_Juzgado_Garant%C3%ADa%22%3D10</v>
      </c>
      <c r="E325" s="4">
        <f t="shared" si="68"/>
        <v>82</v>
      </c>
      <c r="F325" t="str">
        <f t="shared" si="69"/>
        <v>II 02</v>
      </c>
      <c r="G325" t="str">
        <f t="shared" si="70"/>
        <v>Juzgado de Garantía</v>
      </c>
      <c r="H325" t="str">
        <f t="shared" si="71"/>
        <v>Sentencias Dictadas por Delitos Vinculados a la Mujer</v>
      </c>
      <c r="I325" s="2">
        <v>10</v>
      </c>
      <c r="J325" t="s">
        <v>90</v>
      </c>
      <c r="L325" s="1" t="str">
        <f t="shared" si="72"/>
        <v>II 02 - Juzgado de Garantía de La Serena</v>
      </c>
    </row>
    <row r="326" spans="1:12" x14ac:dyDescent="0.35">
      <c r="A326" s="2">
        <f t="shared" si="65"/>
        <v>11</v>
      </c>
      <c r="B326" s="2">
        <f t="shared" si="66"/>
        <v>27.16</v>
      </c>
      <c r="C326" s="5" t="str">
        <f t="shared" si="67"/>
        <v>II 02 - Juzgado de Garantía de Ovalle</v>
      </c>
      <c r="D326" s="23" t="str">
        <f t="shared" si="73"/>
        <v>https://analytics.zoho.com/open-view/2395394000007173539?ZOHO_CRITERIA=%22Trasposicion_27.16%22.%22Id_Juzgado_Garant%C3%ADa%22%3D11</v>
      </c>
      <c r="E326" s="4">
        <f t="shared" si="68"/>
        <v>82</v>
      </c>
      <c r="F326" t="str">
        <f t="shared" si="69"/>
        <v>II 02</v>
      </c>
      <c r="G326" t="str">
        <f t="shared" si="70"/>
        <v>Juzgado de Garantía</v>
      </c>
      <c r="H326" t="str">
        <f t="shared" si="71"/>
        <v>Sentencias Dictadas por Delitos Vinculados a la Mujer</v>
      </c>
      <c r="I326" s="2">
        <v>11</v>
      </c>
      <c r="J326" t="s">
        <v>91</v>
      </c>
      <c r="L326" s="1" t="str">
        <f t="shared" si="72"/>
        <v>II 02 - Juzgado de Garantía de Ovalle</v>
      </c>
    </row>
    <row r="327" spans="1:12" x14ac:dyDescent="0.35">
      <c r="A327" s="2">
        <f t="shared" si="65"/>
        <v>12</v>
      </c>
      <c r="B327" s="2">
        <f t="shared" si="66"/>
        <v>27.16</v>
      </c>
      <c r="C327" s="5" t="str">
        <f t="shared" si="67"/>
        <v>II 02 - Juzgado de Garantía de Vicuña</v>
      </c>
      <c r="D327" s="23" t="str">
        <f t="shared" si="73"/>
        <v>https://analytics.zoho.com/open-view/2395394000007173539?ZOHO_CRITERIA=%22Trasposicion_27.16%22.%22Id_Juzgado_Garant%C3%ADa%22%3D12</v>
      </c>
      <c r="E327" s="4">
        <f t="shared" si="68"/>
        <v>82</v>
      </c>
      <c r="F327" t="str">
        <f t="shared" si="69"/>
        <v>II 02</v>
      </c>
      <c r="G327" t="str">
        <f t="shared" si="70"/>
        <v>Juzgado de Garantía</v>
      </c>
      <c r="H327" t="str">
        <f t="shared" si="71"/>
        <v>Sentencias Dictadas por Delitos Vinculados a la Mujer</v>
      </c>
      <c r="I327" s="2">
        <v>12</v>
      </c>
      <c r="J327" t="s">
        <v>115</v>
      </c>
      <c r="L327" s="1" t="str">
        <f t="shared" si="72"/>
        <v>II 02 - Juzgado de Garantía de Vicuña</v>
      </c>
    </row>
    <row r="328" spans="1:12" x14ac:dyDescent="0.35">
      <c r="A328" s="2">
        <f t="shared" si="65"/>
        <v>13</v>
      </c>
      <c r="B328" s="2">
        <f t="shared" si="66"/>
        <v>27.16</v>
      </c>
      <c r="C328" s="5" t="str">
        <f t="shared" si="67"/>
        <v>II 02 - Juzgado de Garantía de Calera</v>
      </c>
      <c r="D328" s="23" t="str">
        <f t="shared" si="73"/>
        <v>https://analytics.zoho.com/open-view/2395394000007173539?ZOHO_CRITERIA=%22Trasposicion_27.16%22.%22Id_Juzgado_Garant%C3%ADa%22%3D13</v>
      </c>
      <c r="E328" s="4">
        <f t="shared" si="68"/>
        <v>82</v>
      </c>
      <c r="F328" t="str">
        <f t="shared" si="69"/>
        <v>II 02</v>
      </c>
      <c r="G328" t="str">
        <f t="shared" si="70"/>
        <v>Juzgado de Garantía</v>
      </c>
      <c r="H328" t="str">
        <f t="shared" si="71"/>
        <v>Sentencias Dictadas por Delitos Vinculados a la Mujer</v>
      </c>
      <c r="I328" s="2">
        <v>13</v>
      </c>
      <c r="J328" t="s">
        <v>98</v>
      </c>
      <c r="L328" s="1" t="str">
        <f t="shared" si="72"/>
        <v>II 02 - Juzgado de Garantía de Calera</v>
      </c>
    </row>
    <row r="329" spans="1:12" x14ac:dyDescent="0.35">
      <c r="A329" s="2">
        <f t="shared" si="65"/>
        <v>14</v>
      </c>
      <c r="B329" s="2">
        <f t="shared" si="66"/>
        <v>27.16</v>
      </c>
      <c r="C329" s="5" t="str">
        <f t="shared" si="67"/>
        <v>II 02 - Juzgado de Garantía de La Ligua</v>
      </c>
      <c r="D329" s="23" t="str">
        <f t="shared" si="73"/>
        <v>https://analytics.zoho.com/open-view/2395394000007173539?ZOHO_CRITERIA=%22Trasposicion_27.16%22.%22Id_Juzgado_Garant%C3%ADa%22%3D14</v>
      </c>
      <c r="E329" s="4">
        <f t="shared" si="68"/>
        <v>82</v>
      </c>
      <c r="F329" t="str">
        <f t="shared" si="69"/>
        <v>II 02</v>
      </c>
      <c r="G329" t="str">
        <f t="shared" si="70"/>
        <v>Juzgado de Garantía</v>
      </c>
      <c r="H329" t="str">
        <f t="shared" si="71"/>
        <v>Sentencias Dictadas por Delitos Vinculados a la Mujer</v>
      </c>
      <c r="I329" s="2">
        <v>14</v>
      </c>
      <c r="J329" t="s">
        <v>116</v>
      </c>
      <c r="L329" s="1" t="str">
        <f t="shared" si="72"/>
        <v>II 02 - Juzgado de Garantía de La Ligua</v>
      </c>
    </row>
    <row r="330" spans="1:12" x14ac:dyDescent="0.35">
      <c r="A330" s="2">
        <f t="shared" si="65"/>
        <v>15</v>
      </c>
      <c r="B330" s="2">
        <f t="shared" si="66"/>
        <v>27.16</v>
      </c>
      <c r="C330" s="5" t="str">
        <f t="shared" si="67"/>
        <v>II 02 - Juzgado de Garantía de Limache</v>
      </c>
      <c r="D330" s="23" t="str">
        <f t="shared" si="73"/>
        <v>https://analytics.zoho.com/open-view/2395394000007173539?ZOHO_CRITERIA=%22Trasposicion_27.16%22.%22Id_Juzgado_Garant%C3%ADa%22%3D15</v>
      </c>
      <c r="E330" s="4">
        <f t="shared" si="68"/>
        <v>82</v>
      </c>
      <c r="F330" t="str">
        <f t="shared" si="69"/>
        <v>II 02</v>
      </c>
      <c r="G330" t="str">
        <f t="shared" si="70"/>
        <v>Juzgado de Garantía</v>
      </c>
      <c r="H330" t="str">
        <f t="shared" si="71"/>
        <v>Sentencias Dictadas por Delitos Vinculados a la Mujer</v>
      </c>
      <c r="I330" s="2">
        <v>15</v>
      </c>
      <c r="J330" t="s">
        <v>117</v>
      </c>
      <c r="L330" s="1" t="str">
        <f t="shared" si="72"/>
        <v>II 02 - Juzgado de Garantía de Limache</v>
      </c>
    </row>
    <row r="331" spans="1:12" x14ac:dyDescent="0.35">
      <c r="A331" s="2">
        <f t="shared" si="65"/>
        <v>16</v>
      </c>
      <c r="B331" s="2">
        <f t="shared" si="66"/>
        <v>27.16</v>
      </c>
      <c r="C331" s="5" t="str">
        <f t="shared" si="67"/>
        <v>II 02 - Juzgado de Garantía de Los Andes</v>
      </c>
      <c r="D331" s="23" t="str">
        <f t="shared" si="73"/>
        <v>https://analytics.zoho.com/open-view/2395394000007173539?ZOHO_CRITERIA=%22Trasposicion_27.16%22.%22Id_Juzgado_Garant%C3%ADa%22%3D16</v>
      </c>
      <c r="E331" s="4">
        <f t="shared" si="68"/>
        <v>82</v>
      </c>
      <c r="F331" t="str">
        <f t="shared" si="69"/>
        <v>II 02</v>
      </c>
      <c r="G331" t="str">
        <f t="shared" si="70"/>
        <v>Juzgado de Garantía</v>
      </c>
      <c r="H331" t="str">
        <f t="shared" si="71"/>
        <v>Sentencias Dictadas por Delitos Vinculados a la Mujer</v>
      </c>
      <c r="I331" s="2">
        <v>16</v>
      </c>
      <c r="J331" t="s">
        <v>99</v>
      </c>
      <c r="L331" s="1" t="str">
        <f t="shared" si="72"/>
        <v>II 02 - Juzgado de Garantía de Los Andes</v>
      </c>
    </row>
    <row r="332" spans="1:12" x14ac:dyDescent="0.35">
      <c r="A332" s="2">
        <f t="shared" si="65"/>
        <v>17</v>
      </c>
      <c r="B332" s="2">
        <f t="shared" si="66"/>
        <v>27.16</v>
      </c>
      <c r="C332" s="5" t="str">
        <f t="shared" si="67"/>
        <v>II 02 - Juzgado de Garantía de Quillota</v>
      </c>
      <c r="D332" s="23" t="str">
        <f t="shared" si="73"/>
        <v>https://analytics.zoho.com/open-view/2395394000007173539?ZOHO_CRITERIA=%22Trasposicion_27.16%22.%22Id_Juzgado_Garant%C3%ADa%22%3D17</v>
      </c>
      <c r="E332" s="4">
        <f t="shared" si="68"/>
        <v>82</v>
      </c>
      <c r="F332" t="str">
        <f t="shared" si="69"/>
        <v>II 02</v>
      </c>
      <c r="G332" t="str">
        <f t="shared" si="70"/>
        <v>Juzgado de Garantía</v>
      </c>
      <c r="H332" t="str">
        <f t="shared" si="71"/>
        <v>Sentencias Dictadas por Delitos Vinculados a la Mujer</v>
      </c>
      <c r="I332" s="2">
        <v>17</v>
      </c>
      <c r="J332" t="s">
        <v>100</v>
      </c>
      <c r="L332" s="1" t="str">
        <f t="shared" si="72"/>
        <v>II 02 - Juzgado de Garantía de Quillota</v>
      </c>
    </row>
    <row r="333" spans="1:12" x14ac:dyDescent="0.35">
      <c r="A333" s="2">
        <f t="shared" si="65"/>
        <v>18</v>
      </c>
      <c r="B333" s="2">
        <f t="shared" si="66"/>
        <v>27.16</v>
      </c>
      <c r="C333" s="5" t="str">
        <f t="shared" si="67"/>
        <v>II 02 - Juzgado de Garantía de Quilpue</v>
      </c>
      <c r="D333" s="23" t="str">
        <f t="shared" si="73"/>
        <v>https://analytics.zoho.com/open-view/2395394000007173539?ZOHO_CRITERIA=%22Trasposicion_27.16%22.%22Id_Juzgado_Garant%C3%ADa%22%3D18</v>
      </c>
      <c r="E333" s="4">
        <f t="shared" si="68"/>
        <v>82</v>
      </c>
      <c r="F333" t="str">
        <f t="shared" si="69"/>
        <v>II 02</v>
      </c>
      <c r="G333" t="str">
        <f t="shared" si="70"/>
        <v>Juzgado de Garantía</v>
      </c>
      <c r="H333" t="str">
        <f t="shared" si="71"/>
        <v>Sentencias Dictadas por Delitos Vinculados a la Mujer</v>
      </c>
      <c r="I333" s="2">
        <v>18</v>
      </c>
      <c r="J333" t="s">
        <v>118</v>
      </c>
      <c r="L333" s="1" t="str">
        <f t="shared" si="72"/>
        <v>II 02 - Juzgado de Garantía de Quilpue</v>
      </c>
    </row>
    <row r="334" spans="1:12" x14ac:dyDescent="0.35">
      <c r="A334" s="2">
        <f t="shared" si="65"/>
        <v>19</v>
      </c>
      <c r="B334" s="2">
        <f t="shared" si="66"/>
        <v>27.16</v>
      </c>
      <c r="C334" s="5" t="str">
        <f t="shared" si="67"/>
        <v>II 02 - Juzgado de Garantía de San Felipe</v>
      </c>
      <c r="D334" s="23" t="str">
        <f t="shared" si="73"/>
        <v>https://analytics.zoho.com/open-view/2395394000007173539?ZOHO_CRITERIA=%22Trasposicion_27.16%22.%22Id_Juzgado_Garant%C3%ADa%22%3D19</v>
      </c>
      <c r="E334" s="4">
        <f t="shared" si="68"/>
        <v>82</v>
      </c>
      <c r="F334" t="str">
        <f t="shared" si="69"/>
        <v>II 02</v>
      </c>
      <c r="G334" t="str">
        <f t="shared" si="70"/>
        <v>Juzgado de Garantía</v>
      </c>
      <c r="H334" t="str">
        <f t="shared" si="71"/>
        <v>Sentencias Dictadas por Delitos Vinculados a la Mujer</v>
      </c>
      <c r="I334" s="2">
        <v>19</v>
      </c>
      <c r="J334" t="s">
        <v>119</v>
      </c>
      <c r="L334" s="1" t="str">
        <f t="shared" si="72"/>
        <v>II 02 - Juzgado de Garantía de San Felipe</v>
      </c>
    </row>
    <row r="335" spans="1:12" x14ac:dyDescent="0.35">
      <c r="A335" s="2">
        <f t="shared" si="65"/>
        <v>20</v>
      </c>
      <c r="B335" s="2">
        <f t="shared" si="66"/>
        <v>27.16</v>
      </c>
      <c r="C335" s="5" t="str">
        <f t="shared" si="67"/>
        <v>II 02 - Juzgado de Garantía de Valparaiso</v>
      </c>
      <c r="D335" s="23" t="str">
        <f t="shared" si="73"/>
        <v>https://analytics.zoho.com/open-view/2395394000007173539?ZOHO_CRITERIA=%22Trasposicion_27.16%22.%22Id_Juzgado_Garant%C3%ADa%22%3D20</v>
      </c>
      <c r="E335" s="4">
        <f t="shared" si="68"/>
        <v>82</v>
      </c>
      <c r="F335" t="str">
        <f t="shared" si="69"/>
        <v>II 02</v>
      </c>
      <c r="G335" t="str">
        <f t="shared" si="70"/>
        <v>Juzgado de Garantía</v>
      </c>
      <c r="H335" t="str">
        <f t="shared" si="71"/>
        <v>Sentencias Dictadas por Delitos Vinculados a la Mujer</v>
      </c>
      <c r="I335" s="2">
        <v>20</v>
      </c>
      <c r="J335" t="s">
        <v>67</v>
      </c>
      <c r="L335" s="1" t="str">
        <f t="shared" si="72"/>
        <v>II 02 - Juzgado de Garantía de Valparaiso</v>
      </c>
    </row>
    <row r="336" spans="1:12" x14ac:dyDescent="0.35">
      <c r="A336" s="2">
        <f t="shared" si="65"/>
        <v>21</v>
      </c>
      <c r="B336" s="2">
        <f t="shared" si="66"/>
        <v>27.16</v>
      </c>
      <c r="C336" s="5" t="str">
        <f t="shared" si="67"/>
        <v>II 02 - Juzgado de Garantía de Villa Alemana</v>
      </c>
      <c r="D336" s="23" t="str">
        <f t="shared" si="73"/>
        <v>https://analytics.zoho.com/open-view/2395394000007173539?ZOHO_CRITERIA=%22Trasposicion_27.16%22.%22Id_Juzgado_Garant%C3%ADa%22%3D21</v>
      </c>
      <c r="E336" s="4">
        <f t="shared" si="68"/>
        <v>82</v>
      </c>
      <c r="F336" t="str">
        <f t="shared" si="69"/>
        <v>II 02</v>
      </c>
      <c r="G336" t="str">
        <f t="shared" si="70"/>
        <v>Juzgado de Garantía</v>
      </c>
      <c r="H336" t="str">
        <f t="shared" si="71"/>
        <v>Sentencias Dictadas por Delitos Vinculados a la Mujer</v>
      </c>
      <c r="I336" s="2">
        <v>21</v>
      </c>
      <c r="J336" t="s">
        <v>120</v>
      </c>
      <c r="L336" s="1" t="str">
        <f t="shared" si="72"/>
        <v>II 02 - Juzgado de Garantía de Villa Alemana</v>
      </c>
    </row>
    <row r="337" spans="1:12" x14ac:dyDescent="0.35">
      <c r="A337" s="2">
        <f t="shared" si="65"/>
        <v>22</v>
      </c>
      <c r="B337" s="2">
        <f t="shared" si="66"/>
        <v>27.16</v>
      </c>
      <c r="C337" s="5" t="str">
        <f t="shared" si="67"/>
        <v>II 02 - Juzgado de Garantía de Viña Del Mar</v>
      </c>
      <c r="D337" s="23" t="str">
        <f t="shared" si="73"/>
        <v>https://analytics.zoho.com/open-view/2395394000007173539?ZOHO_CRITERIA=%22Trasposicion_27.16%22.%22Id_Juzgado_Garant%C3%ADa%22%3D22</v>
      </c>
      <c r="E337" s="4">
        <f t="shared" si="68"/>
        <v>82</v>
      </c>
      <c r="F337" t="str">
        <f t="shared" si="69"/>
        <v>II 02</v>
      </c>
      <c r="G337" t="str">
        <f t="shared" si="70"/>
        <v>Juzgado de Garantía</v>
      </c>
      <c r="H337" t="str">
        <f t="shared" si="71"/>
        <v>Sentencias Dictadas por Delitos Vinculados a la Mujer</v>
      </c>
      <c r="I337" s="2">
        <v>22</v>
      </c>
      <c r="J337" t="s">
        <v>68</v>
      </c>
      <c r="L337" s="1" t="str">
        <f t="shared" si="72"/>
        <v>II 02 - Juzgado de Garantía de Viña Del Mar</v>
      </c>
    </row>
    <row r="338" spans="1:12" x14ac:dyDescent="0.35">
      <c r="A338" s="2">
        <f t="shared" si="65"/>
        <v>23</v>
      </c>
      <c r="B338" s="2">
        <f t="shared" si="66"/>
        <v>27.16</v>
      </c>
      <c r="C338" s="5" t="str">
        <f t="shared" si="67"/>
        <v>II 02 - Juzgado de Garantía de Graneros</v>
      </c>
      <c r="D338" s="23" t="str">
        <f t="shared" si="73"/>
        <v>https://analytics.zoho.com/open-view/2395394000007173539?ZOHO_CRITERIA=%22Trasposicion_27.16%22.%22Id_Juzgado_Garant%C3%ADa%22%3D23</v>
      </c>
      <c r="E338" s="4">
        <f t="shared" si="68"/>
        <v>82</v>
      </c>
      <c r="F338" t="str">
        <f t="shared" si="69"/>
        <v>II 02</v>
      </c>
      <c r="G338" t="str">
        <f t="shared" si="70"/>
        <v>Juzgado de Garantía</v>
      </c>
      <c r="H338" t="str">
        <f t="shared" si="71"/>
        <v>Sentencias Dictadas por Delitos Vinculados a la Mujer</v>
      </c>
      <c r="I338" s="2">
        <v>23</v>
      </c>
      <c r="J338" t="s">
        <v>121</v>
      </c>
      <c r="L338" s="1" t="str">
        <f t="shared" si="72"/>
        <v>II 02 - Juzgado de Garantía de Graneros</v>
      </c>
    </row>
    <row r="339" spans="1:12" x14ac:dyDescent="0.35">
      <c r="A339" s="2">
        <f t="shared" si="65"/>
        <v>24</v>
      </c>
      <c r="B339" s="2">
        <f t="shared" si="66"/>
        <v>27.16</v>
      </c>
      <c r="C339" s="5" t="str">
        <f t="shared" si="67"/>
        <v>II 02 - Juzgado de Garantía de Rancagua</v>
      </c>
      <c r="D339" s="23" t="str">
        <f t="shared" si="73"/>
        <v>https://analytics.zoho.com/open-view/2395394000007173539?ZOHO_CRITERIA=%22Trasposicion_27.16%22.%22Id_Juzgado_Garant%C3%ADa%22%3D24</v>
      </c>
      <c r="E339" s="4">
        <f t="shared" si="68"/>
        <v>82</v>
      </c>
      <c r="F339" t="str">
        <f t="shared" si="69"/>
        <v>II 02</v>
      </c>
      <c r="G339" t="str">
        <f t="shared" si="70"/>
        <v>Juzgado de Garantía</v>
      </c>
      <c r="H339" t="str">
        <f t="shared" si="71"/>
        <v>Sentencias Dictadas por Delitos Vinculados a la Mujer</v>
      </c>
      <c r="I339" s="2">
        <v>24</v>
      </c>
      <c r="J339" t="s">
        <v>69</v>
      </c>
      <c r="L339" s="1" t="str">
        <f t="shared" si="72"/>
        <v>II 02 - Juzgado de Garantía de Rancagua</v>
      </c>
    </row>
    <row r="340" spans="1:12" x14ac:dyDescent="0.35">
      <c r="A340" s="2">
        <f t="shared" si="65"/>
        <v>25</v>
      </c>
      <c r="B340" s="2">
        <f t="shared" si="66"/>
        <v>27.16</v>
      </c>
      <c r="C340" s="5" t="str">
        <f t="shared" si="67"/>
        <v>II 02 - Juzgado de Garantía de Rengo</v>
      </c>
      <c r="D340" s="23" t="str">
        <f t="shared" si="73"/>
        <v>https://analytics.zoho.com/open-view/2395394000007173539?ZOHO_CRITERIA=%22Trasposicion_27.16%22.%22Id_Juzgado_Garant%C3%ADa%22%3D25</v>
      </c>
      <c r="E340" s="4">
        <f t="shared" si="68"/>
        <v>82</v>
      </c>
      <c r="F340" t="str">
        <f t="shared" si="69"/>
        <v>II 02</v>
      </c>
      <c r="G340" t="str">
        <f t="shared" si="70"/>
        <v>Juzgado de Garantía</v>
      </c>
      <c r="H340" t="str">
        <f t="shared" si="71"/>
        <v>Sentencias Dictadas por Delitos Vinculados a la Mujer</v>
      </c>
      <c r="I340" s="2">
        <v>25</v>
      </c>
      <c r="J340" t="s">
        <v>122</v>
      </c>
      <c r="L340" s="1" t="str">
        <f t="shared" si="72"/>
        <v>II 02 - Juzgado de Garantía de Rengo</v>
      </c>
    </row>
    <row r="341" spans="1:12" x14ac:dyDescent="0.35">
      <c r="A341" s="2">
        <f t="shared" si="65"/>
        <v>26</v>
      </c>
      <c r="B341" s="2">
        <f t="shared" si="66"/>
        <v>27.16</v>
      </c>
      <c r="C341" s="5" t="str">
        <f t="shared" si="67"/>
        <v>II 02 - Juzgado de Garantía de San Fernando</v>
      </c>
      <c r="D341" s="23" t="str">
        <f t="shared" si="73"/>
        <v>https://analytics.zoho.com/open-view/2395394000007173539?ZOHO_CRITERIA=%22Trasposicion_27.16%22.%22Id_Juzgado_Garant%C3%ADa%22%3D26</v>
      </c>
      <c r="E341" s="4">
        <f t="shared" si="68"/>
        <v>82</v>
      </c>
      <c r="F341" t="str">
        <f t="shared" si="69"/>
        <v>II 02</v>
      </c>
      <c r="G341" t="str">
        <f t="shared" si="70"/>
        <v>Juzgado de Garantía</v>
      </c>
      <c r="H341" t="str">
        <f t="shared" si="71"/>
        <v>Sentencias Dictadas por Delitos Vinculados a la Mujer</v>
      </c>
      <c r="I341" s="2">
        <v>26</v>
      </c>
      <c r="J341" t="s">
        <v>70</v>
      </c>
      <c r="L341" s="1" t="str">
        <f t="shared" si="72"/>
        <v>II 02 - Juzgado de Garantía de San Fernando</v>
      </c>
    </row>
    <row r="342" spans="1:12" x14ac:dyDescent="0.35">
      <c r="A342" s="2">
        <f t="shared" si="65"/>
        <v>27</v>
      </c>
      <c r="B342" s="2">
        <f t="shared" si="66"/>
        <v>27.16</v>
      </c>
      <c r="C342" s="5" t="str">
        <f t="shared" si="67"/>
        <v>II 02 - Juzgado de Garantía de San Vicente</v>
      </c>
      <c r="D342" s="23" t="str">
        <f t="shared" si="73"/>
        <v>https://analytics.zoho.com/open-view/2395394000007173539?ZOHO_CRITERIA=%22Trasposicion_27.16%22.%22Id_Juzgado_Garant%C3%ADa%22%3D27</v>
      </c>
      <c r="E342" s="4">
        <f t="shared" si="68"/>
        <v>82</v>
      </c>
      <c r="F342" t="str">
        <f t="shared" si="69"/>
        <v>II 02</v>
      </c>
      <c r="G342" t="str">
        <f t="shared" si="70"/>
        <v>Juzgado de Garantía</v>
      </c>
      <c r="H342" t="str">
        <f t="shared" si="71"/>
        <v>Sentencias Dictadas por Delitos Vinculados a la Mujer</v>
      </c>
      <c r="I342" s="2">
        <v>27</v>
      </c>
      <c r="J342" t="s">
        <v>123</v>
      </c>
      <c r="L342" s="1" t="str">
        <f t="shared" si="72"/>
        <v>II 02 - Juzgado de Garantía de San Vicente</v>
      </c>
    </row>
    <row r="343" spans="1:12" x14ac:dyDescent="0.35">
      <c r="A343" s="2">
        <f t="shared" si="65"/>
        <v>28</v>
      </c>
      <c r="B343" s="2">
        <f t="shared" si="66"/>
        <v>27.16</v>
      </c>
      <c r="C343" s="5" t="str">
        <f t="shared" si="67"/>
        <v>II 02 - Juzgado de Garantía de Santa Cruz</v>
      </c>
      <c r="D343" s="23" t="str">
        <f t="shared" si="73"/>
        <v>https://analytics.zoho.com/open-view/2395394000007173539?ZOHO_CRITERIA=%22Trasposicion_27.16%22.%22Id_Juzgado_Garant%C3%ADa%22%3D28</v>
      </c>
      <c r="E343" s="4">
        <f t="shared" si="68"/>
        <v>82</v>
      </c>
      <c r="F343" t="str">
        <f t="shared" si="69"/>
        <v>II 02</v>
      </c>
      <c r="G343" t="str">
        <f t="shared" si="70"/>
        <v>Juzgado de Garantía</v>
      </c>
      <c r="H343" t="str">
        <f t="shared" si="71"/>
        <v>Sentencias Dictadas por Delitos Vinculados a la Mujer</v>
      </c>
      <c r="I343" s="2">
        <v>28</v>
      </c>
      <c r="J343" t="s">
        <v>124</v>
      </c>
      <c r="L343" s="1" t="str">
        <f t="shared" si="72"/>
        <v>II 02 - Juzgado de Garantía de Santa Cruz</v>
      </c>
    </row>
    <row r="344" spans="1:12" x14ac:dyDescent="0.35">
      <c r="A344" s="2">
        <f t="shared" si="65"/>
        <v>29</v>
      </c>
      <c r="B344" s="2">
        <f t="shared" si="66"/>
        <v>27.16</v>
      </c>
      <c r="C344" s="5" t="str">
        <f t="shared" si="67"/>
        <v>II 02 - Juzgado de Garantía de Cauquenes</v>
      </c>
      <c r="D344" s="23" t="str">
        <f t="shared" si="73"/>
        <v>https://analytics.zoho.com/open-view/2395394000007173539?ZOHO_CRITERIA=%22Trasposicion_27.16%22.%22Id_Juzgado_Garant%C3%ADa%22%3D29</v>
      </c>
      <c r="E344" s="4">
        <f t="shared" si="68"/>
        <v>82</v>
      </c>
      <c r="F344" t="str">
        <f t="shared" si="69"/>
        <v>II 02</v>
      </c>
      <c r="G344" t="str">
        <f t="shared" si="70"/>
        <v>Juzgado de Garantía</v>
      </c>
      <c r="H344" t="str">
        <f t="shared" si="71"/>
        <v>Sentencias Dictadas por Delitos Vinculados a la Mujer</v>
      </c>
      <c r="I344" s="2">
        <v>29</v>
      </c>
      <c r="J344" t="s">
        <v>101</v>
      </c>
      <c r="L344" s="1" t="str">
        <f t="shared" si="72"/>
        <v>II 02 - Juzgado de Garantía de Cauquenes</v>
      </c>
    </row>
    <row r="345" spans="1:12" x14ac:dyDescent="0.35">
      <c r="A345" s="2">
        <f t="shared" si="65"/>
        <v>30</v>
      </c>
      <c r="B345" s="2">
        <f t="shared" si="66"/>
        <v>27.16</v>
      </c>
      <c r="C345" s="5" t="str">
        <f t="shared" si="67"/>
        <v>II 02 - Juzgado de Garantía de Constitucion</v>
      </c>
      <c r="D345" s="23" t="str">
        <f t="shared" si="73"/>
        <v>https://analytics.zoho.com/open-view/2395394000007173539?ZOHO_CRITERIA=%22Trasposicion_27.16%22.%22Id_Juzgado_Garant%C3%ADa%22%3D30</v>
      </c>
      <c r="E345" s="4">
        <f t="shared" si="68"/>
        <v>82</v>
      </c>
      <c r="F345" t="str">
        <f t="shared" si="69"/>
        <v>II 02</v>
      </c>
      <c r="G345" t="str">
        <f t="shared" si="70"/>
        <v>Juzgado de Garantía</v>
      </c>
      <c r="H345" t="str">
        <f t="shared" si="71"/>
        <v>Sentencias Dictadas por Delitos Vinculados a la Mujer</v>
      </c>
      <c r="I345" s="2">
        <v>30</v>
      </c>
      <c r="J345" t="s">
        <v>125</v>
      </c>
      <c r="L345" s="1" t="str">
        <f t="shared" si="72"/>
        <v>II 02 - Juzgado de Garantía de Constitucion</v>
      </c>
    </row>
    <row r="346" spans="1:12" x14ac:dyDescent="0.35">
      <c r="A346" s="2">
        <f t="shared" si="65"/>
        <v>31</v>
      </c>
      <c r="B346" s="2">
        <f t="shared" si="66"/>
        <v>27.16</v>
      </c>
      <c r="C346" s="5" t="str">
        <f t="shared" si="67"/>
        <v>II 02 - Juzgado de Garantía de Curico</v>
      </c>
      <c r="D346" s="23" t="str">
        <f t="shared" si="73"/>
        <v>https://analytics.zoho.com/open-view/2395394000007173539?ZOHO_CRITERIA=%22Trasposicion_27.16%22.%22Id_Juzgado_Garant%C3%ADa%22%3D31</v>
      </c>
      <c r="E346" s="4">
        <f t="shared" si="68"/>
        <v>82</v>
      </c>
      <c r="F346" t="str">
        <f t="shared" si="69"/>
        <v>II 02</v>
      </c>
      <c r="G346" t="str">
        <f t="shared" si="70"/>
        <v>Juzgado de Garantía</v>
      </c>
      <c r="H346" t="str">
        <f t="shared" si="71"/>
        <v>Sentencias Dictadas por Delitos Vinculados a la Mujer</v>
      </c>
      <c r="I346" s="2">
        <v>31</v>
      </c>
      <c r="J346" t="s">
        <v>126</v>
      </c>
      <c r="L346" s="1" t="str">
        <f t="shared" si="72"/>
        <v>II 02 - Juzgado de Garantía de Curico</v>
      </c>
    </row>
    <row r="347" spans="1:12" x14ac:dyDescent="0.35">
      <c r="A347" s="2">
        <f t="shared" si="65"/>
        <v>32</v>
      </c>
      <c r="B347" s="2">
        <f t="shared" si="66"/>
        <v>27.16</v>
      </c>
      <c r="C347" s="5" t="str">
        <f t="shared" si="67"/>
        <v>II 02 - Juzgado de Garantía de Linares</v>
      </c>
      <c r="D347" s="23" t="str">
        <f t="shared" si="73"/>
        <v>https://analytics.zoho.com/open-view/2395394000007173539?ZOHO_CRITERIA=%22Trasposicion_27.16%22.%22Id_Juzgado_Garant%C3%ADa%22%3D32</v>
      </c>
      <c r="E347" s="4">
        <f t="shared" si="68"/>
        <v>82</v>
      </c>
      <c r="F347" t="str">
        <f t="shared" si="69"/>
        <v>II 02</v>
      </c>
      <c r="G347" t="str">
        <f t="shared" si="70"/>
        <v>Juzgado de Garantía</v>
      </c>
      <c r="H347" t="str">
        <f t="shared" si="71"/>
        <v>Sentencias Dictadas por Delitos Vinculados a la Mujer</v>
      </c>
      <c r="I347" s="2">
        <v>32</v>
      </c>
      <c r="J347" t="s">
        <v>127</v>
      </c>
      <c r="L347" s="1" t="str">
        <f t="shared" si="72"/>
        <v>II 02 - Juzgado de Garantía de Linares</v>
      </c>
    </row>
    <row r="348" spans="1:12" x14ac:dyDescent="0.35">
      <c r="A348" s="2">
        <f t="shared" si="65"/>
        <v>33</v>
      </c>
      <c r="B348" s="2">
        <f t="shared" si="66"/>
        <v>27.16</v>
      </c>
      <c r="C348" s="5" t="str">
        <f t="shared" si="67"/>
        <v>II 02 - Juzgado de Garantía de Molina</v>
      </c>
      <c r="D348" s="23" t="str">
        <f t="shared" si="73"/>
        <v>https://analytics.zoho.com/open-view/2395394000007173539?ZOHO_CRITERIA=%22Trasposicion_27.16%22.%22Id_Juzgado_Garant%C3%ADa%22%3D33</v>
      </c>
      <c r="E348" s="4">
        <f t="shared" si="68"/>
        <v>82</v>
      </c>
      <c r="F348" t="str">
        <f t="shared" si="69"/>
        <v>II 02</v>
      </c>
      <c r="G348" t="str">
        <f t="shared" si="70"/>
        <v>Juzgado de Garantía</v>
      </c>
      <c r="H348" t="str">
        <f t="shared" si="71"/>
        <v>Sentencias Dictadas por Delitos Vinculados a la Mujer</v>
      </c>
      <c r="I348" s="2">
        <v>33</v>
      </c>
      <c r="J348" t="s">
        <v>128</v>
      </c>
      <c r="L348" s="1" t="str">
        <f t="shared" si="72"/>
        <v>II 02 - Juzgado de Garantía de Molina</v>
      </c>
    </row>
    <row r="349" spans="1:12" x14ac:dyDescent="0.35">
      <c r="A349" s="2">
        <f t="shared" si="65"/>
        <v>34</v>
      </c>
      <c r="B349" s="2">
        <f t="shared" si="66"/>
        <v>27.16</v>
      </c>
      <c r="C349" s="5" t="str">
        <f t="shared" si="67"/>
        <v>II 02 - Juzgado de Garantía de Parral</v>
      </c>
      <c r="D349" s="23" t="str">
        <f t="shared" si="73"/>
        <v>https://analytics.zoho.com/open-view/2395394000007173539?ZOHO_CRITERIA=%22Trasposicion_27.16%22.%22Id_Juzgado_Garant%C3%ADa%22%3D34</v>
      </c>
      <c r="E349" s="4">
        <f t="shared" si="68"/>
        <v>82</v>
      </c>
      <c r="F349" t="str">
        <f t="shared" si="69"/>
        <v>II 02</v>
      </c>
      <c r="G349" t="str">
        <f t="shared" si="70"/>
        <v>Juzgado de Garantía</v>
      </c>
      <c r="H349" t="str">
        <f t="shared" si="71"/>
        <v>Sentencias Dictadas por Delitos Vinculados a la Mujer</v>
      </c>
      <c r="I349" s="2">
        <v>34</v>
      </c>
      <c r="J349" t="s">
        <v>129</v>
      </c>
      <c r="L349" s="1" t="str">
        <f t="shared" si="72"/>
        <v>II 02 - Juzgado de Garantía de Parral</v>
      </c>
    </row>
    <row r="350" spans="1:12" x14ac:dyDescent="0.35">
      <c r="A350" s="2">
        <f t="shared" si="65"/>
        <v>35</v>
      </c>
      <c r="B350" s="2">
        <f t="shared" si="66"/>
        <v>27.16</v>
      </c>
      <c r="C350" s="5" t="str">
        <f t="shared" si="67"/>
        <v>II 02 - Juzgado de Garantía de San Javier</v>
      </c>
      <c r="D350" s="23" t="str">
        <f t="shared" si="73"/>
        <v>https://analytics.zoho.com/open-view/2395394000007173539?ZOHO_CRITERIA=%22Trasposicion_27.16%22.%22Id_Juzgado_Garant%C3%ADa%22%3D35</v>
      </c>
      <c r="E350" s="4">
        <f t="shared" si="68"/>
        <v>82</v>
      </c>
      <c r="F350" t="str">
        <f t="shared" si="69"/>
        <v>II 02</v>
      </c>
      <c r="G350" t="str">
        <f t="shared" si="70"/>
        <v>Juzgado de Garantía</v>
      </c>
      <c r="H350" t="str">
        <f t="shared" si="71"/>
        <v>Sentencias Dictadas por Delitos Vinculados a la Mujer</v>
      </c>
      <c r="I350" s="2">
        <v>35</v>
      </c>
      <c r="J350" t="s">
        <v>102</v>
      </c>
      <c r="L350" s="1" t="str">
        <f t="shared" si="72"/>
        <v>II 02 - Juzgado de Garantía de San Javier</v>
      </c>
    </row>
    <row r="351" spans="1:12" x14ac:dyDescent="0.35">
      <c r="A351" s="2">
        <f t="shared" si="65"/>
        <v>36</v>
      </c>
      <c r="B351" s="2">
        <f t="shared" si="66"/>
        <v>27.16</v>
      </c>
      <c r="C351" s="5" t="str">
        <f t="shared" si="67"/>
        <v>II 02 - Juzgado de Garantía de Talca</v>
      </c>
      <c r="D351" s="23" t="str">
        <f t="shared" si="73"/>
        <v>https://analytics.zoho.com/open-view/2395394000007173539?ZOHO_CRITERIA=%22Trasposicion_27.16%22.%22Id_Juzgado_Garant%C3%ADa%22%3D36</v>
      </c>
      <c r="E351" s="4">
        <f t="shared" si="68"/>
        <v>82</v>
      </c>
      <c r="F351" t="str">
        <f t="shared" si="69"/>
        <v>II 02</v>
      </c>
      <c r="G351" t="str">
        <f t="shared" si="70"/>
        <v>Juzgado de Garantía</v>
      </c>
      <c r="H351" t="str">
        <f t="shared" si="71"/>
        <v>Sentencias Dictadas por Delitos Vinculados a la Mujer</v>
      </c>
      <c r="I351" s="2">
        <v>36</v>
      </c>
      <c r="J351" t="s">
        <v>103</v>
      </c>
      <c r="L351" s="1" t="str">
        <f t="shared" si="72"/>
        <v>II 02 - Juzgado de Garantía de Talca</v>
      </c>
    </row>
    <row r="352" spans="1:12" x14ac:dyDescent="0.35">
      <c r="A352" s="2">
        <f t="shared" si="65"/>
        <v>37</v>
      </c>
      <c r="B352" s="2">
        <f t="shared" si="66"/>
        <v>27.16</v>
      </c>
      <c r="C352" s="5" t="str">
        <f t="shared" si="67"/>
        <v>II 02 - Juzgado de Garantía de Arauco</v>
      </c>
      <c r="D352" s="23" t="str">
        <f t="shared" si="73"/>
        <v>https://analytics.zoho.com/open-view/2395394000007173539?ZOHO_CRITERIA=%22Trasposicion_27.16%22.%22Id_Juzgado_Garant%C3%ADa%22%3D37</v>
      </c>
      <c r="E352" s="4">
        <f t="shared" si="68"/>
        <v>82</v>
      </c>
      <c r="F352" t="str">
        <f t="shared" si="69"/>
        <v>II 02</v>
      </c>
      <c r="G352" t="str">
        <f t="shared" si="70"/>
        <v>Juzgado de Garantía</v>
      </c>
      <c r="H352" t="str">
        <f t="shared" si="71"/>
        <v>Sentencias Dictadas por Delitos Vinculados a la Mujer</v>
      </c>
      <c r="I352" s="2">
        <v>37</v>
      </c>
      <c r="J352" t="s">
        <v>130</v>
      </c>
      <c r="L352" s="1" t="str">
        <f t="shared" si="72"/>
        <v>II 02 - Juzgado de Garantía de Arauco</v>
      </c>
    </row>
    <row r="353" spans="1:12" x14ac:dyDescent="0.35">
      <c r="A353" s="2">
        <f t="shared" si="65"/>
        <v>38</v>
      </c>
      <c r="B353" s="2">
        <f t="shared" si="66"/>
        <v>27.16</v>
      </c>
      <c r="C353" s="5" t="str">
        <f t="shared" si="67"/>
        <v>II 02 - Juzgado de Garantía de Cañete</v>
      </c>
      <c r="D353" s="23" t="str">
        <f t="shared" si="73"/>
        <v>https://analytics.zoho.com/open-view/2395394000007173539?ZOHO_CRITERIA=%22Trasposicion_27.16%22.%22Id_Juzgado_Garant%C3%ADa%22%3D38</v>
      </c>
      <c r="E353" s="4">
        <f t="shared" si="68"/>
        <v>82</v>
      </c>
      <c r="F353" t="str">
        <f t="shared" si="69"/>
        <v>II 02</v>
      </c>
      <c r="G353" t="str">
        <f t="shared" si="70"/>
        <v>Juzgado de Garantía</v>
      </c>
      <c r="H353" t="str">
        <f t="shared" si="71"/>
        <v>Sentencias Dictadas por Delitos Vinculados a la Mujer</v>
      </c>
      <c r="I353" s="2">
        <v>38</v>
      </c>
      <c r="J353" t="s">
        <v>104</v>
      </c>
      <c r="L353" s="1" t="str">
        <f t="shared" si="72"/>
        <v>II 02 - Juzgado de Garantía de Cañete</v>
      </c>
    </row>
    <row r="354" spans="1:12" x14ac:dyDescent="0.35">
      <c r="A354" s="2">
        <f t="shared" si="65"/>
        <v>39</v>
      </c>
      <c r="B354" s="2">
        <f t="shared" si="66"/>
        <v>27.16</v>
      </c>
      <c r="C354" s="5" t="str">
        <f t="shared" si="67"/>
        <v>II 02 - Juzgado de Garantía de Chiguayante</v>
      </c>
      <c r="D354" s="23" t="str">
        <f t="shared" si="73"/>
        <v>https://analytics.zoho.com/open-view/2395394000007173539?ZOHO_CRITERIA=%22Trasposicion_27.16%22.%22Id_Juzgado_Garant%C3%ADa%22%3D39</v>
      </c>
      <c r="E354" s="4">
        <f t="shared" si="68"/>
        <v>82</v>
      </c>
      <c r="F354" t="str">
        <f t="shared" si="69"/>
        <v>II 02</v>
      </c>
      <c r="G354" t="str">
        <f t="shared" si="70"/>
        <v>Juzgado de Garantía</v>
      </c>
      <c r="H354" t="str">
        <f t="shared" si="71"/>
        <v>Sentencias Dictadas por Delitos Vinculados a la Mujer</v>
      </c>
      <c r="I354" s="2">
        <v>39</v>
      </c>
      <c r="J354" t="s">
        <v>131</v>
      </c>
      <c r="L354" s="1" t="str">
        <f t="shared" si="72"/>
        <v>II 02 - Juzgado de Garantía de Chiguayante</v>
      </c>
    </row>
    <row r="355" spans="1:12" x14ac:dyDescent="0.35">
      <c r="A355" s="2">
        <f t="shared" si="65"/>
        <v>40</v>
      </c>
      <c r="B355" s="2">
        <f t="shared" si="66"/>
        <v>27.16</v>
      </c>
      <c r="C355" s="5" t="str">
        <f t="shared" si="67"/>
        <v>II 02 - Juzgado de Garantía de Concepcion</v>
      </c>
      <c r="D355" s="23" t="str">
        <f t="shared" si="73"/>
        <v>https://analytics.zoho.com/open-view/2395394000007173539?ZOHO_CRITERIA=%22Trasposicion_27.16%22.%22Id_Juzgado_Garant%C3%ADa%22%3D40</v>
      </c>
      <c r="E355" s="4">
        <f t="shared" si="68"/>
        <v>82</v>
      </c>
      <c r="F355" t="str">
        <f t="shared" si="69"/>
        <v>II 02</v>
      </c>
      <c r="G355" t="str">
        <f t="shared" si="70"/>
        <v>Juzgado de Garantía</v>
      </c>
      <c r="H355" t="str">
        <f t="shared" si="71"/>
        <v>Sentencias Dictadas por Delitos Vinculados a la Mujer</v>
      </c>
      <c r="I355" s="2">
        <v>40</v>
      </c>
      <c r="J355" t="s">
        <v>71</v>
      </c>
      <c r="L355" s="1" t="str">
        <f t="shared" si="72"/>
        <v>II 02 - Juzgado de Garantía de Concepcion</v>
      </c>
    </row>
    <row r="356" spans="1:12" x14ac:dyDescent="0.35">
      <c r="A356" s="2">
        <f t="shared" si="65"/>
        <v>41</v>
      </c>
      <c r="B356" s="2">
        <f t="shared" si="66"/>
        <v>27.16</v>
      </c>
      <c r="C356" s="5" t="str">
        <f t="shared" si="67"/>
        <v>II 02 - Juzgado de Garantía de Coronel</v>
      </c>
      <c r="D356" s="23" t="str">
        <f t="shared" si="73"/>
        <v>https://analytics.zoho.com/open-view/2395394000007173539?ZOHO_CRITERIA=%22Trasposicion_27.16%22.%22Id_Juzgado_Garant%C3%ADa%22%3D41</v>
      </c>
      <c r="E356" s="4">
        <f t="shared" si="68"/>
        <v>82</v>
      </c>
      <c r="F356" t="str">
        <f t="shared" si="69"/>
        <v>II 02</v>
      </c>
      <c r="G356" t="str">
        <f t="shared" si="70"/>
        <v>Juzgado de Garantía</v>
      </c>
      <c r="H356" t="str">
        <f t="shared" si="71"/>
        <v>Sentencias Dictadas por Delitos Vinculados a la Mujer</v>
      </c>
      <c r="I356" s="2">
        <v>41</v>
      </c>
      <c r="J356" t="s">
        <v>132</v>
      </c>
      <c r="L356" s="1" t="str">
        <f t="shared" si="72"/>
        <v>II 02 - Juzgado de Garantía de Coronel</v>
      </c>
    </row>
    <row r="357" spans="1:12" x14ac:dyDescent="0.35">
      <c r="A357" s="2">
        <f t="shared" si="65"/>
        <v>42</v>
      </c>
      <c r="B357" s="2">
        <f t="shared" si="66"/>
        <v>27.16</v>
      </c>
      <c r="C357" s="5" t="str">
        <f t="shared" si="67"/>
        <v>II 02 - Juzgado de Garantía de Los Angeles</v>
      </c>
      <c r="D357" s="23" t="str">
        <f t="shared" si="73"/>
        <v>https://analytics.zoho.com/open-view/2395394000007173539?ZOHO_CRITERIA=%22Trasposicion_27.16%22.%22Id_Juzgado_Garant%C3%ADa%22%3D42</v>
      </c>
      <c r="E357" s="4">
        <f t="shared" si="68"/>
        <v>82</v>
      </c>
      <c r="F357" t="str">
        <f t="shared" si="69"/>
        <v>II 02</v>
      </c>
      <c r="G357" t="str">
        <f t="shared" si="70"/>
        <v>Juzgado de Garantía</v>
      </c>
      <c r="H357" t="str">
        <f t="shared" si="71"/>
        <v>Sentencias Dictadas por Delitos Vinculados a la Mujer</v>
      </c>
      <c r="I357" s="2">
        <v>42</v>
      </c>
      <c r="J357" t="s">
        <v>72</v>
      </c>
      <c r="L357" s="1" t="str">
        <f t="shared" si="72"/>
        <v>II 02 - Juzgado de Garantía de Los Angeles</v>
      </c>
    </row>
    <row r="358" spans="1:12" x14ac:dyDescent="0.35">
      <c r="A358" s="2">
        <f t="shared" si="65"/>
        <v>43</v>
      </c>
      <c r="B358" s="2">
        <f t="shared" si="66"/>
        <v>27.16</v>
      </c>
      <c r="C358" s="5" t="str">
        <f t="shared" si="67"/>
        <v>II 02 - Juzgado de Garantía de Talcahuano</v>
      </c>
      <c r="D358" s="23" t="str">
        <f t="shared" si="73"/>
        <v>https://analytics.zoho.com/open-view/2395394000007173539?ZOHO_CRITERIA=%22Trasposicion_27.16%22.%22Id_Juzgado_Garant%C3%ADa%22%3D43</v>
      </c>
      <c r="E358" s="4">
        <f t="shared" si="68"/>
        <v>82</v>
      </c>
      <c r="F358" t="str">
        <f t="shared" si="69"/>
        <v>II 02</v>
      </c>
      <c r="G358" t="str">
        <f t="shared" si="70"/>
        <v>Juzgado de Garantía</v>
      </c>
      <c r="H358" t="str">
        <f t="shared" si="71"/>
        <v>Sentencias Dictadas por Delitos Vinculados a la Mujer</v>
      </c>
      <c r="I358" s="2">
        <v>43</v>
      </c>
      <c r="J358" t="s">
        <v>105</v>
      </c>
      <c r="L358" s="1" t="str">
        <f t="shared" si="72"/>
        <v>II 02 - Juzgado de Garantía de Talcahuano</v>
      </c>
    </row>
    <row r="359" spans="1:12" x14ac:dyDescent="0.35">
      <c r="A359" s="2">
        <f t="shared" si="65"/>
        <v>44</v>
      </c>
      <c r="B359" s="2">
        <f t="shared" si="66"/>
        <v>27.16</v>
      </c>
      <c r="C359" s="5" t="str">
        <f t="shared" si="67"/>
        <v>II 02 - Juzgado de Garantía de Tome</v>
      </c>
      <c r="D359" s="23" t="str">
        <f t="shared" si="73"/>
        <v>https://analytics.zoho.com/open-view/2395394000007173539?ZOHO_CRITERIA=%22Trasposicion_27.16%22.%22Id_Juzgado_Garant%C3%ADa%22%3D44</v>
      </c>
      <c r="E359" s="4">
        <f t="shared" si="68"/>
        <v>82</v>
      </c>
      <c r="F359" t="str">
        <f t="shared" si="69"/>
        <v>II 02</v>
      </c>
      <c r="G359" t="str">
        <f t="shared" si="70"/>
        <v>Juzgado de Garantía</v>
      </c>
      <c r="H359" t="str">
        <f t="shared" si="71"/>
        <v>Sentencias Dictadas por Delitos Vinculados a la Mujer</v>
      </c>
      <c r="I359" s="2">
        <v>44</v>
      </c>
      <c r="J359" t="s">
        <v>73</v>
      </c>
      <c r="L359" s="1" t="str">
        <f t="shared" si="72"/>
        <v>II 02 - Juzgado de Garantía de Tome</v>
      </c>
    </row>
    <row r="360" spans="1:12" x14ac:dyDescent="0.35">
      <c r="A360" s="2">
        <f t="shared" si="65"/>
        <v>45</v>
      </c>
      <c r="B360" s="2">
        <f t="shared" si="66"/>
        <v>27.16</v>
      </c>
      <c r="C360" s="5" t="str">
        <f t="shared" si="67"/>
        <v>II 02 - Juzgado de Garantía de Angol</v>
      </c>
      <c r="D360" s="23" t="str">
        <f t="shared" si="73"/>
        <v>https://analytics.zoho.com/open-view/2395394000007173539?ZOHO_CRITERIA=%22Trasposicion_27.16%22.%22Id_Juzgado_Garant%C3%ADa%22%3D45</v>
      </c>
      <c r="E360" s="4">
        <f t="shared" si="68"/>
        <v>82</v>
      </c>
      <c r="F360" t="str">
        <f t="shared" si="69"/>
        <v>II 02</v>
      </c>
      <c r="G360" t="str">
        <f t="shared" si="70"/>
        <v>Juzgado de Garantía</v>
      </c>
      <c r="H360" t="str">
        <f t="shared" si="71"/>
        <v>Sentencias Dictadas por Delitos Vinculados a la Mujer</v>
      </c>
      <c r="I360" s="2">
        <v>45</v>
      </c>
      <c r="J360" t="s">
        <v>133</v>
      </c>
      <c r="L360" s="1" t="str">
        <f t="shared" si="72"/>
        <v>II 02 - Juzgado de Garantía de Angol</v>
      </c>
    </row>
    <row r="361" spans="1:12" x14ac:dyDescent="0.35">
      <c r="A361" s="2">
        <f t="shared" si="65"/>
        <v>46</v>
      </c>
      <c r="B361" s="2">
        <f t="shared" si="66"/>
        <v>27.16</v>
      </c>
      <c r="C361" s="5" t="str">
        <f t="shared" si="67"/>
        <v>II 02 - Juzgado de Garantía de Lautaro</v>
      </c>
      <c r="D361" s="23" t="str">
        <f t="shared" si="73"/>
        <v>https://analytics.zoho.com/open-view/2395394000007173539?ZOHO_CRITERIA=%22Trasposicion_27.16%22.%22Id_Juzgado_Garant%C3%ADa%22%3D46</v>
      </c>
      <c r="E361" s="4">
        <f t="shared" si="68"/>
        <v>82</v>
      </c>
      <c r="F361" t="str">
        <f t="shared" si="69"/>
        <v>II 02</v>
      </c>
      <c r="G361" t="str">
        <f t="shared" si="70"/>
        <v>Juzgado de Garantía</v>
      </c>
      <c r="H361" t="str">
        <f t="shared" si="71"/>
        <v>Sentencias Dictadas por Delitos Vinculados a la Mujer</v>
      </c>
      <c r="I361" s="2">
        <v>46</v>
      </c>
      <c r="J361" t="s">
        <v>134</v>
      </c>
      <c r="L361" s="1" t="str">
        <f t="shared" si="72"/>
        <v>II 02 - Juzgado de Garantía de Lautaro</v>
      </c>
    </row>
    <row r="362" spans="1:12" x14ac:dyDescent="0.35">
      <c r="A362" s="2">
        <f t="shared" si="65"/>
        <v>47</v>
      </c>
      <c r="B362" s="2">
        <f t="shared" si="66"/>
        <v>27.16</v>
      </c>
      <c r="C362" s="5" t="str">
        <f t="shared" si="67"/>
        <v>II 02 - Juzgado de Garantía de Loncoche</v>
      </c>
      <c r="D362" s="23" t="str">
        <f t="shared" si="73"/>
        <v>https://analytics.zoho.com/open-view/2395394000007173539?ZOHO_CRITERIA=%22Trasposicion_27.16%22.%22Id_Juzgado_Garant%C3%ADa%22%3D47</v>
      </c>
      <c r="E362" s="4">
        <f t="shared" si="68"/>
        <v>82</v>
      </c>
      <c r="F362" t="str">
        <f t="shared" si="69"/>
        <v>II 02</v>
      </c>
      <c r="G362" t="str">
        <f t="shared" si="70"/>
        <v>Juzgado de Garantía</v>
      </c>
      <c r="H362" t="str">
        <f t="shared" si="71"/>
        <v>Sentencias Dictadas por Delitos Vinculados a la Mujer</v>
      </c>
      <c r="I362" s="2">
        <v>47</v>
      </c>
      <c r="J362" t="s">
        <v>135</v>
      </c>
      <c r="L362" s="1" t="str">
        <f t="shared" si="72"/>
        <v>II 02 - Juzgado de Garantía de Loncoche</v>
      </c>
    </row>
    <row r="363" spans="1:12" x14ac:dyDescent="0.35">
      <c r="A363" s="2">
        <f t="shared" si="65"/>
        <v>48</v>
      </c>
      <c r="B363" s="2">
        <f t="shared" si="66"/>
        <v>27.16</v>
      </c>
      <c r="C363" s="5" t="str">
        <f t="shared" si="67"/>
        <v>II 02 - Juzgado de Garantía de Nueva Imperial</v>
      </c>
      <c r="D363" s="23" t="str">
        <f t="shared" si="73"/>
        <v>https://analytics.zoho.com/open-view/2395394000007173539?ZOHO_CRITERIA=%22Trasposicion_27.16%22.%22Id_Juzgado_Garant%C3%ADa%22%3D48</v>
      </c>
      <c r="E363" s="4">
        <f t="shared" si="68"/>
        <v>82</v>
      </c>
      <c r="F363" t="str">
        <f t="shared" si="69"/>
        <v>II 02</v>
      </c>
      <c r="G363" t="str">
        <f t="shared" si="70"/>
        <v>Juzgado de Garantía</v>
      </c>
      <c r="H363" t="str">
        <f t="shared" si="71"/>
        <v>Sentencias Dictadas por Delitos Vinculados a la Mujer</v>
      </c>
      <c r="I363" s="2">
        <v>48</v>
      </c>
      <c r="J363" t="s">
        <v>136</v>
      </c>
      <c r="L363" s="1" t="str">
        <f t="shared" si="72"/>
        <v>II 02 - Juzgado de Garantía de Nueva Imperial</v>
      </c>
    </row>
    <row r="364" spans="1:12" x14ac:dyDescent="0.35">
      <c r="A364" s="2">
        <f t="shared" si="65"/>
        <v>49</v>
      </c>
      <c r="B364" s="2">
        <f t="shared" si="66"/>
        <v>27.16</v>
      </c>
      <c r="C364" s="5" t="str">
        <f t="shared" si="67"/>
        <v>II 02 - Juzgado de Garantía de Pitrufquen</v>
      </c>
      <c r="D364" s="23" t="str">
        <f t="shared" si="73"/>
        <v>https://analytics.zoho.com/open-view/2395394000007173539?ZOHO_CRITERIA=%22Trasposicion_27.16%22.%22Id_Juzgado_Garant%C3%ADa%22%3D49</v>
      </c>
      <c r="E364" s="4">
        <f t="shared" si="68"/>
        <v>82</v>
      </c>
      <c r="F364" t="str">
        <f t="shared" si="69"/>
        <v>II 02</v>
      </c>
      <c r="G364" t="str">
        <f t="shared" si="70"/>
        <v>Juzgado de Garantía</v>
      </c>
      <c r="H364" t="str">
        <f t="shared" si="71"/>
        <v>Sentencias Dictadas por Delitos Vinculados a la Mujer</v>
      </c>
      <c r="I364" s="2">
        <v>49</v>
      </c>
      <c r="J364" t="s">
        <v>93</v>
      </c>
      <c r="L364" s="1" t="str">
        <f t="shared" si="72"/>
        <v>II 02 - Juzgado de Garantía de Pitrufquen</v>
      </c>
    </row>
    <row r="365" spans="1:12" x14ac:dyDescent="0.35">
      <c r="A365" s="2">
        <f t="shared" si="65"/>
        <v>50</v>
      </c>
      <c r="B365" s="2">
        <f t="shared" si="66"/>
        <v>27.16</v>
      </c>
      <c r="C365" s="5" t="str">
        <f t="shared" si="67"/>
        <v>II 02 - Juzgado de Garantía de Temuco</v>
      </c>
      <c r="D365" s="23" t="str">
        <f t="shared" si="73"/>
        <v>https://analytics.zoho.com/open-view/2395394000007173539?ZOHO_CRITERIA=%22Trasposicion_27.16%22.%22Id_Juzgado_Garant%C3%ADa%22%3D50</v>
      </c>
      <c r="E365" s="4">
        <f t="shared" si="68"/>
        <v>82</v>
      </c>
      <c r="F365" t="str">
        <f t="shared" si="69"/>
        <v>II 02</v>
      </c>
      <c r="G365" t="str">
        <f t="shared" si="70"/>
        <v>Juzgado de Garantía</v>
      </c>
      <c r="H365" t="str">
        <f t="shared" si="71"/>
        <v>Sentencias Dictadas por Delitos Vinculados a la Mujer</v>
      </c>
      <c r="I365" s="2">
        <v>50</v>
      </c>
      <c r="J365" t="s">
        <v>106</v>
      </c>
      <c r="L365" s="1" t="str">
        <f t="shared" si="72"/>
        <v>II 02 - Juzgado de Garantía de Temuco</v>
      </c>
    </row>
    <row r="366" spans="1:12" x14ac:dyDescent="0.35">
      <c r="A366" s="2">
        <f t="shared" si="65"/>
        <v>51</v>
      </c>
      <c r="B366" s="2">
        <f t="shared" si="66"/>
        <v>27.16</v>
      </c>
      <c r="C366" s="5" t="str">
        <f t="shared" si="67"/>
        <v>II 02 - Juzgado de Garantía de Victoria</v>
      </c>
      <c r="D366" s="23" t="str">
        <f t="shared" si="73"/>
        <v>https://analytics.zoho.com/open-view/2395394000007173539?ZOHO_CRITERIA=%22Trasposicion_27.16%22.%22Id_Juzgado_Garant%C3%ADa%22%3D51</v>
      </c>
      <c r="E366" s="4">
        <f t="shared" si="68"/>
        <v>82</v>
      </c>
      <c r="F366" t="str">
        <f t="shared" si="69"/>
        <v>II 02</v>
      </c>
      <c r="G366" t="str">
        <f t="shared" si="70"/>
        <v>Juzgado de Garantía</v>
      </c>
      <c r="H366" t="str">
        <f t="shared" si="71"/>
        <v>Sentencias Dictadas por Delitos Vinculados a la Mujer</v>
      </c>
      <c r="I366" s="2">
        <v>51</v>
      </c>
      <c r="J366" t="s">
        <v>137</v>
      </c>
      <c r="L366" s="1" t="str">
        <f t="shared" si="72"/>
        <v>II 02 - Juzgado de Garantía de Victoria</v>
      </c>
    </row>
    <row r="367" spans="1:12" x14ac:dyDescent="0.35">
      <c r="A367" s="2">
        <f t="shared" si="65"/>
        <v>52</v>
      </c>
      <c r="B367" s="2">
        <f t="shared" si="66"/>
        <v>27.16</v>
      </c>
      <c r="C367" s="5" t="str">
        <f t="shared" si="67"/>
        <v>II 02 - Juzgado de Garantía de Villarrica</v>
      </c>
      <c r="D367" s="23" t="str">
        <f t="shared" si="73"/>
        <v>https://analytics.zoho.com/open-view/2395394000007173539?ZOHO_CRITERIA=%22Trasposicion_27.16%22.%22Id_Juzgado_Garant%C3%ADa%22%3D52</v>
      </c>
      <c r="E367" s="4">
        <f t="shared" si="68"/>
        <v>82</v>
      </c>
      <c r="F367" t="str">
        <f t="shared" si="69"/>
        <v>II 02</v>
      </c>
      <c r="G367" t="str">
        <f t="shared" si="70"/>
        <v>Juzgado de Garantía</v>
      </c>
      <c r="H367" t="str">
        <f t="shared" si="71"/>
        <v>Sentencias Dictadas por Delitos Vinculados a la Mujer</v>
      </c>
      <c r="I367" s="2">
        <v>52</v>
      </c>
      <c r="J367" t="s">
        <v>138</v>
      </c>
      <c r="L367" s="1" t="str">
        <f t="shared" si="72"/>
        <v>II 02 - Juzgado de Garantía de Villarrica</v>
      </c>
    </row>
    <row r="368" spans="1:12" x14ac:dyDescent="0.35">
      <c r="A368" s="2">
        <f t="shared" si="65"/>
        <v>53</v>
      </c>
      <c r="B368" s="2">
        <f t="shared" si="66"/>
        <v>27.16</v>
      </c>
      <c r="C368" s="5" t="str">
        <f t="shared" si="67"/>
        <v>II 02 - Juzgado de Garantía de Ancud</v>
      </c>
      <c r="D368" s="23" t="str">
        <f t="shared" si="73"/>
        <v>https://analytics.zoho.com/open-view/2395394000007173539?ZOHO_CRITERIA=%22Trasposicion_27.16%22.%22Id_Juzgado_Garant%C3%ADa%22%3D53</v>
      </c>
      <c r="E368" s="4">
        <f t="shared" si="68"/>
        <v>82</v>
      </c>
      <c r="F368" t="str">
        <f t="shared" si="69"/>
        <v>II 02</v>
      </c>
      <c r="G368" t="str">
        <f t="shared" si="70"/>
        <v>Juzgado de Garantía</v>
      </c>
      <c r="H368" t="str">
        <f t="shared" si="71"/>
        <v>Sentencias Dictadas por Delitos Vinculados a la Mujer</v>
      </c>
      <c r="I368" s="2">
        <v>53</v>
      </c>
      <c r="J368" t="s">
        <v>139</v>
      </c>
      <c r="L368" s="1" t="str">
        <f t="shared" si="72"/>
        <v>II 02 - Juzgado de Garantía de Ancud</v>
      </c>
    </row>
    <row r="369" spans="1:12" x14ac:dyDescent="0.35">
      <c r="A369" s="2">
        <f t="shared" si="65"/>
        <v>54</v>
      </c>
      <c r="B369" s="2">
        <f t="shared" si="66"/>
        <v>27.16</v>
      </c>
      <c r="C369" s="5" t="str">
        <f t="shared" si="67"/>
        <v>II 02 - Juzgado de Garantía de Castro</v>
      </c>
      <c r="D369" s="23" t="str">
        <f t="shared" si="73"/>
        <v>https://analytics.zoho.com/open-view/2395394000007173539?ZOHO_CRITERIA=%22Trasposicion_27.16%22.%22Id_Juzgado_Garant%C3%ADa%22%3D54</v>
      </c>
      <c r="E369" s="4">
        <f t="shared" si="68"/>
        <v>82</v>
      </c>
      <c r="F369" t="str">
        <f t="shared" si="69"/>
        <v>II 02</v>
      </c>
      <c r="G369" t="str">
        <f t="shared" si="70"/>
        <v>Juzgado de Garantía</v>
      </c>
      <c r="H369" t="str">
        <f t="shared" si="71"/>
        <v>Sentencias Dictadas por Delitos Vinculados a la Mujer</v>
      </c>
      <c r="I369" s="2">
        <v>54</v>
      </c>
      <c r="J369" t="s">
        <v>107</v>
      </c>
      <c r="L369" s="1" t="str">
        <f t="shared" si="72"/>
        <v>II 02 - Juzgado de Garantía de Castro</v>
      </c>
    </row>
    <row r="370" spans="1:12" x14ac:dyDescent="0.35">
      <c r="A370" s="2">
        <f t="shared" ref="A370:A433" si="74">+A369+1</f>
        <v>55</v>
      </c>
      <c r="B370" s="2">
        <f t="shared" ref="B370:B433" si="75">+B369</f>
        <v>27.16</v>
      </c>
      <c r="C370" s="5" t="str">
        <f t="shared" ref="C370:C433" si="76">+F370&amp;" - "&amp;J370</f>
        <v>II 02 - Juzgado de Garantía de Osorno</v>
      </c>
      <c r="D370" s="23" t="str">
        <f t="shared" si="73"/>
        <v>https://analytics.zoho.com/open-view/2395394000007173539?ZOHO_CRITERIA=%22Trasposicion_27.16%22.%22Id_Juzgado_Garant%C3%ADa%22%3D55</v>
      </c>
      <c r="E370" s="4">
        <f t="shared" ref="E370:E433" si="77">+E369</f>
        <v>82</v>
      </c>
      <c r="F370" t="str">
        <f t="shared" ref="F370:F433" si="78">+F369</f>
        <v>II 02</v>
      </c>
      <c r="G370" t="str">
        <f t="shared" ref="G370:G433" si="79">+G369</f>
        <v>Juzgado de Garantía</v>
      </c>
      <c r="H370" t="str">
        <f t="shared" ref="H370:H433" si="80">+H369</f>
        <v>Sentencias Dictadas por Delitos Vinculados a la Mujer</v>
      </c>
      <c r="I370" s="2">
        <v>55</v>
      </c>
      <c r="J370" t="s">
        <v>74</v>
      </c>
      <c r="L370" s="1" t="str">
        <f t="shared" ref="L370:L433" si="81">+HYPERLINK(D370,C370)</f>
        <v>II 02 - Juzgado de Garantía de Osorno</v>
      </c>
    </row>
    <row r="371" spans="1:12" x14ac:dyDescent="0.35">
      <c r="A371" s="2">
        <f t="shared" si="74"/>
        <v>56</v>
      </c>
      <c r="B371" s="2">
        <f t="shared" si="75"/>
        <v>27.16</v>
      </c>
      <c r="C371" s="5" t="str">
        <f t="shared" si="76"/>
        <v>II 02 - Juzgado de Garantía de Puerto Montt</v>
      </c>
      <c r="D371" s="23" t="str">
        <f t="shared" si="73"/>
        <v>https://analytics.zoho.com/open-view/2395394000007173539?ZOHO_CRITERIA=%22Trasposicion_27.16%22.%22Id_Juzgado_Garant%C3%ADa%22%3D56</v>
      </c>
      <c r="E371" s="4">
        <f t="shared" si="77"/>
        <v>82</v>
      </c>
      <c r="F371" t="str">
        <f t="shared" si="78"/>
        <v>II 02</v>
      </c>
      <c r="G371" t="str">
        <f t="shared" si="79"/>
        <v>Juzgado de Garantía</v>
      </c>
      <c r="H371" t="str">
        <f t="shared" si="80"/>
        <v>Sentencias Dictadas por Delitos Vinculados a la Mujer</v>
      </c>
      <c r="I371" s="2">
        <v>56</v>
      </c>
      <c r="J371" t="s">
        <v>75</v>
      </c>
      <c r="L371" s="1" t="str">
        <f t="shared" si="81"/>
        <v>II 02 - Juzgado de Garantía de Puerto Montt</v>
      </c>
    </row>
    <row r="372" spans="1:12" x14ac:dyDescent="0.35">
      <c r="A372" s="2">
        <f t="shared" si="74"/>
        <v>57</v>
      </c>
      <c r="B372" s="2">
        <f t="shared" si="75"/>
        <v>27.16</v>
      </c>
      <c r="C372" s="5" t="str">
        <f t="shared" si="76"/>
        <v>II 02 - Juzgado de Garantía de Puerto Varas</v>
      </c>
      <c r="D372" s="23" t="str">
        <f t="shared" si="73"/>
        <v>https://analytics.zoho.com/open-view/2395394000007173539?ZOHO_CRITERIA=%22Trasposicion_27.16%22.%22Id_Juzgado_Garant%C3%ADa%22%3D57</v>
      </c>
      <c r="E372" s="4">
        <f t="shared" si="77"/>
        <v>82</v>
      </c>
      <c r="F372" t="str">
        <f t="shared" si="78"/>
        <v>II 02</v>
      </c>
      <c r="G372" t="str">
        <f t="shared" si="79"/>
        <v>Juzgado de Garantía</v>
      </c>
      <c r="H372" t="str">
        <f t="shared" si="80"/>
        <v>Sentencias Dictadas por Delitos Vinculados a la Mujer</v>
      </c>
      <c r="I372" s="2">
        <v>57</v>
      </c>
      <c r="J372" t="s">
        <v>140</v>
      </c>
      <c r="L372" s="1" t="str">
        <f t="shared" si="81"/>
        <v>II 02 - Juzgado de Garantía de Puerto Varas</v>
      </c>
    </row>
    <row r="373" spans="1:12" x14ac:dyDescent="0.35">
      <c r="A373" s="2">
        <f t="shared" si="74"/>
        <v>58</v>
      </c>
      <c r="B373" s="2">
        <f t="shared" si="75"/>
        <v>27.16</v>
      </c>
      <c r="C373" s="5" t="str">
        <f t="shared" si="76"/>
        <v>II 02 - Juzgado de Garantía de Rio Negro</v>
      </c>
      <c r="D373" s="23" t="str">
        <f t="shared" si="73"/>
        <v>https://analytics.zoho.com/open-view/2395394000007173539?ZOHO_CRITERIA=%22Trasposicion_27.16%22.%22Id_Juzgado_Garant%C3%ADa%22%3D58</v>
      </c>
      <c r="E373" s="4">
        <f t="shared" si="77"/>
        <v>82</v>
      </c>
      <c r="F373" t="str">
        <f t="shared" si="78"/>
        <v>II 02</v>
      </c>
      <c r="G373" t="str">
        <f t="shared" si="79"/>
        <v>Juzgado de Garantía</v>
      </c>
      <c r="H373" t="str">
        <f t="shared" si="80"/>
        <v>Sentencias Dictadas por Delitos Vinculados a la Mujer</v>
      </c>
      <c r="I373" s="2">
        <v>58</v>
      </c>
      <c r="J373" t="s">
        <v>141</v>
      </c>
      <c r="L373" s="1" t="str">
        <f t="shared" si="81"/>
        <v>II 02 - Juzgado de Garantía de Rio Negro</v>
      </c>
    </row>
    <row r="374" spans="1:12" x14ac:dyDescent="0.35">
      <c r="A374" s="2">
        <f t="shared" si="74"/>
        <v>59</v>
      </c>
      <c r="B374" s="2">
        <f t="shared" si="75"/>
        <v>27.16</v>
      </c>
      <c r="C374" s="5" t="str">
        <f t="shared" si="76"/>
        <v>II 02 - Juzgado de Garantía de Coyhaique</v>
      </c>
      <c r="D374" s="23" t="str">
        <f t="shared" si="73"/>
        <v>https://analytics.zoho.com/open-view/2395394000007173539?ZOHO_CRITERIA=%22Trasposicion_27.16%22.%22Id_Juzgado_Garant%C3%ADa%22%3D59</v>
      </c>
      <c r="E374" s="4">
        <f t="shared" si="77"/>
        <v>82</v>
      </c>
      <c r="F374" t="str">
        <f t="shared" si="78"/>
        <v>II 02</v>
      </c>
      <c r="G374" t="str">
        <f t="shared" si="79"/>
        <v>Juzgado de Garantía</v>
      </c>
      <c r="H374" t="str">
        <f t="shared" si="80"/>
        <v>Sentencias Dictadas por Delitos Vinculados a la Mujer</v>
      </c>
      <c r="I374" s="2">
        <v>59</v>
      </c>
      <c r="J374" t="s">
        <v>142</v>
      </c>
      <c r="L374" s="1" t="str">
        <f t="shared" si="81"/>
        <v>II 02 - Juzgado de Garantía de Coyhaique</v>
      </c>
    </row>
    <row r="375" spans="1:12" x14ac:dyDescent="0.35">
      <c r="A375" s="2">
        <f t="shared" si="74"/>
        <v>60</v>
      </c>
      <c r="B375" s="2">
        <f t="shared" si="75"/>
        <v>27.16</v>
      </c>
      <c r="C375" s="5" t="str">
        <f t="shared" si="76"/>
        <v>II 02 - Juzgado de Garantía de Punta Arenas</v>
      </c>
      <c r="D375" s="23" t="str">
        <f t="shared" si="73"/>
        <v>https://analytics.zoho.com/open-view/2395394000007173539?ZOHO_CRITERIA=%22Trasposicion_27.16%22.%22Id_Juzgado_Garant%C3%ADa%22%3D60</v>
      </c>
      <c r="E375" s="4">
        <f t="shared" si="77"/>
        <v>82</v>
      </c>
      <c r="F375" t="str">
        <f t="shared" si="78"/>
        <v>II 02</v>
      </c>
      <c r="G375" t="str">
        <f t="shared" si="79"/>
        <v>Juzgado de Garantía</v>
      </c>
      <c r="H375" t="str">
        <f t="shared" si="80"/>
        <v>Sentencias Dictadas por Delitos Vinculados a la Mujer</v>
      </c>
      <c r="I375" s="2">
        <v>60</v>
      </c>
      <c r="J375" t="s">
        <v>76</v>
      </c>
      <c r="L375" s="1" t="str">
        <f t="shared" si="81"/>
        <v>II 02 - Juzgado de Garantía de Punta Arenas</v>
      </c>
    </row>
    <row r="376" spans="1:12" x14ac:dyDescent="0.35">
      <c r="A376" s="2">
        <f t="shared" si="74"/>
        <v>61</v>
      </c>
      <c r="B376" s="2">
        <f t="shared" si="75"/>
        <v>27.16</v>
      </c>
      <c r="C376" s="5" t="str">
        <f t="shared" si="76"/>
        <v>II 02 - 10º Juzgado de Garantía de Santiago</v>
      </c>
      <c r="D376" s="23" t="str">
        <f t="shared" si="73"/>
        <v>https://analytics.zoho.com/open-view/2395394000007173539?ZOHO_CRITERIA=%22Trasposicion_27.16%22.%22Id_Juzgado_Garant%C3%ADa%22%3D61</v>
      </c>
      <c r="E376" s="4">
        <f t="shared" si="77"/>
        <v>82</v>
      </c>
      <c r="F376" t="str">
        <f t="shared" si="78"/>
        <v>II 02</v>
      </c>
      <c r="G376" t="str">
        <f t="shared" si="79"/>
        <v>Juzgado de Garantía</v>
      </c>
      <c r="H376" t="str">
        <f t="shared" si="80"/>
        <v>Sentencias Dictadas por Delitos Vinculados a la Mujer</v>
      </c>
      <c r="I376" s="2">
        <v>61</v>
      </c>
      <c r="J376" t="s">
        <v>77</v>
      </c>
      <c r="L376" s="1" t="str">
        <f t="shared" si="81"/>
        <v>II 02 - 10º Juzgado de Garantía de Santiago</v>
      </c>
    </row>
    <row r="377" spans="1:12" x14ac:dyDescent="0.35">
      <c r="A377" s="2">
        <f t="shared" si="74"/>
        <v>62</v>
      </c>
      <c r="B377" s="2">
        <f t="shared" si="75"/>
        <v>27.16</v>
      </c>
      <c r="C377" s="5" t="str">
        <f t="shared" si="76"/>
        <v>II 02 - 11º Juzgado de Garantía de Santiago</v>
      </c>
      <c r="D377" s="23" t="str">
        <f t="shared" si="73"/>
        <v>https://analytics.zoho.com/open-view/2395394000007173539?ZOHO_CRITERIA=%22Trasposicion_27.16%22.%22Id_Juzgado_Garant%C3%ADa%22%3D62</v>
      </c>
      <c r="E377" s="4">
        <f t="shared" si="77"/>
        <v>82</v>
      </c>
      <c r="F377" t="str">
        <f t="shared" si="78"/>
        <v>II 02</v>
      </c>
      <c r="G377" t="str">
        <f t="shared" si="79"/>
        <v>Juzgado de Garantía</v>
      </c>
      <c r="H377" t="str">
        <f t="shared" si="80"/>
        <v>Sentencias Dictadas por Delitos Vinculados a la Mujer</v>
      </c>
      <c r="I377" s="2">
        <v>62</v>
      </c>
      <c r="J377" t="s">
        <v>94</v>
      </c>
      <c r="L377" s="1" t="str">
        <f t="shared" si="81"/>
        <v>II 02 - 11º Juzgado de Garantía de Santiago</v>
      </c>
    </row>
    <row r="378" spans="1:12" x14ac:dyDescent="0.35">
      <c r="A378" s="2">
        <f t="shared" si="74"/>
        <v>63</v>
      </c>
      <c r="B378" s="2">
        <f t="shared" si="75"/>
        <v>27.16</v>
      </c>
      <c r="C378" s="5" t="str">
        <f t="shared" si="76"/>
        <v>II 02 - 12º Juzgado de Garantía de Santiago</v>
      </c>
      <c r="D378" s="23" t="str">
        <f t="shared" si="73"/>
        <v>https://analytics.zoho.com/open-view/2395394000007173539?ZOHO_CRITERIA=%22Trasposicion_27.16%22.%22Id_Juzgado_Garant%C3%ADa%22%3D63</v>
      </c>
      <c r="E378" s="4">
        <f t="shared" si="77"/>
        <v>82</v>
      </c>
      <c r="F378" t="str">
        <f t="shared" si="78"/>
        <v>II 02</v>
      </c>
      <c r="G378" t="str">
        <f t="shared" si="79"/>
        <v>Juzgado de Garantía</v>
      </c>
      <c r="H378" t="str">
        <f t="shared" si="80"/>
        <v>Sentencias Dictadas por Delitos Vinculados a la Mujer</v>
      </c>
      <c r="I378" s="2">
        <v>63</v>
      </c>
      <c r="J378" t="s">
        <v>78</v>
      </c>
      <c r="L378" s="1" t="str">
        <f t="shared" si="81"/>
        <v>II 02 - 12º Juzgado de Garantía de Santiago</v>
      </c>
    </row>
    <row r="379" spans="1:12" x14ac:dyDescent="0.35">
      <c r="A379" s="2">
        <f t="shared" si="74"/>
        <v>64</v>
      </c>
      <c r="B379" s="2">
        <f t="shared" si="75"/>
        <v>27.16</v>
      </c>
      <c r="C379" s="5" t="str">
        <f t="shared" si="76"/>
        <v>II 02 - 13º Juzgado de Garantía de Santiago</v>
      </c>
      <c r="D379" s="23" t="str">
        <f t="shared" si="73"/>
        <v>https://analytics.zoho.com/open-view/2395394000007173539?ZOHO_CRITERIA=%22Trasposicion_27.16%22.%22Id_Juzgado_Garant%C3%ADa%22%3D64</v>
      </c>
      <c r="E379" s="4">
        <f t="shared" si="77"/>
        <v>82</v>
      </c>
      <c r="F379" t="str">
        <f t="shared" si="78"/>
        <v>II 02</v>
      </c>
      <c r="G379" t="str">
        <f t="shared" si="79"/>
        <v>Juzgado de Garantía</v>
      </c>
      <c r="H379" t="str">
        <f t="shared" si="80"/>
        <v>Sentencias Dictadas por Delitos Vinculados a la Mujer</v>
      </c>
      <c r="I379" s="2">
        <v>64</v>
      </c>
      <c r="J379" t="s">
        <v>79</v>
      </c>
      <c r="L379" s="1" t="str">
        <f t="shared" si="81"/>
        <v>II 02 - 13º Juzgado de Garantía de Santiago</v>
      </c>
    </row>
    <row r="380" spans="1:12" x14ac:dyDescent="0.35">
      <c r="A380" s="2">
        <f t="shared" si="74"/>
        <v>65</v>
      </c>
      <c r="B380" s="2">
        <f t="shared" si="75"/>
        <v>27.16</v>
      </c>
      <c r="C380" s="5" t="str">
        <f t="shared" si="76"/>
        <v>II 02 - 14º Juzgado de Garantía de Santiago</v>
      </c>
      <c r="D380" s="23" t="str">
        <f t="shared" si="73"/>
        <v>https://analytics.zoho.com/open-view/2395394000007173539?ZOHO_CRITERIA=%22Trasposicion_27.16%22.%22Id_Juzgado_Garant%C3%ADa%22%3D65</v>
      </c>
      <c r="E380" s="4">
        <f t="shared" si="77"/>
        <v>82</v>
      </c>
      <c r="F380" t="str">
        <f t="shared" si="78"/>
        <v>II 02</v>
      </c>
      <c r="G380" t="str">
        <f t="shared" si="79"/>
        <v>Juzgado de Garantía</v>
      </c>
      <c r="H380" t="str">
        <f t="shared" si="80"/>
        <v>Sentencias Dictadas por Delitos Vinculados a la Mujer</v>
      </c>
      <c r="I380" s="2">
        <v>65</v>
      </c>
      <c r="J380" t="s">
        <v>80</v>
      </c>
      <c r="L380" s="1" t="str">
        <f t="shared" si="81"/>
        <v>II 02 - 14º Juzgado de Garantía de Santiago</v>
      </c>
    </row>
    <row r="381" spans="1:12" x14ac:dyDescent="0.35">
      <c r="A381" s="2">
        <f t="shared" si="74"/>
        <v>66</v>
      </c>
      <c r="B381" s="2">
        <f t="shared" si="75"/>
        <v>27.16</v>
      </c>
      <c r="C381" s="5" t="str">
        <f t="shared" si="76"/>
        <v>II 02 - 15º Juzgado de Garantía de Santiago</v>
      </c>
      <c r="D381" s="23" t="str">
        <f t="shared" ref="D381:D397" si="82">+"https://analytics.zoho.com/open-view/2395394000007173539?ZOHO_CRITERIA=%22Trasposicion_27.16%22.%22Id_Juzgado_Garant%C3%ADa%22%3D"&amp;I381</f>
        <v>https://analytics.zoho.com/open-view/2395394000007173539?ZOHO_CRITERIA=%22Trasposicion_27.16%22.%22Id_Juzgado_Garant%C3%ADa%22%3D66</v>
      </c>
      <c r="E381" s="4">
        <f t="shared" si="77"/>
        <v>82</v>
      </c>
      <c r="F381" t="str">
        <f t="shared" si="78"/>
        <v>II 02</v>
      </c>
      <c r="G381" t="str">
        <f t="shared" si="79"/>
        <v>Juzgado de Garantía</v>
      </c>
      <c r="H381" t="str">
        <f t="shared" si="80"/>
        <v>Sentencias Dictadas por Delitos Vinculados a la Mujer</v>
      </c>
      <c r="I381" s="2">
        <v>66</v>
      </c>
      <c r="J381" t="s">
        <v>81</v>
      </c>
      <c r="L381" s="1" t="str">
        <f t="shared" si="81"/>
        <v>II 02 - 15º Juzgado de Garantía de Santiago</v>
      </c>
    </row>
    <row r="382" spans="1:12" x14ac:dyDescent="0.35">
      <c r="A382" s="2">
        <f t="shared" si="74"/>
        <v>67</v>
      </c>
      <c r="B382" s="2">
        <f t="shared" si="75"/>
        <v>27.16</v>
      </c>
      <c r="C382" s="5" t="str">
        <f t="shared" si="76"/>
        <v>II 02 - 1º Juzgado de Garantía de Santiago</v>
      </c>
      <c r="D382" s="23" t="str">
        <f t="shared" si="82"/>
        <v>https://analytics.zoho.com/open-view/2395394000007173539?ZOHO_CRITERIA=%22Trasposicion_27.16%22.%22Id_Juzgado_Garant%C3%ADa%22%3D67</v>
      </c>
      <c r="E382" s="4">
        <f t="shared" si="77"/>
        <v>82</v>
      </c>
      <c r="F382" t="str">
        <f t="shared" si="78"/>
        <v>II 02</v>
      </c>
      <c r="G382" t="str">
        <f t="shared" si="79"/>
        <v>Juzgado de Garantía</v>
      </c>
      <c r="H382" t="str">
        <f t="shared" si="80"/>
        <v>Sentencias Dictadas por Delitos Vinculados a la Mujer</v>
      </c>
      <c r="I382" s="2">
        <v>67</v>
      </c>
      <c r="J382" t="s">
        <v>95</v>
      </c>
      <c r="L382" s="1" t="str">
        <f t="shared" si="81"/>
        <v>II 02 - 1º Juzgado de Garantía de Santiago</v>
      </c>
    </row>
    <row r="383" spans="1:12" x14ac:dyDescent="0.35">
      <c r="A383" s="2">
        <f t="shared" si="74"/>
        <v>68</v>
      </c>
      <c r="B383" s="2">
        <f t="shared" si="75"/>
        <v>27.16</v>
      </c>
      <c r="C383" s="5" t="str">
        <f t="shared" si="76"/>
        <v>II 02 - 2º Juzgado de Garantía de Santiago</v>
      </c>
      <c r="D383" s="23" t="str">
        <f t="shared" si="82"/>
        <v>https://analytics.zoho.com/open-view/2395394000007173539?ZOHO_CRITERIA=%22Trasposicion_27.16%22.%22Id_Juzgado_Garant%C3%ADa%22%3D68</v>
      </c>
      <c r="E383" s="4">
        <f t="shared" si="77"/>
        <v>82</v>
      </c>
      <c r="F383" t="str">
        <f t="shared" si="78"/>
        <v>II 02</v>
      </c>
      <c r="G383" t="str">
        <f t="shared" si="79"/>
        <v>Juzgado de Garantía</v>
      </c>
      <c r="H383" t="str">
        <f t="shared" si="80"/>
        <v>Sentencias Dictadas por Delitos Vinculados a la Mujer</v>
      </c>
      <c r="I383" s="2">
        <v>68</v>
      </c>
      <c r="J383" t="s">
        <v>82</v>
      </c>
      <c r="L383" s="1" t="str">
        <f t="shared" si="81"/>
        <v>II 02 - 2º Juzgado de Garantía de Santiago</v>
      </c>
    </row>
    <row r="384" spans="1:12" x14ac:dyDescent="0.35">
      <c r="A384" s="2">
        <f t="shared" si="74"/>
        <v>69</v>
      </c>
      <c r="B384" s="2">
        <f t="shared" si="75"/>
        <v>27.16</v>
      </c>
      <c r="C384" s="5" t="str">
        <f t="shared" si="76"/>
        <v>II 02 - 3º Juzgado de Garantía de Santiago</v>
      </c>
      <c r="D384" s="23" t="str">
        <f t="shared" si="82"/>
        <v>https://analytics.zoho.com/open-view/2395394000007173539?ZOHO_CRITERIA=%22Trasposicion_27.16%22.%22Id_Juzgado_Garant%C3%ADa%22%3D69</v>
      </c>
      <c r="E384" s="4">
        <f t="shared" si="77"/>
        <v>82</v>
      </c>
      <c r="F384" t="str">
        <f t="shared" si="78"/>
        <v>II 02</v>
      </c>
      <c r="G384" t="str">
        <f t="shared" si="79"/>
        <v>Juzgado de Garantía</v>
      </c>
      <c r="H384" t="str">
        <f t="shared" si="80"/>
        <v>Sentencias Dictadas por Delitos Vinculados a la Mujer</v>
      </c>
      <c r="I384" s="2">
        <v>69</v>
      </c>
      <c r="J384" t="s">
        <v>83</v>
      </c>
      <c r="L384" s="1" t="str">
        <f t="shared" si="81"/>
        <v>II 02 - 3º Juzgado de Garantía de Santiago</v>
      </c>
    </row>
    <row r="385" spans="1:12" x14ac:dyDescent="0.35">
      <c r="A385" s="2">
        <f t="shared" si="74"/>
        <v>70</v>
      </c>
      <c r="B385" s="2">
        <f t="shared" si="75"/>
        <v>27.16</v>
      </c>
      <c r="C385" s="5" t="str">
        <f t="shared" si="76"/>
        <v>II 02 - 4º Juzgado de Garantía de Santiago</v>
      </c>
      <c r="D385" s="23" t="str">
        <f t="shared" si="82"/>
        <v>https://analytics.zoho.com/open-view/2395394000007173539?ZOHO_CRITERIA=%22Trasposicion_27.16%22.%22Id_Juzgado_Garant%C3%ADa%22%3D70</v>
      </c>
      <c r="E385" s="4">
        <f t="shared" si="77"/>
        <v>82</v>
      </c>
      <c r="F385" t="str">
        <f t="shared" si="78"/>
        <v>II 02</v>
      </c>
      <c r="G385" t="str">
        <f t="shared" si="79"/>
        <v>Juzgado de Garantía</v>
      </c>
      <c r="H385" t="str">
        <f t="shared" si="80"/>
        <v>Sentencias Dictadas por Delitos Vinculados a la Mujer</v>
      </c>
      <c r="I385" s="2">
        <v>70</v>
      </c>
      <c r="J385" t="s">
        <v>84</v>
      </c>
      <c r="L385" s="1" t="str">
        <f t="shared" si="81"/>
        <v>II 02 - 4º Juzgado de Garantía de Santiago</v>
      </c>
    </row>
    <row r="386" spans="1:12" x14ac:dyDescent="0.35">
      <c r="A386" s="2">
        <f t="shared" si="74"/>
        <v>71</v>
      </c>
      <c r="B386" s="2">
        <f t="shared" si="75"/>
        <v>27.16</v>
      </c>
      <c r="C386" s="5" t="str">
        <f t="shared" si="76"/>
        <v>II 02 - 5º Juzgado de Garantía de Santiago</v>
      </c>
      <c r="D386" s="23" t="str">
        <f t="shared" si="82"/>
        <v>https://analytics.zoho.com/open-view/2395394000007173539?ZOHO_CRITERIA=%22Trasposicion_27.16%22.%22Id_Juzgado_Garant%C3%ADa%22%3D71</v>
      </c>
      <c r="E386" s="4">
        <f t="shared" si="77"/>
        <v>82</v>
      </c>
      <c r="F386" t="str">
        <f t="shared" si="78"/>
        <v>II 02</v>
      </c>
      <c r="G386" t="str">
        <f t="shared" si="79"/>
        <v>Juzgado de Garantía</v>
      </c>
      <c r="H386" t="str">
        <f t="shared" si="80"/>
        <v>Sentencias Dictadas por Delitos Vinculados a la Mujer</v>
      </c>
      <c r="I386" s="2">
        <v>71</v>
      </c>
      <c r="J386" t="s">
        <v>85</v>
      </c>
      <c r="L386" s="1" t="str">
        <f t="shared" si="81"/>
        <v>II 02 - 5º Juzgado de Garantía de Santiago</v>
      </c>
    </row>
    <row r="387" spans="1:12" x14ac:dyDescent="0.35">
      <c r="A387" s="2">
        <f t="shared" si="74"/>
        <v>72</v>
      </c>
      <c r="B387" s="2">
        <f t="shared" si="75"/>
        <v>27.16</v>
      </c>
      <c r="C387" s="5" t="str">
        <f t="shared" si="76"/>
        <v>II 02 - 6º Juzgado de Garantía de Santiago</v>
      </c>
      <c r="D387" s="23" t="str">
        <f t="shared" si="82"/>
        <v>https://analytics.zoho.com/open-view/2395394000007173539?ZOHO_CRITERIA=%22Trasposicion_27.16%22.%22Id_Juzgado_Garant%C3%ADa%22%3D72</v>
      </c>
      <c r="E387" s="4">
        <f t="shared" si="77"/>
        <v>82</v>
      </c>
      <c r="F387" t="str">
        <f t="shared" si="78"/>
        <v>II 02</v>
      </c>
      <c r="G387" t="str">
        <f t="shared" si="79"/>
        <v>Juzgado de Garantía</v>
      </c>
      <c r="H387" t="str">
        <f t="shared" si="80"/>
        <v>Sentencias Dictadas por Delitos Vinculados a la Mujer</v>
      </c>
      <c r="I387" s="2">
        <v>72</v>
      </c>
      <c r="J387" t="s">
        <v>86</v>
      </c>
      <c r="L387" s="1" t="str">
        <f t="shared" si="81"/>
        <v>II 02 - 6º Juzgado de Garantía de Santiago</v>
      </c>
    </row>
    <row r="388" spans="1:12" x14ac:dyDescent="0.35">
      <c r="A388" s="2">
        <f t="shared" si="74"/>
        <v>73</v>
      </c>
      <c r="B388" s="2">
        <f t="shared" si="75"/>
        <v>27.16</v>
      </c>
      <c r="C388" s="5" t="str">
        <f t="shared" si="76"/>
        <v>II 02 - 7º Juzgado de Garantía de Santiago</v>
      </c>
      <c r="D388" s="23" t="str">
        <f t="shared" si="82"/>
        <v>https://analytics.zoho.com/open-view/2395394000007173539?ZOHO_CRITERIA=%22Trasposicion_27.16%22.%22Id_Juzgado_Garant%C3%ADa%22%3D73</v>
      </c>
      <c r="E388" s="4">
        <f t="shared" si="77"/>
        <v>82</v>
      </c>
      <c r="F388" t="str">
        <f t="shared" si="78"/>
        <v>II 02</v>
      </c>
      <c r="G388" t="str">
        <f t="shared" si="79"/>
        <v>Juzgado de Garantía</v>
      </c>
      <c r="H388" t="str">
        <f t="shared" si="80"/>
        <v>Sentencias Dictadas por Delitos Vinculados a la Mujer</v>
      </c>
      <c r="I388" s="2">
        <v>73</v>
      </c>
      <c r="J388" t="s">
        <v>87</v>
      </c>
      <c r="L388" s="1" t="str">
        <f t="shared" si="81"/>
        <v>II 02 - 7º Juzgado de Garantía de Santiago</v>
      </c>
    </row>
    <row r="389" spans="1:12" x14ac:dyDescent="0.35">
      <c r="A389" s="2">
        <f t="shared" si="74"/>
        <v>74</v>
      </c>
      <c r="B389" s="2">
        <f t="shared" si="75"/>
        <v>27.16</v>
      </c>
      <c r="C389" s="5" t="str">
        <f t="shared" si="76"/>
        <v>II 02 - 8º Juzgado de Garantía de Santiago</v>
      </c>
      <c r="D389" s="23" t="str">
        <f t="shared" si="82"/>
        <v>https://analytics.zoho.com/open-view/2395394000007173539?ZOHO_CRITERIA=%22Trasposicion_27.16%22.%22Id_Juzgado_Garant%C3%ADa%22%3D74</v>
      </c>
      <c r="E389" s="4">
        <f t="shared" si="77"/>
        <v>82</v>
      </c>
      <c r="F389" t="str">
        <f t="shared" si="78"/>
        <v>II 02</v>
      </c>
      <c r="G389" t="str">
        <f t="shared" si="79"/>
        <v>Juzgado de Garantía</v>
      </c>
      <c r="H389" t="str">
        <f t="shared" si="80"/>
        <v>Sentencias Dictadas por Delitos Vinculados a la Mujer</v>
      </c>
      <c r="I389" s="2">
        <v>74</v>
      </c>
      <c r="J389" t="s">
        <v>88</v>
      </c>
      <c r="L389" s="1" t="str">
        <f t="shared" si="81"/>
        <v>II 02 - 8º Juzgado de Garantía de Santiago</v>
      </c>
    </row>
    <row r="390" spans="1:12" x14ac:dyDescent="0.35">
      <c r="A390" s="2">
        <f t="shared" si="74"/>
        <v>75</v>
      </c>
      <c r="B390" s="2">
        <f t="shared" si="75"/>
        <v>27.16</v>
      </c>
      <c r="C390" s="5" t="str">
        <f t="shared" si="76"/>
        <v>II 02 - 9º Juzgado de Garantía de Santiago</v>
      </c>
      <c r="D390" s="23" t="str">
        <f t="shared" si="82"/>
        <v>https://analytics.zoho.com/open-view/2395394000007173539?ZOHO_CRITERIA=%22Trasposicion_27.16%22.%22Id_Juzgado_Garant%C3%ADa%22%3D75</v>
      </c>
      <c r="E390" s="4">
        <f t="shared" si="77"/>
        <v>82</v>
      </c>
      <c r="F390" t="str">
        <f t="shared" si="78"/>
        <v>II 02</v>
      </c>
      <c r="G390" t="str">
        <f t="shared" si="79"/>
        <v>Juzgado de Garantía</v>
      </c>
      <c r="H390" t="str">
        <f t="shared" si="80"/>
        <v>Sentencias Dictadas por Delitos Vinculados a la Mujer</v>
      </c>
      <c r="I390" s="2">
        <v>75</v>
      </c>
      <c r="J390" t="s">
        <v>92</v>
      </c>
      <c r="L390" s="1" t="str">
        <f t="shared" si="81"/>
        <v>II 02 - 9º Juzgado de Garantía de Santiago</v>
      </c>
    </row>
    <row r="391" spans="1:12" x14ac:dyDescent="0.35">
      <c r="A391" s="2">
        <f t="shared" si="74"/>
        <v>76</v>
      </c>
      <c r="B391" s="2">
        <f t="shared" si="75"/>
        <v>27.16</v>
      </c>
      <c r="C391" s="5" t="str">
        <f t="shared" si="76"/>
        <v>II 02 - Juzgado de Garantía de Los Lagos</v>
      </c>
      <c r="D391" s="23" t="str">
        <f t="shared" si="82"/>
        <v>https://analytics.zoho.com/open-view/2395394000007173539?ZOHO_CRITERIA=%22Trasposicion_27.16%22.%22Id_Juzgado_Garant%C3%ADa%22%3D76</v>
      </c>
      <c r="E391" s="4">
        <f t="shared" si="77"/>
        <v>82</v>
      </c>
      <c r="F391" t="str">
        <f t="shared" si="78"/>
        <v>II 02</v>
      </c>
      <c r="G391" t="str">
        <f t="shared" si="79"/>
        <v>Juzgado de Garantía</v>
      </c>
      <c r="H391" t="str">
        <f t="shared" si="80"/>
        <v>Sentencias Dictadas por Delitos Vinculados a la Mujer</v>
      </c>
      <c r="I391" s="2">
        <v>76</v>
      </c>
      <c r="J391" t="s">
        <v>143</v>
      </c>
      <c r="L391" s="1" t="str">
        <f t="shared" si="81"/>
        <v>II 02 - Juzgado de Garantía de Los Lagos</v>
      </c>
    </row>
    <row r="392" spans="1:12" x14ac:dyDescent="0.35">
      <c r="A392" s="2">
        <f t="shared" si="74"/>
        <v>77</v>
      </c>
      <c r="B392" s="2">
        <f t="shared" si="75"/>
        <v>27.16</v>
      </c>
      <c r="C392" s="5" t="str">
        <f t="shared" si="76"/>
        <v>II 02 - Juzgado de Garantía de Mariquina</v>
      </c>
      <c r="D392" s="23" t="str">
        <f t="shared" si="82"/>
        <v>https://analytics.zoho.com/open-view/2395394000007173539?ZOHO_CRITERIA=%22Trasposicion_27.16%22.%22Id_Juzgado_Garant%C3%ADa%22%3D77</v>
      </c>
      <c r="E392" s="4">
        <f t="shared" si="77"/>
        <v>82</v>
      </c>
      <c r="F392" t="str">
        <f t="shared" si="78"/>
        <v>II 02</v>
      </c>
      <c r="G392" t="str">
        <f t="shared" si="79"/>
        <v>Juzgado de Garantía</v>
      </c>
      <c r="H392" t="str">
        <f t="shared" si="80"/>
        <v>Sentencias Dictadas por Delitos Vinculados a la Mujer</v>
      </c>
      <c r="I392" s="2">
        <v>77</v>
      </c>
      <c r="J392" t="s">
        <v>144</v>
      </c>
      <c r="L392" s="1" t="str">
        <f t="shared" si="81"/>
        <v>II 02 - Juzgado de Garantía de Mariquina</v>
      </c>
    </row>
    <row r="393" spans="1:12" x14ac:dyDescent="0.35">
      <c r="A393" s="2">
        <f t="shared" si="74"/>
        <v>78</v>
      </c>
      <c r="B393" s="2">
        <f t="shared" si="75"/>
        <v>27.16</v>
      </c>
      <c r="C393" s="5" t="str">
        <f t="shared" si="76"/>
        <v>II 02 - Juzgado de Garantía de Valdivia</v>
      </c>
      <c r="D393" s="23" t="str">
        <f t="shared" si="82"/>
        <v>https://analytics.zoho.com/open-view/2395394000007173539?ZOHO_CRITERIA=%22Trasposicion_27.16%22.%22Id_Juzgado_Garant%C3%ADa%22%3D78</v>
      </c>
      <c r="E393" s="4">
        <f t="shared" si="77"/>
        <v>82</v>
      </c>
      <c r="F393" t="str">
        <f t="shared" si="78"/>
        <v>II 02</v>
      </c>
      <c r="G393" t="str">
        <f t="shared" si="79"/>
        <v>Juzgado de Garantía</v>
      </c>
      <c r="H393" t="str">
        <f t="shared" si="80"/>
        <v>Sentencias Dictadas por Delitos Vinculados a la Mujer</v>
      </c>
      <c r="I393" s="2">
        <v>78</v>
      </c>
      <c r="J393" t="s">
        <v>145</v>
      </c>
      <c r="L393" s="1" t="str">
        <f t="shared" si="81"/>
        <v>II 02 - Juzgado de Garantía de Valdivia</v>
      </c>
    </row>
    <row r="394" spans="1:12" x14ac:dyDescent="0.35">
      <c r="A394" s="2">
        <f t="shared" si="74"/>
        <v>79</v>
      </c>
      <c r="B394" s="2">
        <f t="shared" si="75"/>
        <v>27.16</v>
      </c>
      <c r="C394" s="5" t="str">
        <f t="shared" si="76"/>
        <v>II 02 - Juzgado de Garantía de Arica</v>
      </c>
      <c r="D394" s="23" t="str">
        <f t="shared" si="82"/>
        <v>https://analytics.zoho.com/open-view/2395394000007173539?ZOHO_CRITERIA=%22Trasposicion_27.16%22.%22Id_Juzgado_Garant%C3%ADa%22%3D79</v>
      </c>
      <c r="E394" s="4">
        <f t="shared" si="77"/>
        <v>82</v>
      </c>
      <c r="F394" t="str">
        <f t="shared" si="78"/>
        <v>II 02</v>
      </c>
      <c r="G394" t="str">
        <f t="shared" si="79"/>
        <v>Juzgado de Garantía</v>
      </c>
      <c r="H394" t="str">
        <f t="shared" si="80"/>
        <v>Sentencias Dictadas por Delitos Vinculados a la Mujer</v>
      </c>
      <c r="I394" s="2">
        <v>79</v>
      </c>
      <c r="J394" t="s">
        <v>108</v>
      </c>
      <c r="L394" s="1" t="str">
        <f t="shared" si="81"/>
        <v>II 02 - Juzgado de Garantía de Arica</v>
      </c>
    </row>
    <row r="395" spans="1:12" x14ac:dyDescent="0.35">
      <c r="A395" s="2">
        <f t="shared" si="74"/>
        <v>80</v>
      </c>
      <c r="B395" s="2">
        <f t="shared" si="75"/>
        <v>27.16</v>
      </c>
      <c r="C395" s="5" t="str">
        <f t="shared" si="76"/>
        <v>II 02 - Juzgado de Garantía de Chillan</v>
      </c>
      <c r="D395" s="23" t="str">
        <f t="shared" si="82"/>
        <v>https://analytics.zoho.com/open-view/2395394000007173539?ZOHO_CRITERIA=%22Trasposicion_27.16%22.%22Id_Juzgado_Garant%C3%ADa%22%3D80</v>
      </c>
      <c r="E395" s="4">
        <f t="shared" si="77"/>
        <v>82</v>
      </c>
      <c r="F395" t="str">
        <f t="shared" si="78"/>
        <v>II 02</v>
      </c>
      <c r="G395" t="str">
        <f t="shared" si="79"/>
        <v>Juzgado de Garantía</v>
      </c>
      <c r="H395" t="str">
        <f t="shared" si="80"/>
        <v>Sentencias Dictadas por Delitos Vinculados a la Mujer</v>
      </c>
      <c r="I395" s="2">
        <v>80</v>
      </c>
      <c r="J395" t="s">
        <v>146</v>
      </c>
      <c r="L395" s="1" t="str">
        <f t="shared" si="81"/>
        <v>II 02 - Juzgado de Garantía de Chillan</v>
      </c>
    </row>
    <row r="396" spans="1:12" x14ac:dyDescent="0.35">
      <c r="A396" s="2">
        <f t="shared" si="74"/>
        <v>81</v>
      </c>
      <c r="B396" s="2">
        <f t="shared" si="75"/>
        <v>27.16</v>
      </c>
      <c r="C396" s="5" t="str">
        <f t="shared" si="76"/>
        <v>II 02 - Juzgado de Garantía de San Carlos</v>
      </c>
      <c r="D396" s="23" t="str">
        <f t="shared" si="82"/>
        <v>https://analytics.zoho.com/open-view/2395394000007173539?ZOHO_CRITERIA=%22Trasposicion_27.16%22.%22Id_Juzgado_Garant%C3%ADa%22%3D81</v>
      </c>
      <c r="E396" s="4">
        <f t="shared" si="77"/>
        <v>82</v>
      </c>
      <c r="F396" t="str">
        <f t="shared" si="78"/>
        <v>II 02</v>
      </c>
      <c r="G396" t="str">
        <f t="shared" si="79"/>
        <v>Juzgado de Garantía</v>
      </c>
      <c r="H396" t="str">
        <f t="shared" si="80"/>
        <v>Sentencias Dictadas por Delitos Vinculados a la Mujer</v>
      </c>
      <c r="I396" s="2">
        <v>81</v>
      </c>
      <c r="J396" t="s">
        <v>147</v>
      </c>
      <c r="L396" s="1" t="str">
        <f t="shared" si="81"/>
        <v>II 02 - Juzgado de Garantía de San Carlos</v>
      </c>
    </row>
    <row r="397" spans="1:12" x14ac:dyDescent="0.35">
      <c r="A397" s="2">
        <f t="shared" si="74"/>
        <v>82</v>
      </c>
      <c r="B397" s="2">
        <f t="shared" si="75"/>
        <v>27.16</v>
      </c>
      <c r="C397" s="5" t="str">
        <f t="shared" si="76"/>
        <v>II 02 - Juzgado de Garantía de Yungay</v>
      </c>
      <c r="D397" s="23" t="str">
        <f t="shared" si="82"/>
        <v>https://analytics.zoho.com/open-view/2395394000007173539?ZOHO_CRITERIA=%22Trasposicion_27.16%22.%22Id_Juzgado_Garant%C3%ADa%22%3D82</v>
      </c>
      <c r="E397" s="4">
        <f t="shared" si="77"/>
        <v>82</v>
      </c>
      <c r="F397" t="str">
        <f t="shared" si="78"/>
        <v>II 02</v>
      </c>
      <c r="G397" t="str">
        <f t="shared" si="79"/>
        <v>Juzgado de Garantía</v>
      </c>
      <c r="H397" t="str">
        <f t="shared" si="80"/>
        <v>Sentencias Dictadas por Delitos Vinculados a la Mujer</v>
      </c>
      <c r="I397" s="2">
        <v>82</v>
      </c>
      <c r="J397" t="s">
        <v>89</v>
      </c>
      <c r="L397" s="1" t="str">
        <f t="shared" si="81"/>
        <v>II 02 - Juzgado de Garantía de Yungay</v>
      </c>
    </row>
    <row r="398" spans="1:12" x14ac:dyDescent="0.35">
      <c r="A398" s="76">
        <v>1</v>
      </c>
      <c r="B398" s="76">
        <f t="shared" si="75"/>
        <v>27.16</v>
      </c>
      <c r="C398" s="77" t="str">
        <f t="shared" si="76"/>
        <v>II 03 - Femicidio Intimo</v>
      </c>
      <c r="D398" s="78" t="str">
        <f>+"https://analytics.zoho.com/open-view/2395394000007173685?ZOHO_CRITERIA=%22Trasposicion_27.16%22.%22Id_Categor%C3%ADa%22%3D"&amp;I398</f>
        <v>https://analytics.zoho.com/open-view/2395394000007173685?ZOHO_CRITERIA=%22Trasposicion_27.16%22.%22Id_Categor%C3%ADa%22%3D270103002</v>
      </c>
      <c r="E398" s="79">
        <v>9</v>
      </c>
      <c r="F398" s="80" t="s">
        <v>148</v>
      </c>
      <c r="G398" s="80" t="s">
        <v>149</v>
      </c>
      <c r="H398" s="80" t="s">
        <v>188</v>
      </c>
      <c r="I398" s="76">
        <v>270103002</v>
      </c>
      <c r="J398" s="80" t="s">
        <v>210</v>
      </c>
      <c r="K398" s="80" t="s">
        <v>218</v>
      </c>
      <c r="L398" s="1" t="str">
        <f t="shared" si="81"/>
        <v>II 03 - Femicidio Intimo</v>
      </c>
    </row>
    <row r="399" spans="1:12" x14ac:dyDescent="0.35">
      <c r="A399" s="2">
        <f t="shared" si="74"/>
        <v>2</v>
      </c>
      <c r="B399" s="2">
        <f t="shared" si="75"/>
        <v>27.16</v>
      </c>
      <c r="C399" s="5" t="str">
        <f t="shared" si="76"/>
        <v>II 03 - Secuestro Con Violación</v>
      </c>
      <c r="D399" s="23" t="str">
        <f t="shared" ref="D399:D406" si="83">+"https://analytics.zoho.com/open-view/2395394000007173685?ZOHO_CRITERIA=%22Trasposicion_27.16%22.%22Id_Categor%C3%ADa%22%3D"&amp;I399</f>
        <v>https://analytics.zoho.com/open-view/2395394000007173685?ZOHO_CRITERIA=%22Trasposicion_27.16%22.%22Id_Categor%C3%ADa%22%3D270103003</v>
      </c>
      <c r="E399" s="4">
        <f t="shared" si="77"/>
        <v>9</v>
      </c>
      <c r="F399" t="str">
        <f t="shared" si="78"/>
        <v>II 03</v>
      </c>
      <c r="G399" t="str">
        <f t="shared" si="79"/>
        <v>CATEGORÍA</v>
      </c>
      <c r="H399" t="str">
        <f t="shared" si="80"/>
        <v>Sentencias Dictadas por Delitos Vinculados a la Mujer</v>
      </c>
      <c r="I399" s="2">
        <v>270103003</v>
      </c>
      <c r="J399" t="s">
        <v>211</v>
      </c>
      <c r="L399" s="1" t="str">
        <f t="shared" si="81"/>
        <v>II 03 - Secuestro Con Violación</v>
      </c>
    </row>
    <row r="400" spans="1:12" x14ac:dyDescent="0.35">
      <c r="A400" s="2">
        <f t="shared" si="74"/>
        <v>3</v>
      </c>
      <c r="B400" s="2">
        <f t="shared" si="75"/>
        <v>27.16</v>
      </c>
      <c r="C400" s="5" t="str">
        <f t="shared" si="76"/>
        <v>II 03 - Secuestro Con Homicidio, Violación O Lesiones</v>
      </c>
      <c r="D400" s="23" t="str">
        <f t="shared" si="83"/>
        <v>https://analytics.zoho.com/open-view/2395394000007173685?ZOHO_CRITERIA=%22Trasposicion_27.16%22.%22Id_Categor%C3%ADa%22%3D270103004</v>
      </c>
      <c r="E400" s="4">
        <f t="shared" si="77"/>
        <v>9</v>
      </c>
      <c r="F400" t="str">
        <f t="shared" si="78"/>
        <v>II 03</v>
      </c>
      <c r="G400" t="str">
        <f t="shared" si="79"/>
        <v>CATEGORÍA</v>
      </c>
      <c r="H400" t="str">
        <f t="shared" si="80"/>
        <v>Sentencias Dictadas por Delitos Vinculados a la Mujer</v>
      </c>
      <c r="I400" s="2">
        <v>270103004</v>
      </c>
      <c r="J400" t="s">
        <v>212</v>
      </c>
      <c r="L400" s="1" t="str">
        <f t="shared" si="81"/>
        <v>II 03 - Secuestro Con Homicidio, Violación O Lesiones</v>
      </c>
    </row>
    <row r="401" spans="1:12" x14ac:dyDescent="0.35">
      <c r="A401" s="2">
        <f t="shared" si="74"/>
        <v>4</v>
      </c>
      <c r="B401" s="2">
        <f t="shared" si="75"/>
        <v>27.16</v>
      </c>
      <c r="C401" s="5" t="str">
        <f t="shared" si="76"/>
        <v>II 03 - Tortura Con Violación, Abuso Sexual Agravado/Otros</v>
      </c>
      <c r="D401" s="23" t="str">
        <f t="shared" si="83"/>
        <v>https://analytics.zoho.com/open-view/2395394000007173685?ZOHO_CRITERIA=%22Trasposicion_27.16%22.%22Id_Categor%C3%ADa%22%3D270103005</v>
      </c>
      <c r="E401" s="4">
        <f t="shared" si="77"/>
        <v>9</v>
      </c>
      <c r="F401" t="str">
        <f t="shared" si="78"/>
        <v>II 03</v>
      </c>
      <c r="G401" t="str">
        <f t="shared" si="79"/>
        <v>CATEGORÍA</v>
      </c>
      <c r="H401" t="str">
        <f t="shared" si="80"/>
        <v>Sentencias Dictadas por Delitos Vinculados a la Mujer</v>
      </c>
      <c r="I401" s="2">
        <v>270103005</v>
      </c>
      <c r="J401" t="s">
        <v>155</v>
      </c>
      <c r="L401" s="1" t="str">
        <f t="shared" si="81"/>
        <v>II 03 - Tortura Con Violación, Abuso Sexual Agravado/Otros</v>
      </c>
    </row>
    <row r="402" spans="1:12" x14ac:dyDescent="0.35">
      <c r="A402" s="2">
        <f t="shared" si="74"/>
        <v>5</v>
      </c>
      <c r="B402" s="2">
        <f t="shared" si="75"/>
        <v>27.16</v>
      </c>
      <c r="C402" s="5" t="str">
        <f t="shared" si="76"/>
        <v>II 03 - Femicidio No Íntimo</v>
      </c>
      <c r="D402" s="23" t="str">
        <f t="shared" si="83"/>
        <v>https://analytics.zoho.com/open-view/2395394000007173685?ZOHO_CRITERIA=%22Trasposicion_27.16%22.%22Id_Categor%C3%ADa%22%3D270103006</v>
      </c>
      <c r="E402" s="4">
        <f t="shared" si="77"/>
        <v>9</v>
      </c>
      <c r="F402" t="str">
        <f t="shared" si="78"/>
        <v>II 03</v>
      </c>
      <c r="G402" t="str">
        <f t="shared" si="79"/>
        <v>CATEGORÍA</v>
      </c>
      <c r="H402" t="str">
        <f t="shared" si="80"/>
        <v>Sentencias Dictadas por Delitos Vinculados a la Mujer</v>
      </c>
      <c r="I402" s="2">
        <v>270103006</v>
      </c>
      <c r="J402" t="s">
        <v>213</v>
      </c>
      <c r="L402" s="1" t="str">
        <f t="shared" si="81"/>
        <v>II 03 - Femicidio No Íntimo</v>
      </c>
    </row>
    <row r="403" spans="1:12" x14ac:dyDescent="0.35">
      <c r="A403" s="2">
        <f t="shared" si="74"/>
        <v>6</v>
      </c>
      <c r="B403" s="2">
        <f t="shared" si="75"/>
        <v>27.16</v>
      </c>
      <c r="C403" s="5" t="str">
        <f t="shared" si="76"/>
        <v>II 03 - Maltrato Habitual (Violencia Intrafamiliar)</v>
      </c>
      <c r="D403" s="23" t="str">
        <f t="shared" si="83"/>
        <v>https://analytics.zoho.com/open-view/2395394000007173685?ZOHO_CRITERIA=%22Trasposicion_27.16%22.%22Id_Categor%C3%ADa%22%3D270104001</v>
      </c>
      <c r="E403" s="4">
        <f t="shared" si="77"/>
        <v>9</v>
      </c>
      <c r="F403" t="str">
        <f t="shared" si="78"/>
        <v>II 03</v>
      </c>
      <c r="G403" t="str">
        <f t="shared" si="79"/>
        <v>CATEGORÍA</v>
      </c>
      <c r="H403" t="str">
        <f t="shared" si="80"/>
        <v>Sentencias Dictadas por Delitos Vinculados a la Mujer</v>
      </c>
      <c r="I403" s="2">
        <v>270104001</v>
      </c>
      <c r="J403" t="s">
        <v>214</v>
      </c>
      <c r="L403" s="1" t="str">
        <f t="shared" si="81"/>
        <v>II 03 - Maltrato Habitual (Violencia Intrafamiliar)</v>
      </c>
    </row>
    <row r="404" spans="1:12" x14ac:dyDescent="0.35">
      <c r="A404" s="2">
        <f t="shared" si="74"/>
        <v>7</v>
      </c>
      <c r="B404" s="2">
        <f t="shared" si="75"/>
        <v>27.16</v>
      </c>
      <c r="C404" s="5" t="str">
        <f t="shared" si="76"/>
        <v>II 03 - Aborto Cometido Por Facultativo Por Causales No Reguladas</v>
      </c>
      <c r="D404" s="23" t="str">
        <f t="shared" si="83"/>
        <v>https://analytics.zoho.com/open-view/2395394000007173685?ZOHO_CRITERIA=%22Trasposicion_27.16%22.%22Id_Categor%C3%ADa%22%3D270105001</v>
      </c>
      <c r="E404" s="4">
        <f t="shared" si="77"/>
        <v>9</v>
      </c>
      <c r="F404" t="str">
        <f t="shared" si="78"/>
        <v>II 03</v>
      </c>
      <c r="G404" t="str">
        <f t="shared" si="79"/>
        <v>CATEGORÍA</v>
      </c>
      <c r="H404" t="str">
        <f t="shared" si="80"/>
        <v>Sentencias Dictadas por Delitos Vinculados a la Mujer</v>
      </c>
      <c r="I404" s="2">
        <v>270105001</v>
      </c>
      <c r="J404" t="s">
        <v>215</v>
      </c>
      <c r="L404" s="1" t="str">
        <f t="shared" si="81"/>
        <v>II 03 - Aborto Cometido Por Facultativo Por Causales No Reguladas</v>
      </c>
    </row>
    <row r="405" spans="1:12" x14ac:dyDescent="0.35">
      <c r="A405" s="2">
        <f t="shared" si="74"/>
        <v>8</v>
      </c>
      <c r="B405" s="2">
        <f t="shared" si="75"/>
        <v>27.16</v>
      </c>
      <c r="C405" s="5" t="str">
        <f t="shared" si="76"/>
        <v>II 03 - Aborto Consentido Causales No Reguladas</v>
      </c>
      <c r="D405" s="23" t="str">
        <f t="shared" si="83"/>
        <v>https://analytics.zoho.com/open-view/2395394000007173685?ZOHO_CRITERIA=%22Trasposicion_27.16%22.%22Id_Categor%C3%ADa%22%3D270105002</v>
      </c>
      <c r="E405" s="4">
        <f t="shared" si="77"/>
        <v>9</v>
      </c>
      <c r="F405" t="str">
        <f t="shared" si="78"/>
        <v>II 03</v>
      </c>
      <c r="G405" t="str">
        <f t="shared" si="79"/>
        <v>CATEGORÍA</v>
      </c>
      <c r="H405" t="str">
        <f t="shared" si="80"/>
        <v>Sentencias Dictadas por Delitos Vinculados a la Mujer</v>
      </c>
      <c r="I405" s="2">
        <v>270105002</v>
      </c>
      <c r="J405" t="s">
        <v>216</v>
      </c>
      <c r="L405" s="1" t="str">
        <f t="shared" si="81"/>
        <v>II 03 - Aborto Consentido Causales No Reguladas</v>
      </c>
    </row>
    <row r="406" spans="1:12" x14ac:dyDescent="0.35">
      <c r="A406" s="2">
        <f t="shared" si="74"/>
        <v>9</v>
      </c>
      <c r="B406" s="2">
        <f t="shared" si="75"/>
        <v>27.16</v>
      </c>
      <c r="C406" s="5" t="str">
        <f t="shared" si="76"/>
        <v>II 03 - Aborto Sin Consentimiento</v>
      </c>
      <c r="D406" s="23" t="str">
        <f t="shared" si="83"/>
        <v>https://analytics.zoho.com/open-view/2395394000007173685?ZOHO_CRITERIA=%22Trasposicion_27.16%22.%22Id_Categor%C3%ADa%22%3D270105003</v>
      </c>
      <c r="E406" s="4">
        <f t="shared" si="77"/>
        <v>9</v>
      </c>
      <c r="F406" t="str">
        <f t="shared" si="78"/>
        <v>II 03</v>
      </c>
      <c r="G406" t="str">
        <f t="shared" si="79"/>
        <v>CATEGORÍA</v>
      </c>
      <c r="H406" t="str">
        <f t="shared" si="80"/>
        <v>Sentencias Dictadas por Delitos Vinculados a la Mujer</v>
      </c>
      <c r="I406" s="2">
        <v>270105003</v>
      </c>
      <c r="J406" t="s">
        <v>217</v>
      </c>
      <c r="L406" s="1" t="str">
        <f t="shared" si="81"/>
        <v>II 03 - Aborto Sin Consentimiento</v>
      </c>
    </row>
    <row r="407" spans="1:12" hidden="1" x14ac:dyDescent="0.35">
      <c r="A407" s="86">
        <v>1</v>
      </c>
      <c r="B407" s="86">
        <v>27.18</v>
      </c>
      <c r="C407" s="87" t="str">
        <f t="shared" si="76"/>
        <v>II 01 - Tarapacá</v>
      </c>
      <c r="D407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+"https://analytics.zoho.com/open-view/2395394000007253319?ZOHO_CRITERIA=%22Trasposicion_27.18%22.%22Valor%22%3E0.99%20and%20%22Trasposicion_27.18%22.%22A%C3%B1o%22%20%3D%202020%20and%20%22Trasposicion_27.18%22.%22Cod%20regi%C3%B3n%22%20%3D%20"&amp;I407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7" s="89">
        <v>16</v>
      </c>
      <c r="F407" s="90" t="s">
        <v>42</v>
      </c>
      <c r="G407" s="90" t="s">
        <v>27</v>
      </c>
      <c r="H407" s="90" t="s">
        <v>191</v>
      </c>
      <c r="I407" s="86">
        <v>1</v>
      </c>
      <c r="J407" s="90" t="s">
        <v>10</v>
      </c>
      <c r="K407" s="90" t="s">
        <v>242</v>
      </c>
      <c r="L407" s="1" t="str">
        <f t="shared" si="81"/>
        <v>II 01 - Tarapacá</v>
      </c>
    </row>
    <row r="408" spans="1:12" hidden="1" x14ac:dyDescent="0.35">
      <c r="A408" s="2">
        <f t="shared" si="74"/>
        <v>2</v>
      </c>
      <c r="B408" s="2">
        <f t="shared" si="75"/>
        <v>27.18</v>
      </c>
      <c r="C408" s="5" t="str">
        <f t="shared" si="76"/>
        <v>II 01 - Antofagasta</v>
      </c>
      <c r="D408" s="23" t="str">
        <f t="shared" ref="D408:D422" si="84">+"https://analytics.zoho.com/open-view/2395394000007253319?ZOHO_CRITERIA=%22Trasposicion_27.18%22.%22Valor%22%3E0.99%20and%20%22Trasposicion_27.18%22.%22A%C3%B1o%22%20%3D%202020%20and%20%22Trasposicion_27.18%22.%22Cod%20regi%C3%B3n%22%20%3D%20"&amp;I408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8" s="4">
        <f t="shared" si="77"/>
        <v>16</v>
      </c>
      <c r="F408" t="str">
        <f t="shared" si="78"/>
        <v>II 01</v>
      </c>
      <c r="G408" t="str">
        <f t="shared" si="79"/>
        <v>Región</v>
      </c>
      <c r="H408" t="str">
        <f t="shared" si="80"/>
        <v>Tasa por 100 mil habitantes de violencia psicológica</v>
      </c>
      <c r="I408" s="2">
        <v>2</v>
      </c>
      <c r="J408" t="s">
        <v>11</v>
      </c>
      <c r="L408" s="1" t="str">
        <f t="shared" si="81"/>
        <v>II 01 - Antofagasta</v>
      </c>
    </row>
    <row r="409" spans="1:12" hidden="1" x14ac:dyDescent="0.35">
      <c r="A409" s="2">
        <f t="shared" si="74"/>
        <v>3</v>
      </c>
      <c r="B409" s="2">
        <f t="shared" si="75"/>
        <v>27.18</v>
      </c>
      <c r="C409" s="5" t="str">
        <f t="shared" si="76"/>
        <v>II 01 - Atacama</v>
      </c>
      <c r="D40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9" s="4">
        <f t="shared" si="77"/>
        <v>16</v>
      </c>
      <c r="F409" t="str">
        <f t="shared" si="78"/>
        <v>II 01</v>
      </c>
      <c r="G409" t="str">
        <f t="shared" si="79"/>
        <v>Región</v>
      </c>
      <c r="H409" t="str">
        <f t="shared" si="80"/>
        <v>Tasa por 100 mil habitantes de violencia psicológica</v>
      </c>
      <c r="I409" s="2">
        <v>3</v>
      </c>
      <c r="J409" t="s">
        <v>12</v>
      </c>
      <c r="L409" s="1" t="str">
        <f t="shared" si="81"/>
        <v>II 01 - Atacama</v>
      </c>
    </row>
    <row r="410" spans="1:12" hidden="1" x14ac:dyDescent="0.35">
      <c r="A410" s="2">
        <f t="shared" si="74"/>
        <v>4</v>
      </c>
      <c r="B410" s="2">
        <f t="shared" si="75"/>
        <v>27.18</v>
      </c>
      <c r="C410" s="5" t="str">
        <f t="shared" si="76"/>
        <v>II 01 - Coquimbo</v>
      </c>
      <c r="D41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10" s="4">
        <f t="shared" si="77"/>
        <v>16</v>
      </c>
      <c r="F410" t="str">
        <f t="shared" si="78"/>
        <v>II 01</v>
      </c>
      <c r="G410" t="str">
        <f t="shared" si="79"/>
        <v>Región</v>
      </c>
      <c r="H410" t="str">
        <f t="shared" si="80"/>
        <v>Tasa por 100 mil habitantes de violencia psicológica</v>
      </c>
      <c r="I410" s="2">
        <v>4</v>
      </c>
      <c r="J410" t="s">
        <v>13</v>
      </c>
      <c r="L410" s="1" t="str">
        <f t="shared" si="81"/>
        <v>II 01 - Coquimbo</v>
      </c>
    </row>
    <row r="411" spans="1:12" hidden="1" x14ac:dyDescent="0.35">
      <c r="A411" s="2">
        <f t="shared" si="74"/>
        <v>5</v>
      </c>
      <c r="B411" s="2">
        <f t="shared" si="75"/>
        <v>27.18</v>
      </c>
      <c r="C411" s="5" t="str">
        <f t="shared" si="76"/>
        <v>II 01 - Valparaíso</v>
      </c>
      <c r="D41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11" s="4">
        <f t="shared" si="77"/>
        <v>16</v>
      </c>
      <c r="F411" t="str">
        <f t="shared" si="78"/>
        <v>II 01</v>
      </c>
      <c r="G411" t="str">
        <f t="shared" si="79"/>
        <v>Región</v>
      </c>
      <c r="H411" t="str">
        <f t="shared" si="80"/>
        <v>Tasa por 100 mil habitantes de violencia psicológica</v>
      </c>
      <c r="I411" s="2">
        <v>5</v>
      </c>
      <c r="J411" t="s">
        <v>14</v>
      </c>
      <c r="L411" s="1" t="str">
        <f t="shared" si="81"/>
        <v>II 01 - Valparaíso</v>
      </c>
    </row>
    <row r="412" spans="1:12" hidden="1" x14ac:dyDescent="0.35">
      <c r="A412" s="2">
        <f t="shared" si="74"/>
        <v>6</v>
      </c>
      <c r="B412" s="2">
        <f t="shared" si="75"/>
        <v>27.18</v>
      </c>
      <c r="C412" s="5" t="str">
        <f t="shared" si="76"/>
        <v>II 01 - O'Higgins</v>
      </c>
      <c r="D41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12" s="4">
        <f t="shared" si="77"/>
        <v>16</v>
      </c>
      <c r="F412" t="str">
        <f t="shared" si="78"/>
        <v>II 01</v>
      </c>
      <c r="G412" t="str">
        <f t="shared" si="79"/>
        <v>Región</v>
      </c>
      <c r="H412" t="str">
        <f t="shared" si="80"/>
        <v>Tasa por 100 mil habitantes de violencia psicológica</v>
      </c>
      <c r="I412" s="2">
        <v>6</v>
      </c>
      <c r="J412" t="s">
        <v>15</v>
      </c>
      <c r="L412" s="1" t="str">
        <f t="shared" si="81"/>
        <v>II 01 - O'Higgins</v>
      </c>
    </row>
    <row r="413" spans="1:12" hidden="1" x14ac:dyDescent="0.35">
      <c r="A413" s="2">
        <f t="shared" si="74"/>
        <v>7</v>
      </c>
      <c r="B413" s="2">
        <f t="shared" si="75"/>
        <v>27.18</v>
      </c>
      <c r="C413" s="5" t="str">
        <f t="shared" si="76"/>
        <v>II 01 - Maule</v>
      </c>
      <c r="D413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3" s="4">
        <f t="shared" si="77"/>
        <v>16</v>
      </c>
      <c r="F413" t="str">
        <f t="shared" si="78"/>
        <v>II 01</v>
      </c>
      <c r="G413" t="str">
        <f t="shared" si="79"/>
        <v>Región</v>
      </c>
      <c r="H413" t="str">
        <f t="shared" si="80"/>
        <v>Tasa por 100 mil habitantes de violencia psicológica</v>
      </c>
      <c r="I413" s="2">
        <v>7</v>
      </c>
      <c r="J413" t="s">
        <v>16</v>
      </c>
      <c r="L413" s="1" t="str">
        <f t="shared" si="81"/>
        <v>II 01 - Maule</v>
      </c>
    </row>
    <row r="414" spans="1:12" hidden="1" x14ac:dyDescent="0.35">
      <c r="A414" s="2">
        <f t="shared" si="74"/>
        <v>8</v>
      </c>
      <c r="B414" s="2">
        <f t="shared" si="75"/>
        <v>27.18</v>
      </c>
      <c r="C414" s="5" t="str">
        <f t="shared" si="76"/>
        <v>II 01 - Biobío</v>
      </c>
      <c r="D414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4" s="4">
        <f t="shared" si="77"/>
        <v>16</v>
      </c>
      <c r="F414" t="str">
        <f t="shared" si="78"/>
        <v>II 01</v>
      </c>
      <c r="G414" t="str">
        <f t="shared" si="79"/>
        <v>Región</v>
      </c>
      <c r="H414" t="str">
        <f t="shared" si="80"/>
        <v>Tasa por 100 mil habitantes de violencia psicológica</v>
      </c>
      <c r="I414" s="2">
        <v>8</v>
      </c>
      <c r="J414" t="s">
        <v>17</v>
      </c>
      <c r="L414" s="1" t="str">
        <f t="shared" si="81"/>
        <v>II 01 - Biobío</v>
      </c>
    </row>
    <row r="415" spans="1:12" hidden="1" x14ac:dyDescent="0.35">
      <c r="A415" s="2">
        <f t="shared" si="74"/>
        <v>9</v>
      </c>
      <c r="B415" s="2">
        <f t="shared" si="75"/>
        <v>27.18</v>
      </c>
      <c r="C415" s="5" t="str">
        <f t="shared" si="76"/>
        <v>II 01 - Araucanía</v>
      </c>
      <c r="D415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5" s="4">
        <f t="shared" si="77"/>
        <v>16</v>
      </c>
      <c r="F415" t="str">
        <f t="shared" si="78"/>
        <v>II 01</v>
      </c>
      <c r="G415" t="str">
        <f t="shared" si="79"/>
        <v>Región</v>
      </c>
      <c r="H415" t="str">
        <f t="shared" si="80"/>
        <v>Tasa por 100 mil habitantes de violencia psicológica</v>
      </c>
      <c r="I415" s="2">
        <v>9</v>
      </c>
      <c r="J415" t="s">
        <v>18</v>
      </c>
      <c r="L415" s="1" t="str">
        <f t="shared" si="81"/>
        <v>II 01 - Araucanía</v>
      </c>
    </row>
    <row r="416" spans="1:12" hidden="1" x14ac:dyDescent="0.35">
      <c r="A416" s="2">
        <f t="shared" si="74"/>
        <v>10</v>
      </c>
      <c r="B416" s="2">
        <f t="shared" si="75"/>
        <v>27.18</v>
      </c>
      <c r="C416" s="5" t="str">
        <f t="shared" si="76"/>
        <v>II 01 - Los Lagos</v>
      </c>
      <c r="D416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6" s="4">
        <f t="shared" si="77"/>
        <v>16</v>
      </c>
      <c r="F416" t="str">
        <f t="shared" si="78"/>
        <v>II 01</v>
      </c>
      <c r="G416" t="str">
        <f t="shared" si="79"/>
        <v>Región</v>
      </c>
      <c r="H416" t="str">
        <f t="shared" si="80"/>
        <v>Tasa por 100 mil habitantes de violencia psicológica</v>
      </c>
      <c r="I416" s="2">
        <v>10</v>
      </c>
      <c r="J416" t="s">
        <v>19</v>
      </c>
      <c r="L416" s="1" t="str">
        <f t="shared" si="81"/>
        <v>II 01 - Los Lagos</v>
      </c>
    </row>
    <row r="417" spans="1:12" hidden="1" x14ac:dyDescent="0.35">
      <c r="A417" s="2">
        <f t="shared" si="74"/>
        <v>11</v>
      </c>
      <c r="B417" s="2">
        <f t="shared" si="75"/>
        <v>27.18</v>
      </c>
      <c r="C417" s="5" t="str">
        <f t="shared" si="76"/>
        <v>II 01 - Aysén</v>
      </c>
      <c r="D417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7" s="4">
        <f t="shared" si="77"/>
        <v>16</v>
      </c>
      <c r="F417" t="str">
        <f t="shared" si="78"/>
        <v>II 01</v>
      </c>
      <c r="G417" t="str">
        <f t="shared" si="79"/>
        <v>Región</v>
      </c>
      <c r="H417" t="str">
        <f t="shared" si="80"/>
        <v>Tasa por 100 mil habitantes de violencia psicológica</v>
      </c>
      <c r="I417" s="2">
        <v>11</v>
      </c>
      <c r="J417" t="s">
        <v>20</v>
      </c>
      <c r="L417" s="1" t="str">
        <f t="shared" si="81"/>
        <v>II 01 - Aysén</v>
      </c>
    </row>
    <row r="418" spans="1:12" hidden="1" x14ac:dyDescent="0.35">
      <c r="A418" s="2">
        <f t="shared" si="74"/>
        <v>12</v>
      </c>
      <c r="B418" s="2">
        <f t="shared" si="75"/>
        <v>27.18</v>
      </c>
      <c r="C418" s="5" t="str">
        <f t="shared" si="76"/>
        <v>II 01 - Magallanes y Antártica Chilena</v>
      </c>
      <c r="D418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8" s="4">
        <f t="shared" si="77"/>
        <v>16</v>
      </c>
      <c r="F418" t="str">
        <f t="shared" si="78"/>
        <v>II 01</v>
      </c>
      <c r="G418" t="str">
        <f t="shared" si="79"/>
        <v>Región</v>
      </c>
      <c r="H418" t="str">
        <f t="shared" si="80"/>
        <v>Tasa por 100 mil habitantes de violencia psicológica</v>
      </c>
      <c r="I418" s="2">
        <v>12</v>
      </c>
      <c r="J418" t="s">
        <v>223</v>
      </c>
      <c r="L418" s="1" t="str">
        <f t="shared" si="81"/>
        <v>II 01 - Magallanes y Antártica Chilena</v>
      </c>
    </row>
    <row r="419" spans="1:12" hidden="1" x14ac:dyDescent="0.35">
      <c r="A419" s="2">
        <f t="shared" si="74"/>
        <v>13</v>
      </c>
      <c r="B419" s="2">
        <f t="shared" si="75"/>
        <v>27.18</v>
      </c>
      <c r="C419" s="5" t="str">
        <f t="shared" si="76"/>
        <v>II 01 - Metropolitana</v>
      </c>
      <c r="D41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9" s="4">
        <f t="shared" si="77"/>
        <v>16</v>
      </c>
      <c r="F419" t="str">
        <f t="shared" si="78"/>
        <v>II 01</v>
      </c>
      <c r="G419" t="str">
        <f t="shared" si="79"/>
        <v>Región</v>
      </c>
      <c r="H419" t="str">
        <f t="shared" si="80"/>
        <v>Tasa por 100 mil habitantes de violencia psicológica</v>
      </c>
      <c r="I419" s="2">
        <v>13</v>
      </c>
      <c r="J419" t="s">
        <v>22</v>
      </c>
      <c r="L419" s="1" t="str">
        <f t="shared" si="81"/>
        <v>II 01 - Metropolitana</v>
      </c>
    </row>
    <row r="420" spans="1:12" hidden="1" x14ac:dyDescent="0.35">
      <c r="A420" s="2">
        <f t="shared" si="74"/>
        <v>14</v>
      </c>
      <c r="B420" s="2">
        <f t="shared" si="75"/>
        <v>27.18</v>
      </c>
      <c r="C420" s="5" t="str">
        <f t="shared" si="76"/>
        <v>II 01 - Los Ríos</v>
      </c>
      <c r="D42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20" s="4">
        <f t="shared" si="77"/>
        <v>16</v>
      </c>
      <c r="F420" t="str">
        <f t="shared" si="78"/>
        <v>II 01</v>
      </c>
      <c r="G420" t="str">
        <f t="shared" si="79"/>
        <v>Región</v>
      </c>
      <c r="H420" t="str">
        <f t="shared" si="80"/>
        <v>Tasa por 100 mil habitantes de violencia psicológica</v>
      </c>
      <c r="I420" s="2">
        <v>14</v>
      </c>
      <c r="J420" t="s">
        <v>23</v>
      </c>
      <c r="L420" s="1" t="str">
        <f t="shared" si="81"/>
        <v>II 01 - Los Ríos</v>
      </c>
    </row>
    <row r="421" spans="1:12" hidden="1" x14ac:dyDescent="0.35">
      <c r="A421" s="2">
        <f t="shared" si="74"/>
        <v>15</v>
      </c>
      <c r="B421" s="2">
        <f t="shared" si="75"/>
        <v>27.18</v>
      </c>
      <c r="C421" s="5" t="str">
        <f t="shared" si="76"/>
        <v>II 01 - Arica y Parinacota</v>
      </c>
      <c r="D42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21" s="4">
        <f t="shared" si="77"/>
        <v>16</v>
      </c>
      <c r="F421" t="str">
        <f t="shared" si="78"/>
        <v>II 01</v>
      </c>
      <c r="G421" t="str">
        <f t="shared" si="79"/>
        <v>Región</v>
      </c>
      <c r="H421" t="str">
        <f t="shared" si="80"/>
        <v>Tasa por 100 mil habitantes de violencia psicológica</v>
      </c>
      <c r="I421" s="2">
        <v>15</v>
      </c>
      <c r="J421" t="s">
        <v>24</v>
      </c>
      <c r="L421" s="1" t="str">
        <f t="shared" si="81"/>
        <v>II 01 - Arica y Parinacota</v>
      </c>
    </row>
    <row r="422" spans="1:12" hidden="1" x14ac:dyDescent="0.35">
      <c r="A422" s="2">
        <f t="shared" si="74"/>
        <v>16</v>
      </c>
      <c r="B422" s="2">
        <f t="shared" si="75"/>
        <v>27.18</v>
      </c>
      <c r="C422" s="5" t="str">
        <f t="shared" si="76"/>
        <v>II 01 - Ñuble</v>
      </c>
      <c r="D42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22" s="4">
        <f t="shared" si="77"/>
        <v>16</v>
      </c>
      <c r="F422" t="str">
        <f t="shared" si="78"/>
        <v>II 01</v>
      </c>
      <c r="G422" t="str">
        <f t="shared" si="79"/>
        <v>Región</v>
      </c>
      <c r="H422" t="str">
        <f t="shared" si="80"/>
        <v>Tasa por 100 mil habitantes de violencia psicológica</v>
      </c>
      <c r="I422" s="2">
        <v>16</v>
      </c>
      <c r="J422" t="s">
        <v>25</v>
      </c>
      <c r="L422" s="1" t="str">
        <f t="shared" si="81"/>
        <v>II 01 - Ñuble</v>
      </c>
    </row>
    <row r="423" spans="1:12" hidden="1" x14ac:dyDescent="0.35">
      <c r="A423" s="86">
        <v>1</v>
      </c>
      <c r="B423" s="86">
        <f t="shared" si="75"/>
        <v>27.18</v>
      </c>
      <c r="C423" s="87" t="str">
        <f t="shared" si="76"/>
        <v>II 02 - Violencia Psicológica General Año</v>
      </c>
      <c r="D423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+"https://analytics.zoho.com/open-view/2395394000007254834?ZOHO_CRITERIA=%22Trasposicion_27.18%22.%22Valor%22%3E0.99%20and%20%22Trasposicion_27.18%22.%22A%C3%B1o%22%20%3D%202020%20and%20%22Trasposicion_27.18%22.%22Id%20prevalencia%22%20%3D%20"&amp;I423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3" s="89">
        <v>4</v>
      </c>
      <c r="F423" s="90" t="s">
        <v>64</v>
      </c>
      <c r="G423" s="90" t="s">
        <v>224</v>
      </c>
      <c r="H423" s="90" t="s">
        <v>191</v>
      </c>
      <c r="I423" s="86">
        <v>1</v>
      </c>
      <c r="J423" s="90" t="s">
        <v>225</v>
      </c>
      <c r="K423" s="90" t="s">
        <v>229</v>
      </c>
      <c r="L423" s="1" t="str">
        <f t="shared" si="81"/>
        <v>II 02 - Violencia Psicológica General Año</v>
      </c>
    </row>
    <row r="424" spans="1:12" hidden="1" x14ac:dyDescent="0.35">
      <c r="A424" s="2">
        <f t="shared" si="74"/>
        <v>2</v>
      </c>
      <c r="B424" s="2">
        <f t="shared" si="75"/>
        <v>27.18</v>
      </c>
      <c r="C424" s="5" t="str">
        <f t="shared" si="76"/>
        <v>II 02 - Violencia Psicológica General Vida (año o vida)</v>
      </c>
      <c r="D424" s="23" t="str">
        <f t="shared" ref="D424:D426" si="85">+"https://analytics.zoho.com/open-view/2395394000007254834?ZOHO_CRITERIA=%22Trasposicion_27.18%22.%22Valor%22%3E0.99%20and%20%22Trasposicion_27.18%22.%22A%C3%B1o%22%20%3D%202020%20and%20%22Trasposicion_27.18%22.%22Id%20prevalencia%22%20%3D%20"&amp;I424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4" s="4">
        <f t="shared" si="77"/>
        <v>4</v>
      </c>
      <c r="F424" t="str">
        <f t="shared" si="78"/>
        <v>II 02</v>
      </c>
      <c r="G424" t="str">
        <f t="shared" si="79"/>
        <v>Prevalencia</v>
      </c>
      <c r="H424" t="str">
        <f t="shared" si="80"/>
        <v>Tasa por 100 mil habitantes de violencia psicológica</v>
      </c>
      <c r="I424" s="2">
        <v>2</v>
      </c>
      <c r="J424" t="s">
        <v>226</v>
      </c>
      <c r="L424" s="1" t="str">
        <f t="shared" si="81"/>
        <v>II 02 - Violencia Psicológica General Vida (año o vida)</v>
      </c>
    </row>
    <row r="425" spans="1:12" hidden="1" x14ac:dyDescent="0.35">
      <c r="A425" s="2">
        <f t="shared" si="74"/>
        <v>3</v>
      </c>
      <c r="B425" s="2">
        <f t="shared" si="75"/>
        <v>27.18</v>
      </c>
      <c r="C425" s="5" t="str">
        <f t="shared" si="76"/>
        <v>II 02 - Violencia Psicológica Grave Año</v>
      </c>
      <c r="D425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5" s="4">
        <f t="shared" si="77"/>
        <v>4</v>
      </c>
      <c r="F425" t="str">
        <f t="shared" si="78"/>
        <v>II 02</v>
      </c>
      <c r="G425" t="str">
        <f t="shared" si="79"/>
        <v>Prevalencia</v>
      </c>
      <c r="H425" t="str">
        <f t="shared" si="80"/>
        <v>Tasa por 100 mil habitantes de violencia psicológica</v>
      </c>
      <c r="I425" s="2">
        <v>3</v>
      </c>
      <c r="J425" t="s">
        <v>227</v>
      </c>
      <c r="L425" s="1" t="str">
        <f t="shared" si="81"/>
        <v>II 02 - Violencia Psicológica Grave Año</v>
      </c>
    </row>
    <row r="426" spans="1:12" hidden="1" x14ac:dyDescent="0.35">
      <c r="A426" s="2">
        <f t="shared" si="74"/>
        <v>4</v>
      </c>
      <c r="B426" s="2">
        <f t="shared" si="75"/>
        <v>27.18</v>
      </c>
      <c r="C426" s="5" t="str">
        <f t="shared" si="76"/>
        <v>II 02 - Violencia Psicológica Leve Año</v>
      </c>
      <c r="D426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6" s="4">
        <f t="shared" si="77"/>
        <v>4</v>
      </c>
      <c r="F426" t="str">
        <f t="shared" si="78"/>
        <v>II 02</v>
      </c>
      <c r="G426" t="str">
        <f t="shared" si="79"/>
        <v>Prevalencia</v>
      </c>
      <c r="H426" t="str">
        <f t="shared" si="80"/>
        <v>Tasa por 100 mil habitantes de violencia psicológica</v>
      </c>
      <c r="I426" s="2">
        <v>4</v>
      </c>
      <c r="J426" t="s">
        <v>228</v>
      </c>
      <c r="L426" s="1" t="str">
        <f t="shared" si="81"/>
        <v>II 02 - Violencia Psicológica Leve Año</v>
      </c>
    </row>
    <row r="427" spans="1:12" hidden="1" x14ac:dyDescent="0.35">
      <c r="A427" s="86">
        <v>1</v>
      </c>
      <c r="B427" s="86">
        <f t="shared" si="75"/>
        <v>27.18</v>
      </c>
      <c r="C427" s="87" t="str">
        <f t="shared" si="76"/>
        <v>II 03 - Tarapacá</v>
      </c>
      <c r="D427" s="103" t="str">
        <f>+"https://analytics.zoho.com/open-view/2395394000007257619?ZOHO_CRITERIA=%22Trasposicion_27.18%22.%22Valor%22%3E0.99%20and%20%22Trasposicion_27.18%22.%22Cod%20regi%C3%B3n%22%20%3D%20"&amp;I427</f>
        <v>https://analytics.zoho.com/open-view/2395394000007257619?ZOHO_CRITERIA=%22Trasposicion_27.18%22.%22Valor%22%3E0.99%20and%20%22Trasposicion_27.18%22.%22Cod%20regi%C3%B3n%22%20%3D%201</v>
      </c>
      <c r="E427" s="89">
        <v>16</v>
      </c>
      <c r="F427" s="90" t="s">
        <v>148</v>
      </c>
      <c r="G427" s="90" t="s">
        <v>27</v>
      </c>
      <c r="H427" s="90" t="s">
        <v>191</v>
      </c>
      <c r="I427" s="86">
        <v>1</v>
      </c>
      <c r="J427" s="90" t="s">
        <v>10</v>
      </c>
      <c r="K427" s="90" t="s">
        <v>230</v>
      </c>
      <c r="L427" s="1" t="str">
        <f t="shared" si="81"/>
        <v>II 03 - Tarapacá</v>
      </c>
    </row>
    <row r="428" spans="1:12" hidden="1" x14ac:dyDescent="0.35">
      <c r="A428" s="2">
        <f t="shared" si="74"/>
        <v>2</v>
      </c>
      <c r="B428" s="2">
        <f t="shared" si="75"/>
        <v>27.18</v>
      </c>
      <c r="C428" s="5" t="str">
        <f t="shared" si="76"/>
        <v>II 03 - Antofagasta</v>
      </c>
      <c r="D428" s="23" t="str">
        <f t="shared" ref="D428:D442" si="86">+"https://analytics.zoho.com/open-view/2395394000007257619?ZOHO_CRITERIA=%22Trasposicion_27.18%22.%22Valor%22%3E0.99%20and%20%22Trasposicion_27.18%22.%22Cod%20regi%C3%B3n%22%20%3D%20"&amp;I428</f>
        <v>https://analytics.zoho.com/open-view/2395394000007257619?ZOHO_CRITERIA=%22Trasposicion_27.18%22.%22Valor%22%3E0.99%20and%20%22Trasposicion_27.18%22.%22Cod%20regi%C3%B3n%22%20%3D%202</v>
      </c>
      <c r="E428" s="4">
        <f t="shared" si="77"/>
        <v>16</v>
      </c>
      <c r="F428" t="str">
        <f t="shared" si="78"/>
        <v>II 03</v>
      </c>
      <c r="G428" t="str">
        <f t="shared" si="79"/>
        <v>Región</v>
      </c>
      <c r="H428" t="str">
        <f t="shared" si="80"/>
        <v>Tasa por 100 mil habitantes de violencia psicológica</v>
      </c>
      <c r="I428" s="2">
        <v>2</v>
      </c>
      <c r="J428" t="s">
        <v>11</v>
      </c>
      <c r="L428" s="1" t="str">
        <f t="shared" si="81"/>
        <v>II 03 - Antofagasta</v>
      </c>
    </row>
    <row r="429" spans="1:12" hidden="1" x14ac:dyDescent="0.35">
      <c r="A429" s="2">
        <f t="shared" si="74"/>
        <v>3</v>
      </c>
      <c r="B429" s="2">
        <f t="shared" si="75"/>
        <v>27.18</v>
      </c>
      <c r="C429" s="5" t="str">
        <f t="shared" si="76"/>
        <v>II 03 - Atacama</v>
      </c>
      <c r="D429" s="23" t="str">
        <f t="shared" si="86"/>
        <v>https://analytics.zoho.com/open-view/2395394000007257619?ZOHO_CRITERIA=%22Trasposicion_27.18%22.%22Valor%22%3E0.99%20and%20%22Trasposicion_27.18%22.%22Cod%20regi%C3%B3n%22%20%3D%203</v>
      </c>
      <c r="E429" s="4">
        <f t="shared" si="77"/>
        <v>16</v>
      </c>
      <c r="F429" t="str">
        <f t="shared" si="78"/>
        <v>II 03</v>
      </c>
      <c r="G429" t="str">
        <f t="shared" si="79"/>
        <v>Región</v>
      </c>
      <c r="H429" t="str">
        <f t="shared" si="80"/>
        <v>Tasa por 100 mil habitantes de violencia psicológica</v>
      </c>
      <c r="I429" s="2">
        <v>3</v>
      </c>
      <c r="J429" t="s">
        <v>12</v>
      </c>
      <c r="L429" s="1" t="str">
        <f t="shared" si="81"/>
        <v>II 03 - Atacama</v>
      </c>
    </row>
    <row r="430" spans="1:12" hidden="1" x14ac:dyDescent="0.35">
      <c r="A430" s="2">
        <f t="shared" si="74"/>
        <v>4</v>
      </c>
      <c r="B430" s="2">
        <f t="shared" si="75"/>
        <v>27.18</v>
      </c>
      <c r="C430" s="5" t="str">
        <f t="shared" si="76"/>
        <v>II 03 - Coquimbo</v>
      </c>
      <c r="D430" s="23" t="str">
        <f t="shared" si="86"/>
        <v>https://analytics.zoho.com/open-view/2395394000007257619?ZOHO_CRITERIA=%22Trasposicion_27.18%22.%22Valor%22%3E0.99%20and%20%22Trasposicion_27.18%22.%22Cod%20regi%C3%B3n%22%20%3D%204</v>
      </c>
      <c r="E430" s="4">
        <f t="shared" si="77"/>
        <v>16</v>
      </c>
      <c r="F430" t="str">
        <f t="shared" si="78"/>
        <v>II 03</v>
      </c>
      <c r="G430" t="str">
        <f t="shared" si="79"/>
        <v>Región</v>
      </c>
      <c r="H430" t="str">
        <f t="shared" si="80"/>
        <v>Tasa por 100 mil habitantes de violencia psicológica</v>
      </c>
      <c r="I430" s="2">
        <v>4</v>
      </c>
      <c r="J430" t="s">
        <v>13</v>
      </c>
      <c r="L430" s="1" t="str">
        <f t="shared" si="81"/>
        <v>II 03 - Coquimbo</v>
      </c>
    </row>
    <row r="431" spans="1:12" hidden="1" x14ac:dyDescent="0.35">
      <c r="A431" s="2">
        <f t="shared" si="74"/>
        <v>5</v>
      </c>
      <c r="B431" s="2">
        <f t="shared" si="75"/>
        <v>27.18</v>
      </c>
      <c r="C431" s="5" t="str">
        <f t="shared" si="76"/>
        <v>II 03 - Valparaíso</v>
      </c>
      <c r="D431" s="23" t="str">
        <f t="shared" si="86"/>
        <v>https://analytics.zoho.com/open-view/2395394000007257619?ZOHO_CRITERIA=%22Trasposicion_27.18%22.%22Valor%22%3E0.99%20and%20%22Trasposicion_27.18%22.%22Cod%20regi%C3%B3n%22%20%3D%205</v>
      </c>
      <c r="E431" s="4">
        <f t="shared" si="77"/>
        <v>16</v>
      </c>
      <c r="F431" t="str">
        <f t="shared" si="78"/>
        <v>II 03</v>
      </c>
      <c r="G431" t="str">
        <f t="shared" si="79"/>
        <v>Región</v>
      </c>
      <c r="H431" t="str">
        <f t="shared" si="80"/>
        <v>Tasa por 100 mil habitantes de violencia psicológica</v>
      </c>
      <c r="I431" s="2">
        <v>5</v>
      </c>
      <c r="J431" t="s">
        <v>14</v>
      </c>
      <c r="L431" s="1" t="str">
        <f t="shared" si="81"/>
        <v>II 03 - Valparaíso</v>
      </c>
    </row>
    <row r="432" spans="1:12" hidden="1" x14ac:dyDescent="0.35">
      <c r="A432" s="2">
        <f t="shared" si="74"/>
        <v>6</v>
      </c>
      <c r="B432" s="2">
        <f t="shared" si="75"/>
        <v>27.18</v>
      </c>
      <c r="C432" s="5" t="str">
        <f t="shared" si="76"/>
        <v>II 03 - O'Higgins</v>
      </c>
      <c r="D432" s="23" t="str">
        <f t="shared" si="86"/>
        <v>https://analytics.zoho.com/open-view/2395394000007257619?ZOHO_CRITERIA=%22Trasposicion_27.18%22.%22Valor%22%3E0.99%20and%20%22Trasposicion_27.18%22.%22Cod%20regi%C3%B3n%22%20%3D%206</v>
      </c>
      <c r="E432" s="4">
        <f t="shared" si="77"/>
        <v>16</v>
      </c>
      <c r="F432" t="str">
        <f t="shared" si="78"/>
        <v>II 03</v>
      </c>
      <c r="G432" t="str">
        <f t="shared" si="79"/>
        <v>Región</v>
      </c>
      <c r="H432" t="str">
        <f t="shared" si="80"/>
        <v>Tasa por 100 mil habitantes de violencia psicológica</v>
      </c>
      <c r="I432" s="2">
        <v>6</v>
      </c>
      <c r="J432" t="s">
        <v>15</v>
      </c>
      <c r="L432" s="1" t="str">
        <f t="shared" si="81"/>
        <v>II 03 - O'Higgins</v>
      </c>
    </row>
    <row r="433" spans="1:12" hidden="1" x14ac:dyDescent="0.35">
      <c r="A433" s="2">
        <f t="shared" si="74"/>
        <v>7</v>
      </c>
      <c r="B433" s="2">
        <f t="shared" si="75"/>
        <v>27.18</v>
      </c>
      <c r="C433" s="5" t="str">
        <f t="shared" si="76"/>
        <v>II 03 - Maule</v>
      </c>
      <c r="D433" s="23" t="str">
        <f t="shared" si="86"/>
        <v>https://analytics.zoho.com/open-view/2395394000007257619?ZOHO_CRITERIA=%22Trasposicion_27.18%22.%22Valor%22%3E0.99%20and%20%22Trasposicion_27.18%22.%22Cod%20regi%C3%B3n%22%20%3D%207</v>
      </c>
      <c r="E433" s="4">
        <f t="shared" si="77"/>
        <v>16</v>
      </c>
      <c r="F433" t="str">
        <f t="shared" si="78"/>
        <v>II 03</v>
      </c>
      <c r="G433" t="str">
        <f t="shared" si="79"/>
        <v>Región</v>
      </c>
      <c r="H433" t="str">
        <f t="shared" si="80"/>
        <v>Tasa por 100 mil habitantes de violencia psicológica</v>
      </c>
      <c r="I433" s="2">
        <v>7</v>
      </c>
      <c r="J433" t="s">
        <v>16</v>
      </c>
      <c r="L433" s="1" t="str">
        <f t="shared" si="81"/>
        <v>II 03 - Maule</v>
      </c>
    </row>
    <row r="434" spans="1:12" hidden="1" x14ac:dyDescent="0.35">
      <c r="A434" s="2">
        <f t="shared" ref="A434:A497" si="87">+A433+1</f>
        <v>8</v>
      </c>
      <c r="B434" s="2">
        <f t="shared" ref="B434:B497" si="88">+B433</f>
        <v>27.18</v>
      </c>
      <c r="C434" s="5" t="str">
        <f t="shared" ref="C434:C497" si="89">+F434&amp;" - "&amp;J434</f>
        <v>II 03 - Biobío</v>
      </c>
      <c r="D434" s="23" t="str">
        <f t="shared" si="86"/>
        <v>https://analytics.zoho.com/open-view/2395394000007257619?ZOHO_CRITERIA=%22Trasposicion_27.18%22.%22Valor%22%3E0.99%20and%20%22Trasposicion_27.18%22.%22Cod%20regi%C3%B3n%22%20%3D%208</v>
      </c>
      <c r="E434" s="4">
        <f t="shared" ref="E434:E497" si="90">+E433</f>
        <v>16</v>
      </c>
      <c r="F434" t="str">
        <f t="shared" ref="F434:F497" si="91">+F433</f>
        <v>II 03</v>
      </c>
      <c r="G434" t="str">
        <f t="shared" ref="G434:G497" si="92">+G433</f>
        <v>Región</v>
      </c>
      <c r="H434" t="str">
        <f t="shared" ref="H434:H497" si="93">+H433</f>
        <v>Tasa por 100 mil habitantes de violencia psicológica</v>
      </c>
      <c r="I434" s="2">
        <v>8</v>
      </c>
      <c r="J434" t="s">
        <v>17</v>
      </c>
      <c r="L434" s="1" t="str">
        <f t="shared" ref="L434:L497" si="94">+HYPERLINK(D434,C434)</f>
        <v>II 03 - Biobío</v>
      </c>
    </row>
    <row r="435" spans="1:12" hidden="1" x14ac:dyDescent="0.35">
      <c r="A435" s="2">
        <f t="shared" si="87"/>
        <v>9</v>
      </c>
      <c r="B435" s="2">
        <f t="shared" si="88"/>
        <v>27.18</v>
      </c>
      <c r="C435" s="5" t="str">
        <f t="shared" si="89"/>
        <v>II 03 - Araucanía</v>
      </c>
      <c r="D435" s="23" t="str">
        <f t="shared" si="86"/>
        <v>https://analytics.zoho.com/open-view/2395394000007257619?ZOHO_CRITERIA=%22Trasposicion_27.18%22.%22Valor%22%3E0.99%20and%20%22Trasposicion_27.18%22.%22Cod%20regi%C3%B3n%22%20%3D%209</v>
      </c>
      <c r="E435" s="4">
        <f t="shared" si="90"/>
        <v>16</v>
      </c>
      <c r="F435" t="str">
        <f t="shared" si="91"/>
        <v>II 03</v>
      </c>
      <c r="G435" t="str">
        <f t="shared" si="92"/>
        <v>Región</v>
      </c>
      <c r="H435" t="str">
        <f t="shared" si="93"/>
        <v>Tasa por 100 mil habitantes de violencia psicológica</v>
      </c>
      <c r="I435" s="2">
        <v>9</v>
      </c>
      <c r="J435" t="s">
        <v>18</v>
      </c>
      <c r="L435" s="1" t="str">
        <f t="shared" si="94"/>
        <v>II 03 - Araucanía</v>
      </c>
    </row>
    <row r="436" spans="1:12" hidden="1" x14ac:dyDescent="0.35">
      <c r="A436" s="2">
        <f t="shared" si="87"/>
        <v>10</v>
      </c>
      <c r="B436" s="2">
        <f t="shared" si="88"/>
        <v>27.18</v>
      </c>
      <c r="C436" s="5" t="str">
        <f t="shared" si="89"/>
        <v>II 03 - Los Lagos</v>
      </c>
      <c r="D436" s="23" t="str">
        <f t="shared" si="86"/>
        <v>https://analytics.zoho.com/open-view/2395394000007257619?ZOHO_CRITERIA=%22Trasposicion_27.18%22.%22Valor%22%3E0.99%20and%20%22Trasposicion_27.18%22.%22Cod%20regi%C3%B3n%22%20%3D%2010</v>
      </c>
      <c r="E436" s="4">
        <f t="shared" si="90"/>
        <v>16</v>
      </c>
      <c r="F436" t="str">
        <f t="shared" si="91"/>
        <v>II 03</v>
      </c>
      <c r="G436" t="str">
        <f t="shared" si="92"/>
        <v>Región</v>
      </c>
      <c r="H436" t="str">
        <f t="shared" si="93"/>
        <v>Tasa por 100 mil habitantes de violencia psicológica</v>
      </c>
      <c r="I436" s="2">
        <v>10</v>
      </c>
      <c r="J436" t="s">
        <v>19</v>
      </c>
      <c r="L436" s="1" t="str">
        <f t="shared" si="94"/>
        <v>II 03 - Los Lagos</v>
      </c>
    </row>
    <row r="437" spans="1:12" hidden="1" x14ac:dyDescent="0.35">
      <c r="A437" s="2">
        <f t="shared" si="87"/>
        <v>11</v>
      </c>
      <c r="B437" s="2">
        <f t="shared" si="88"/>
        <v>27.18</v>
      </c>
      <c r="C437" s="5" t="str">
        <f t="shared" si="89"/>
        <v>II 03 - Aysén</v>
      </c>
      <c r="D437" s="23" t="str">
        <f t="shared" si="86"/>
        <v>https://analytics.zoho.com/open-view/2395394000007257619?ZOHO_CRITERIA=%22Trasposicion_27.18%22.%22Valor%22%3E0.99%20and%20%22Trasposicion_27.18%22.%22Cod%20regi%C3%B3n%22%20%3D%2011</v>
      </c>
      <c r="E437" s="4">
        <f t="shared" si="90"/>
        <v>16</v>
      </c>
      <c r="F437" t="str">
        <f t="shared" si="91"/>
        <v>II 03</v>
      </c>
      <c r="G437" t="str">
        <f t="shared" si="92"/>
        <v>Región</v>
      </c>
      <c r="H437" t="str">
        <f t="shared" si="93"/>
        <v>Tasa por 100 mil habitantes de violencia psicológica</v>
      </c>
      <c r="I437" s="2">
        <v>11</v>
      </c>
      <c r="J437" t="s">
        <v>20</v>
      </c>
      <c r="L437" s="1" t="str">
        <f t="shared" si="94"/>
        <v>II 03 - Aysén</v>
      </c>
    </row>
    <row r="438" spans="1:12" hidden="1" x14ac:dyDescent="0.35">
      <c r="A438" s="2">
        <f t="shared" si="87"/>
        <v>12</v>
      </c>
      <c r="B438" s="2">
        <f t="shared" si="88"/>
        <v>27.18</v>
      </c>
      <c r="C438" s="5" t="str">
        <f t="shared" si="89"/>
        <v>II 03 - Magallanes y Antártica Chilena</v>
      </c>
      <c r="D438" s="23" t="str">
        <f t="shared" si="86"/>
        <v>https://analytics.zoho.com/open-view/2395394000007257619?ZOHO_CRITERIA=%22Trasposicion_27.18%22.%22Valor%22%3E0.99%20and%20%22Trasposicion_27.18%22.%22Cod%20regi%C3%B3n%22%20%3D%2012</v>
      </c>
      <c r="E438" s="4">
        <f t="shared" si="90"/>
        <v>16</v>
      </c>
      <c r="F438" t="str">
        <f t="shared" si="91"/>
        <v>II 03</v>
      </c>
      <c r="G438" t="str">
        <f t="shared" si="92"/>
        <v>Región</v>
      </c>
      <c r="H438" t="str">
        <f t="shared" si="93"/>
        <v>Tasa por 100 mil habitantes de violencia psicológica</v>
      </c>
      <c r="I438" s="2">
        <v>12</v>
      </c>
      <c r="J438" t="s">
        <v>223</v>
      </c>
      <c r="L438" s="1" t="str">
        <f t="shared" si="94"/>
        <v>II 03 - Magallanes y Antártica Chilena</v>
      </c>
    </row>
    <row r="439" spans="1:12" hidden="1" x14ac:dyDescent="0.35">
      <c r="A439" s="2">
        <f t="shared" si="87"/>
        <v>13</v>
      </c>
      <c r="B439" s="2">
        <f t="shared" si="88"/>
        <v>27.18</v>
      </c>
      <c r="C439" s="5" t="str">
        <f t="shared" si="89"/>
        <v>II 03 - Metropolitana</v>
      </c>
      <c r="D439" s="23" t="str">
        <f t="shared" si="86"/>
        <v>https://analytics.zoho.com/open-view/2395394000007257619?ZOHO_CRITERIA=%22Trasposicion_27.18%22.%22Valor%22%3E0.99%20and%20%22Trasposicion_27.18%22.%22Cod%20regi%C3%B3n%22%20%3D%2013</v>
      </c>
      <c r="E439" s="4">
        <f t="shared" si="90"/>
        <v>16</v>
      </c>
      <c r="F439" t="str">
        <f t="shared" si="91"/>
        <v>II 03</v>
      </c>
      <c r="G439" t="str">
        <f t="shared" si="92"/>
        <v>Región</v>
      </c>
      <c r="H439" t="str">
        <f t="shared" si="93"/>
        <v>Tasa por 100 mil habitantes de violencia psicológica</v>
      </c>
      <c r="I439" s="2">
        <v>13</v>
      </c>
      <c r="J439" t="s">
        <v>22</v>
      </c>
      <c r="L439" s="1" t="str">
        <f t="shared" si="94"/>
        <v>II 03 - Metropolitana</v>
      </c>
    </row>
    <row r="440" spans="1:12" hidden="1" x14ac:dyDescent="0.35">
      <c r="A440" s="2">
        <f t="shared" si="87"/>
        <v>14</v>
      </c>
      <c r="B440" s="2">
        <f t="shared" si="88"/>
        <v>27.18</v>
      </c>
      <c r="C440" s="5" t="str">
        <f t="shared" si="89"/>
        <v>II 03 - Los Ríos</v>
      </c>
      <c r="D440" s="23" t="str">
        <f t="shared" si="86"/>
        <v>https://analytics.zoho.com/open-view/2395394000007257619?ZOHO_CRITERIA=%22Trasposicion_27.18%22.%22Valor%22%3E0.99%20and%20%22Trasposicion_27.18%22.%22Cod%20regi%C3%B3n%22%20%3D%2014</v>
      </c>
      <c r="E440" s="4">
        <f t="shared" si="90"/>
        <v>16</v>
      </c>
      <c r="F440" t="str">
        <f t="shared" si="91"/>
        <v>II 03</v>
      </c>
      <c r="G440" t="str">
        <f t="shared" si="92"/>
        <v>Región</v>
      </c>
      <c r="H440" t="str">
        <f t="shared" si="93"/>
        <v>Tasa por 100 mil habitantes de violencia psicológica</v>
      </c>
      <c r="I440" s="2">
        <v>14</v>
      </c>
      <c r="J440" t="s">
        <v>23</v>
      </c>
      <c r="L440" s="1" t="str">
        <f t="shared" si="94"/>
        <v>II 03 - Los Ríos</v>
      </c>
    </row>
    <row r="441" spans="1:12" hidden="1" x14ac:dyDescent="0.35">
      <c r="A441" s="2">
        <f t="shared" si="87"/>
        <v>15</v>
      </c>
      <c r="B441" s="2">
        <f t="shared" si="88"/>
        <v>27.18</v>
      </c>
      <c r="C441" s="5" t="str">
        <f t="shared" si="89"/>
        <v>II 03 - Arica y Parinacota</v>
      </c>
      <c r="D441" s="23" t="str">
        <f t="shared" si="86"/>
        <v>https://analytics.zoho.com/open-view/2395394000007257619?ZOHO_CRITERIA=%22Trasposicion_27.18%22.%22Valor%22%3E0.99%20and%20%22Trasposicion_27.18%22.%22Cod%20regi%C3%B3n%22%20%3D%2015</v>
      </c>
      <c r="E441" s="4">
        <f t="shared" si="90"/>
        <v>16</v>
      </c>
      <c r="F441" t="str">
        <f t="shared" si="91"/>
        <v>II 03</v>
      </c>
      <c r="G441" t="str">
        <f t="shared" si="92"/>
        <v>Región</v>
      </c>
      <c r="H441" t="str">
        <f t="shared" si="93"/>
        <v>Tasa por 100 mil habitantes de violencia psicológica</v>
      </c>
      <c r="I441" s="2">
        <v>15</v>
      </c>
      <c r="J441" t="s">
        <v>24</v>
      </c>
      <c r="L441" s="1" t="str">
        <f t="shared" si="94"/>
        <v>II 03 - Arica y Parinacota</v>
      </c>
    </row>
    <row r="442" spans="1:12" hidden="1" x14ac:dyDescent="0.35">
      <c r="A442" s="2">
        <f t="shared" si="87"/>
        <v>16</v>
      </c>
      <c r="B442" s="2">
        <f t="shared" si="88"/>
        <v>27.18</v>
      </c>
      <c r="C442" s="5" t="str">
        <f t="shared" si="89"/>
        <v>II 03 - Ñuble</v>
      </c>
      <c r="D442" s="23" t="str">
        <f t="shared" si="86"/>
        <v>https://analytics.zoho.com/open-view/2395394000007257619?ZOHO_CRITERIA=%22Trasposicion_27.18%22.%22Valor%22%3E0.99%20and%20%22Trasposicion_27.18%22.%22Cod%20regi%C3%B3n%22%20%3D%2016</v>
      </c>
      <c r="E442" s="4">
        <f t="shared" si="90"/>
        <v>16</v>
      </c>
      <c r="F442" t="str">
        <f t="shared" si="91"/>
        <v>II 03</v>
      </c>
      <c r="G442" t="str">
        <f t="shared" si="92"/>
        <v>Región</v>
      </c>
      <c r="H442" t="str">
        <f t="shared" si="93"/>
        <v>Tasa por 100 mil habitantes de violencia psicológica</v>
      </c>
      <c r="I442" s="2">
        <v>16</v>
      </c>
      <c r="J442" t="s">
        <v>25</v>
      </c>
      <c r="L442" s="1" t="str">
        <f t="shared" si="94"/>
        <v>II 03 - Ñuble</v>
      </c>
    </row>
    <row r="443" spans="1:12" hidden="1" x14ac:dyDescent="0.35">
      <c r="A443" s="86">
        <v>1</v>
      </c>
      <c r="B443" s="86">
        <f t="shared" si="88"/>
        <v>27.18</v>
      </c>
      <c r="C443" s="87" t="str">
        <f t="shared" si="89"/>
        <v>II 04 - Violencia Psicológica General Año</v>
      </c>
      <c r="D443" s="88" t="str">
        <f>+"https://analytics.zoho.com/open-view/2395394000007259888?ZOHO_CRITERIA=%22Trasposicion_27.18%22.%22Valor%22%3E0.99%20and%20%22Trasposicion_27.18%22.%22Id%20prevalencia%22%20%3D%20"&amp;I443</f>
        <v>https://analytics.zoho.com/open-view/2395394000007259888?ZOHO_CRITERIA=%22Trasposicion_27.18%22.%22Valor%22%3E0.99%20and%20%22Trasposicion_27.18%22.%22Id%20prevalencia%22%20%3D%201</v>
      </c>
      <c r="E443" s="89">
        <f t="shared" si="90"/>
        <v>16</v>
      </c>
      <c r="F443" s="90" t="s">
        <v>231</v>
      </c>
      <c r="G443" s="90" t="s">
        <v>224</v>
      </c>
      <c r="H443" s="90" t="s">
        <v>191</v>
      </c>
      <c r="I443" s="86">
        <v>1</v>
      </c>
      <c r="J443" s="90" t="s">
        <v>225</v>
      </c>
      <c r="K443" s="90" t="s">
        <v>232</v>
      </c>
      <c r="L443" s="1" t="str">
        <f t="shared" si="94"/>
        <v>II 04 - Violencia Psicológica General Año</v>
      </c>
    </row>
    <row r="444" spans="1:12" hidden="1" x14ac:dyDescent="0.35">
      <c r="A444" s="2">
        <f t="shared" si="87"/>
        <v>2</v>
      </c>
      <c r="B444" s="2">
        <f t="shared" si="88"/>
        <v>27.18</v>
      </c>
      <c r="C444" s="5" t="str">
        <f t="shared" si="89"/>
        <v>II 04 - Violencia Psicológica General Vida (año o vida)</v>
      </c>
      <c r="D444" s="23" t="str">
        <f t="shared" ref="D444:D446" si="95">+"https://analytics.zoho.com/open-view/2395394000007259888?ZOHO_CRITERIA=%22Trasposicion_27.18%22.%22Valor%22%3E0.99%20and%20%22Trasposicion_27.18%22.%22Id%20prevalencia%22%20%3D%20"&amp;I444</f>
        <v>https://analytics.zoho.com/open-view/2395394000007259888?ZOHO_CRITERIA=%22Trasposicion_27.18%22.%22Valor%22%3E0.99%20and%20%22Trasposicion_27.18%22.%22Id%20prevalencia%22%20%3D%202</v>
      </c>
      <c r="E444" s="4">
        <f t="shared" si="90"/>
        <v>16</v>
      </c>
      <c r="F444" t="str">
        <f t="shared" si="91"/>
        <v>II 04</v>
      </c>
      <c r="G444" t="str">
        <f t="shared" si="92"/>
        <v>Prevalencia</v>
      </c>
      <c r="H444" t="str">
        <f t="shared" si="93"/>
        <v>Tasa por 100 mil habitantes de violencia psicológica</v>
      </c>
      <c r="I444" s="2">
        <v>2</v>
      </c>
      <c r="J444" t="s">
        <v>226</v>
      </c>
      <c r="L444" s="1" t="str">
        <f t="shared" si="94"/>
        <v>II 04 - Violencia Psicológica General Vida (año o vida)</v>
      </c>
    </row>
    <row r="445" spans="1:12" hidden="1" x14ac:dyDescent="0.35">
      <c r="A445" s="2">
        <f t="shared" si="87"/>
        <v>3</v>
      </c>
      <c r="B445" s="2">
        <f t="shared" si="88"/>
        <v>27.18</v>
      </c>
      <c r="C445" s="5" t="str">
        <f t="shared" si="89"/>
        <v>II 04 - Violencia Psicológica Grave Año</v>
      </c>
      <c r="D445" s="23" t="str">
        <f t="shared" si="95"/>
        <v>https://analytics.zoho.com/open-view/2395394000007259888?ZOHO_CRITERIA=%22Trasposicion_27.18%22.%22Valor%22%3E0.99%20and%20%22Trasposicion_27.18%22.%22Id%20prevalencia%22%20%3D%203</v>
      </c>
      <c r="E445" s="4">
        <f t="shared" si="90"/>
        <v>16</v>
      </c>
      <c r="F445" t="str">
        <f t="shared" si="91"/>
        <v>II 04</v>
      </c>
      <c r="G445" t="str">
        <f t="shared" si="92"/>
        <v>Prevalencia</v>
      </c>
      <c r="H445" t="str">
        <f t="shared" si="93"/>
        <v>Tasa por 100 mil habitantes de violencia psicológica</v>
      </c>
      <c r="I445" s="2">
        <v>3</v>
      </c>
      <c r="J445" t="s">
        <v>227</v>
      </c>
      <c r="L445" s="1" t="str">
        <f t="shared" si="94"/>
        <v>II 04 - Violencia Psicológica Grave Año</v>
      </c>
    </row>
    <row r="446" spans="1:12" hidden="1" x14ac:dyDescent="0.35">
      <c r="A446" s="2">
        <f t="shared" si="87"/>
        <v>4</v>
      </c>
      <c r="B446" s="2">
        <f t="shared" si="88"/>
        <v>27.18</v>
      </c>
      <c r="C446" s="5" t="str">
        <f t="shared" si="89"/>
        <v>II 04 - Violencia Psicológica Leve Año</v>
      </c>
      <c r="D446" s="23" t="str">
        <f t="shared" si="95"/>
        <v>https://analytics.zoho.com/open-view/2395394000007259888?ZOHO_CRITERIA=%22Trasposicion_27.18%22.%22Valor%22%3E0.99%20and%20%22Trasposicion_27.18%22.%22Id%20prevalencia%22%20%3D%204</v>
      </c>
      <c r="E446" s="4">
        <f t="shared" si="90"/>
        <v>16</v>
      </c>
      <c r="F446" t="str">
        <f t="shared" si="91"/>
        <v>II 04</v>
      </c>
      <c r="G446" t="str">
        <f t="shared" si="92"/>
        <v>Prevalencia</v>
      </c>
      <c r="H446" t="str">
        <f t="shared" si="93"/>
        <v>Tasa por 100 mil habitantes de violencia psicológica</v>
      </c>
      <c r="I446" s="2">
        <v>4</v>
      </c>
      <c r="J446" t="s">
        <v>228</v>
      </c>
      <c r="L446" s="1" t="str">
        <f t="shared" si="94"/>
        <v>II 04 - Violencia Psicológica Leve Año</v>
      </c>
    </row>
    <row r="447" spans="1:12" hidden="1" x14ac:dyDescent="0.35">
      <c r="A447" s="93">
        <v>1</v>
      </c>
      <c r="B447" s="93">
        <v>27.19</v>
      </c>
      <c r="C447" s="94" t="str">
        <f t="shared" si="89"/>
        <v>II 01 - Tarapacá</v>
      </c>
      <c r="D447" s="95" t="str">
        <f>+"https://analytics.zoho.com/open-view/2395394000007028015?ZOHO_CRITERIA=%22Trasposicion_27.19%22.%22Mes%22%20%3D%202020%20and%20%22Trasposicion_27.19%22.%22Valor%22%3E0.99%20and%20%22Trasposicion_27.19%22.%22Cod%20regi%C3%B3n%22%20%3D%20"&amp;I447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7" s="96">
        <f t="shared" si="90"/>
        <v>16</v>
      </c>
      <c r="F447" s="97" t="s">
        <v>42</v>
      </c>
      <c r="G447" s="97" t="s">
        <v>27</v>
      </c>
      <c r="H447" s="97" t="s">
        <v>197</v>
      </c>
      <c r="I447" s="93">
        <v>1</v>
      </c>
      <c r="J447" s="97" t="s">
        <v>10</v>
      </c>
      <c r="K447" s="97" t="s">
        <v>233</v>
      </c>
      <c r="L447" s="1" t="str">
        <f t="shared" si="94"/>
        <v>II 01 - Tarapacá</v>
      </c>
    </row>
    <row r="448" spans="1:12" hidden="1" x14ac:dyDescent="0.35">
      <c r="A448" s="2">
        <f t="shared" si="87"/>
        <v>2</v>
      </c>
      <c r="B448" s="2">
        <f t="shared" si="88"/>
        <v>27.19</v>
      </c>
      <c r="C448" s="5" t="str">
        <f t="shared" si="89"/>
        <v>II 01 - Antofagasta</v>
      </c>
      <c r="D448" s="23" t="str">
        <f t="shared" ref="D448:D462" si="96">+"https://analytics.zoho.com/open-view/2395394000007028015?ZOHO_CRITERIA=%22Trasposicion_27.19%22.%22Mes%22%20%3D%202020%20and%20%22Trasposicion_27.19%22.%22Valor%22%3E0.99%20and%20%22Trasposicion_27.19%22.%22Cod%20regi%C3%B3n%22%20%3D%20"&amp;I448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8" s="4">
        <f t="shared" si="90"/>
        <v>16</v>
      </c>
      <c r="F448" t="str">
        <f t="shared" si="91"/>
        <v>II 01</v>
      </c>
      <c r="G448" t="str">
        <f t="shared" si="92"/>
        <v>Región</v>
      </c>
      <c r="H448" t="str">
        <f t="shared" si="93"/>
        <v>Tasa por 100 mil mujeres de violencia psicológica</v>
      </c>
      <c r="I448" s="2">
        <v>2</v>
      </c>
      <c r="J448" t="s">
        <v>11</v>
      </c>
      <c r="L448" s="1" t="str">
        <f t="shared" si="94"/>
        <v>II 01 - Antofagasta</v>
      </c>
    </row>
    <row r="449" spans="1:12" hidden="1" x14ac:dyDescent="0.35">
      <c r="A449" s="2">
        <f t="shared" si="87"/>
        <v>3</v>
      </c>
      <c r="B449" s="2">
        <f t="shared" si="88"/>
        <v>27.19</v>
      </c>
      <c r="C449" s="5" t="str">
        <f t="shared" si="89"/>
        <v>II 01 - Atacama</v>
      </c>
      <c r="D44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9" s="4">
        <f t="shared" si="90"/>
        <v>16</v>
      </c>
      <c r="F449" t="str">
        <f t="shared" si="91"/>
        <v>II 01</v>
      </c>
      <c r="G449" t="str">
        <f t="shared" si="92"/>
        <v>Región</v>
      </c>
      <c r="H449" t="str">
        <f t="shared" si="93"/>
        <v>Tasa por 100 mil mujeres de violencia psicológica</v>
      </c>
      <c r="I449" s="2">
        <v>3</v>
      </c>
      <c r="J449" t="s">
        <v>12</v>
      </c>
      <c r="L449" s="1" t="str">
        <f t="shared" si="94"/>
        <v>II 01 - Atacama</v>
      </c>
    </row>
    <row r="450" spans="1:12" hidden="1" x14ac:dyDescent="0.35">
      <c r="A450" s="2">
        <f t="shared" si="87"/>
        <v>4</v>
      </c>
      <c r="B450" s="2">
        <f t="shared" si="88"/>
        <v>27.19</v>
      </c>
      <c r="C450" s="5" t="str">
        <f t="shared" si="89"/>
        <v>II 01 - Coquimbo</v>
      </c>
      <c r="D45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50" s="4">
        <f t="shared" si="90"/>
        <v>16</v>
      </c>
      <c r="F450" t="str">
        <f t="shared" si="91"/>
        <v>II 01</v>
      </c>
      <c r="G450" t="str">
        <f t="shared" si="92"/>
        <v>Región</v>
      </c>
      <c r="H450" t="str">
        <f t="shared" si="93"/>
        <v>Tasa por 100 mil mujeres de violencia psicológica</v>
      </c>
      <c r="I450" s="2">
        <v>4</v>
      </c>
      <c r="J450" t="s">
        <v>13</v>
      </c>
      <c r="L450" s="1" t="str">
        <f t="shared" si="94"/>
        <v>II 01 - Coquimbo</v>
      </c>
    </row>
    <row r="451" spans="1:12" hidden="1" x14ac:dyDescent="0.35">
      <c r="A451" s="2">
        <f t="shared" si="87"/>
        <v>5</v>
      </c>
      <c r="B451" s="2">
        <f t="shared" si="88"/>
        <v>27.19</v>
      </c>
      <c r="C451" s="5" t="str">
        <f t="shared" si="89"/>
        <v>II 01 - Valparaíso</v>
      </c>
      <c r="D45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51" s="4">
        <f t="shared" si="90"/>
        <v>16</v>
      </c>
      <c r="F451" t="str">
        <f t="shared" si="91"/>
        <v>II 01</v>
      </c>
      <c r="G451" t="str">
        <f t="shared" si="92"/>
        <v>Región</v>
      </c>
      <c r="H451" t="str">
        <f t="shared" si="93"/>
        <v>Tasa por 100 mil mujeres de violencia psicológica</v>
      </c>
      <c r="I451" s="2">
        <v>5</v>
      </c>
      <c r="J451" t="s">
        <v>14</v>
      </c>
      <c r="L451" s="1" t="str">
        <f t="shared" si="94"/>
        <v>II 01 - Valparaíso</v>
      </c>
    </row>
    <row r="452" spans="1:12" hidden="1" x14ac:dyDescent="0.35">
      <c r="A452" s="2">
        <f t="shared" si="87"/>
        <v>6</v>
      </c>
      <c r="B452" s="2">
        <f t="shared" si="88"/>
        <v>27.19</v>
      </c>
      <c r="C452" s="5" t="str">
        <f t="shared" si="89"/>
        <v>II 01 - O'Higgins</v>
      </c>
      <c r="D45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52" s="4">
        <f t="shared" si="90"/>
        <v>16</v>
      </c>
      <c r="F452" t="str">
        <f t="shared" si="91"/>
        <v>II 01</v>
      </c>
      <c r="G452" t="str">
        <f t="shared" si="92"/>
        <v>Región</v>
      </c>
      <c r="H452" t="str">
        <f t="shared" si="93"/>
        <v>Tasa por 100 mil mujeres de violencia psicológica</v>
      </c>
      <c r="I452" s="2">
        <v>6</v>
      </c>
      <c r="J452" t="s">
        <v>15</v>
      </c>
      <c r="L452" s="1" t="str">
        <f t="shared" si="94"/>
        <v>II 01 - O'Higgins</v>
      </c>
    </row>
    <row r="453" spans="1:12" hidden="1" x14ac:dyDescent="0.35">
      <c r="A453" s="2">
        <f t="shared" si="87"/>
        <v>7</v>
      </c>
      <c r="B453" s="2">
        <f t="shared" si="88"/>
        <v>27.19</v>
      </c>
      <c r="C453" s="5" t="str">
        <f t="shared" si="89"/>
        <v>II 01 - Maule</v>
      </c>
      <c r="D453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3" s="4">
        <f t="shared" si="90"/>
        <v>16</v>
      </c>
      <c r="F453" t="str">
        <f t="shared" si="91"/>
        <v>II 01</v>
      </c>
      <c r="G453" t="str">
        <f t="shared" si="92"/>
        <v>Región</v>
      </c>
      <c r="H453" t="str">
        <f t="shared" si="93"/>
        <v>Tasa por 100 mil mujeres de violencia psicológica</v>
      </c>
      <c r="I453" s="2">
        <v>7</v>
      </c>
      <c r="J453" t="s">
        <v>16</v>
      </c>
      <c r="L453" s="1" t="str">
        <f t="shared" si="94"/>
        <v>II 01 - Maule</v>
      </c>
    </row>
    <row r="454" spans="1:12" hidden="1" x14ac:dyDescent="0.35">
      <c r="A454" s="2">
        <f t="shared" si="87"/>
        <v>8</v>
      </c>
      <c r="B454" s="2">
        <f t="shared" si="88"/>
        <v>27.19</v>
      </c>
      <c r="C454" s="5" t="str">
        <f t="shared" si="89"/>
        <v>II 01 - Biobío</v>
      </c>
      <c r="D454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4" s="4">
        <f t="shared" si="90"/>
        <v>16</v>
      </c>
      <c r="F454" t="str">
        <f t="shared" si="91"/>
        <v>II 01</v>
      </c>
      <c r="G454" t="str">
        <f t="shared" si="92"/>
        <v>Región</v>
      </c>
      <c r="H454" t="str">
        <f t="shared" si="93"/>
        <v>Tasa por 100 mil mujeres de violencia psicológica</v>
      </c>
      <c r="I454" s="2">
        <v>8</v>
      </c>
      <c r="J454" t="s">
        <v>17</v>
      </c>
      <c r="L454" s="1" t="str">
        <f t="shared" si="94"/>
        <v>II 01 - Biobío</v>
      </c>
    </row>
    <row r="455" spans="1:12" hidden="1" x14ac:dyDescent="0.35">
      <c r="A455" s="2">
        <f t="shared" si="87"/>
        <v>9</v>
      </c>
      <c r="B455" s="2">
        <f t="shared" si="88"/>
        <v>27.19</v>
      </c>
      <c r="C455" s="5" t="str">
        <f t="shared" si="89"/>
        <v>II 01 - Araucanía</v>
      </c>
      <c r="D455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5" s="4">
        <f t="shared" si="90"/>
        <v>16</v>
      </c>
      <c r="F455" t="str">
        <f t="shared" si="91"/>
        <v>II 01</v>
      </c>
      <c r="G455" t="str">
        <f t="shared" si="92"/>
        <v>Región</v>
      </c>
      <c r="H455" t="str">
        <f t="shared" si="93"/>
        <v>Tasa por 100 mil mujeres de violencia psicológica</v>
      </c>
      <c r="I455" s="2">
        <v>9</v>
      </c>
      <c r="J455" t="s">
        <v>18</v>
      </c>
      <c r="L455" s="1" t="str">
        <f t="shared" si="94"/>
        <v>II 01 - Araucanía</v>
      </c>
    </row>
    <row r="456" spans="1:12" hidden="1" x14ac:dyDescent="0.35">
      <c r="A456" s="2">
        <f t="shared" si="87"/>
        <v>10</v>
      </c>
      <c r="B456" s="2">
        <f t="shared" si="88"/>
        <v>27.19</v>
      </c>
      <c r="C456" s="5" t="str">
        <f t="shared" si="89"/>
        <v>II 01 - Los Lagos</v>
      </c>
      <c r="D456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6" s="4">
        <f t="shared" si="90"/>
        <v>16</v>
      </c>
      <c r="F456" t="str">
        <f t="shared" si="91"/>
        <v>II 01</v>
      </c>
      <c r="G456" t="str">
        <f t="shared" si="92"/>
        <v>Región</v>
      </c>
      <c r="H456" t="str">
        <f t="shared" si="93"/>
        <v>Tasa por 100 mil mujeres de violencia psicológica</v>
      </c>
      <c r="I456" s="2">
        <v>10</v>
      </c>
      <c r="J456" t="s">
        <v>19</v>
      </c>
      <c r="L456" s="1" t="str">
        <f t="shared" si="94"/>
        <v>II 01 - Los Lagos</v>
      </c>
    </row>
    <row r="457" spans="1:12" hidden="1" x14ac:dyDescent="0.35">
      <c r="A457" s="2">
        <f t="shared" si="87"/>
        <v>11</v>
      </c>
      <c r="B457" s="2">
        <f t="shared" si="88"/>
        <v>27.19</v>
      </c>
      <c r="C457" s="5" t="str">
        <f t="shared" si="89"/>
        <v>II 01 - Aysén</v>
      </c>
      <c r="D457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7" s="4">
        <f t="shared" si="90"/>
        <v>16</v>
      </c>
      <c r="F457" t="str">
        <f t="shared" si="91"/>
        <v>II 01</v>
      </c>
      <c r="G457" t="str">
        <f t="shared" si="92"/>
        <v>Región</v>
      </c>
      <c r="H457" t="str">
        <f t="shared" si="93"/>
        <v>Tasa por 100 mil mujeres de violencia psicológica</v>
      </c>
      <c r="I457" s="2">
        <v>11</v>
      </c>
      <c r="J457" t="s">
        <v>20</v>
      </c>
      <c r="L457" s="1" t="str">
        <f t="shared" si="94"/>
        <v>II 01 - Aysén</v>
      </c>
    </row>
    <row r="458" spans="1:12" hidden="1" x14ac:dyDescent="0.35">
      <c r="A458" s="2">
        <f t="shared" si="87"/>
        <v>12</v>
      </c>
      <c r="B458" s="2">
        <f t="shared" si="88"/>
        <v>27.19</v>
      </c>
      <c r="C458" s="5" t="str">
        <f t="shared" si="89"/>
        <v>II 01 - Magallanes y Antártica Chilena</v>
      </c>
      <c r="D458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8" s="4">
        <f t="shared" si="90"/>
        <v>16</v>
      </c>
      <c r="F458" t="str">
        <f t="shared" si="91"/>
        <v>II 01</v>
      </c>
      <c r="G458" t="str">
        <f t="shared" si="92"/>
        <v>Región</v>
      </c>
      <c r="H458" t="str">
        <f t="shared" si="93"/>
        <v>Tasa por 100 mil mujeres de violencia psicológica</v>
      </c>
      <c r="I458" s="2">
        <v>12</v>
      </c>
      <c r="J458" t="s">
        <v>223</v>
      </c>
      <c r="L458" s="1" t="str">
        <f t="shared" si="94"/>
        <v>II 01 - Magallanes y Antártica Chilena</v>
      </c>
    </row>
    <row r="459" spans="1:12" hidden="1" x14ac:dyDescent="0.35">
      <c r="A459" s="2">
        <f t="shared" si="87"/>
        <v>13</v>
      </c>
      <c r="B459" s="2">
        <f t="shared" si="88"/>
        <v>27.19</v>
      </c>
      <c r="C459" s="5" t="str">
        <f t="shared" si="89"/>
        <v>II 01 - Metropolitana</v>
      </c>
      <c r="D45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9" s="4">
        <f t="shared" si="90"/>
        <v>16</v>
      </c>
      <c r="F459" t="str">
        <f t="shared" si="91"/>
        <v>II 01</v>
      </c>
      <c r="G459" t="str">
        <f t="shared" si="92"/>
        <v>Región</v>
      </c>
      <c r="H459" t="str">
        <f t="shared" si="93"/>
        <v>Tasa por 100 mil mujeres de violencia psicológica</v>
      </c>
      <c r="I459" s="2">
        <v>13</v>
      </c>
      <c r="J459" t="s">
        <v>22</v>
      </c>
      <c r="L459" s="1" t="str">
        <f t="shared" si="94"/>
        <v>II 01 - Metropolitana</v>
      </c>
    </row>
    <row r="460" spans="1:12" hidden="1" x14ac:dyDescent="0.35">
      <c r="A460" s="2">
        <f t="shared" si="87"/>
        <v>14</v>
      </c>
      <c r="B460" s="2">
        <f t="shared" si="88"/>
        <v>27.19</v>
      </c>
      <c r="C460" s="5" t="str">
        <f t="shared" si="89"/>
        <v>II 01 - Los Ríos</v>
      </c>
      <c r="D46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60" s="4">
        <f t="shared" si="90"/>
        <v>16</v>
      </c>
      <c r="F460" t="str">
        <f t="shared" si="91"/>
        <v>II 01</v>
      </c>
      <c r="G460" t="str">
        <f t="shared" si="92"/>
        <v>Región</v>
      </c>
      <c r="H460" t="str">
        <f t="shared" si="93"/>
        <v>Tasa por 100 mil mujeres de violencia psicológica</v>
      </c>
      <c r="I460" s="2">
        <v>14</v>
      </c>
      <c r="J460" t="s">
        <v>23</v>
      </c>
      <c r="L460" s="1" t="str">
        <f t="shared" si="94"/>
        <v>II 01 - Los Ríos</v>
      </c>
    </row>
    <row r="461" spans="1:12" hidden="1" x14ac:dyDescent="0.35">
      <c r="A461" s="2">
        <f t="shared" si="87"/>
        <v>15</v>
      </c>
      <c r="B461" s="2">
        <f t="shared" si="88"/>
        <v>27.19</v>
      </c>
      <c r="C461" s="5" t="str">
        <f t="shared" si="89"/>
        <v>II 01 - Arica y Parinacota</v>
      </c>
      <c r="D46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61" s="4">
        <f t="shared" si="90"/>
        <v>16</v>
      </c>
      <c r="F461" t="str">
        <f t="shared" si="91"/>
        <v>II 01</v>
      </c>
      <c r="G461" t="str">
        <f t="shared" si="92"/>
        <v>Región</v>
      </c>
      <c r="H461" t="str">
        <f t="shared" si="93"/>
        <v>Tasa por 100 mil mujeres de violencia psicológica</v>
      </c>
      <c r="I461" s="2">
        <v>15</v>
      </c>
      <c r="J461" t="s">
        <v>24</v>
      </c>
      <c r="L461" s="1" t="str">
        <f t="shared" si="94"/>
        <v>II 01 - Arica y Parinacota</v>
      </c>
    </row>
    <row r="462" spans="1:12" hidden="1" x14ac:dyDescent="0.35">
      <c r="A462" s="2">
        <f t="shared" si="87"/>
        <v>16</v>
      </c>
      <c r="B462" s="2">
        <f t="shared" si="88"/>
        <v>27.19</v>
      </c>
      <c r="C462" s="5" t="str">
        <f t="shared" si="89"/>
        <v>II 01 - Ñuble</v>
      </c>
      <c r="D46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62" s="4">
        <f t="shared" si="90"/>
        <v>16</v>
      </c>
      <c r="F462" t="str">
        <f t="shared" si="91"/>
        <v>II 01</v>
      </c>
      <c r="G462" t="str">
        <f t="shared" si="92"/>
        <v>Región</v>
      </c>
      <c r="H462" t="str">
        <f t="shared" si="93"/>
        <v>Tasa por 100 mil mujeres de violencia psicológica</v>
      </c>
      <c r="I462" s="2">
        <v>16</v>
      </c>
      <c r="J462" t="s">
        <v>25</v>
      </c>
      <c r="L462" s="1" t="str">
        <f t="shared" si="94"/>
        <v>II 01 - Ñuble</v>
      </c>
    </row>
    <row r="463" spans="1:12" hidden="1" x14ac:dyDescent="0.35">
      <c r="A463" s="93">
        <v>1</v>
      </c>
      <c r="B463" s="93">
        <f t="shared" si="88"/>
        <v>27.19</v>
      </c>
      <c r="C463" s="94" t="str">
        <f t="shared" si="89"/>
        <v>II 02 - Violencia Psicológica General Año</v>
      </c>
      <c r="D463" s="95" t="str">
        <f>+"https://analytics.zoho.com/open-view/2395394000007140059?ZOHO_CRITERIA=%22Trasposicion_27.19%22.%22Mes%22%20%3D%202020%20and%20%22Trasposicion_27.19%22.%22Valor%22%3E0.99%20and%20%22Trasposicion_27.19%22.%22Id%20prevalencia%22%20%3D%20"&amp;I463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3" s="96">
        <v>4</v>
      </c>
      <c r="F463" s="97" t="s">
        <v>64</v>
      </c>
      <c r="G463" s="97" t="s">
        <v>224</v>
      </c>
      <c r="H463" s="97" t="s">
        <v>197</v>
      </c>
      <c r="I463" s="93">
        <v>1</v>
      </c>
      <c r="J463" s="97" t="s">
        <v>225</v>
      </c>
      <c r="K463" s="97" t="s">
        <v>234</v>
      </c>
      <c r="L463" s="1" t="str">
        <f t="shared" si="94"/>
        <v>II 02 - Violencia Psicológica General Año</v>
      </c>
    </row>
    <row r="464" spans="1:12" hidden="1" x14ac:dyDescent="0.35">
      <c r="A464" s="2">
        <f t="shared" si="87"/>
        <v>2</v>
      </c>
      <c r="B464" s="2">
        <f t="shared" si="88"/>
        <v>27.19</v>
      </c>
      <c r="C464" s="5" t="str">
        <f t="shared" si="89"/>
        <v>II 02 - Violencia Psicológica General Vida (año o vida)</v>
      </c>
      <c r="D464" s="23" t="str">
        <f t="shared" ref="D464:D466" si="97">+"https://analytics.zoho.com/open-view/2395394000007140059?ZOHO_CRITERIA=%22Trasposicion_27.19%22.%22Mes%22%20%3D%202020%20and%20%22Trasposicion_27.19%22.%22Valor%22%3E0.99%20and%20%22Trasposicion_27.19%22.%22Id%20prevalencia%22%20%3D%20"&amp;I464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4" s="4">
        <f t="shared" si="90"/>
        <v>4</v>
      </c>
      <c r="F464" t="str">
        <f t="shared" si="91"/>
        <v>II 02</v>
      </c>
      <c r="G464" t="str">
        <f t="shared" si="92"/>
        <v>Prevalencia</v>
      </c>
      <c r="H464" t="str">
        <f t="shared" si="93"/>
        <v>Tasa por 100 mil mujeres de violencia psicológica</v>
      </c>
      <c r="I464" s="2">
        <v>2</v>
      </c>
      <c r="J464" t="s">
        <v>226</v>
      </c>
      <c r="L464" s="1" t="str">
        <f t="shared" si="94"/>
        <v>II 02 - Violencia Psicológica General Vida (año o vida)</v>
      </c>
    </row>
    <row r="465" spans="1:12" hidden="1" x14ac:dyDescent="0.35">
      <c r="A465" s="2">
        <f t="shared" si="87"/>
        <v>3</v>
      </c>
      <c r="B465" s="2">
        <f t="shared" si="88"/>
        <v>27.19</v>
      </c>
      <c r="C465" s="5" t="str">
        <f t="shared" si="89"/>
        <v>II 02 - Violencia Psicológica Grave Año</v>
      </c>
      <c r="D465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5" s="4">
        <f t="shared" si="90"/>
        <v>4</v>
      </c>
      <c r="F465" t="str">
        <f t="shared" si="91"/>
        <v>II 02</v>
      </c>
      <c r="G465" t="str">
        <f t="shared" si="92"/>
        <v>Prevalencia</v>
      </c>
      <c r="H465" t="str">
        <f t="shared" si="93"/>
        <v>Tasa por 100 mil mujeres de violencia psicológica</v>
      </c>
      <c r="I465" s="2">
        <v>3</v>
      </c>
      <c r="J465" t="s">
        <v>227</v>
      </c>
      <c r="L465" s="1" t="str">
        <f t="shared" si="94"/>
        <v>II 02 - Violencia Psicológica Grave Año</v>
      </c>
    </row>
    <row r="466" spans="1:12" hidden="1" x14ac:dyDescent="0.35">
      <c r="A466" s="2">
        <f t="shared" si="87"/>
        <v>4</v>
      </c>
      <c r="B466" s="2">
        <f t="shared" si="88"/>
        <v>27.19</v>
      </c>
      <c r="C466" s="5" t="str">
        <f t="shared" si="89"/>
        <v>II 02 - Violencia Psicológica Leve Año</v>
      </c>
      <c r="D466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6" s="4">
        <f t="shared" si="90"/>
        <v>4</v>
      </c>
      <c r="F466" t="str">
        <f t="shared" si="91"/>
        <v>II 02</v>
      </c>
      <c r="G466" t="str">
        <f t="shared" si="92"/>
        <v>Prevalencia</v>
      </c>
      <c r="H466" t="str">
        <f t="shared" si="93"/>
        <v>Tasa por 100 mil mujeres de violencia psicológica</v>
      </c>
      <c r="I466" s="2">
        <v>4</v>
      </c>
      <c r="J466" t="s">
        <v>228</v>
      </c>
      <c r="L466" s="1" t="str">
        <f t="shared" si="94"/>
        <v>II 02 - Violencia Psicológica Leve Año</v>
      </c>
    </row>
    <row r="467" spans="1:12" hidden="1" x14ac:dyDescent="0.35">
      <c r="A467" s="93">
        <v>1</v>
      </c>
      <c r="B467" s="93">
        <f t="shared" si="88"/>
        <v>27.19</v>
      </c>
      <c r="C467" s="94" t="str">
        <f t="shared" si="89"/>
        <v>II 03 - Tarapacá</v>
      </c>
      <c r="D467" s="104" t="str">
        <f>+"https://analytics.zoho.com/open-view/2395394000007144599?ZOHO_CRITERIA=%22Trasposicion_27.19%22.%22Valor%22%3E0.99%20and%20%0A%22Trasposicion_27.19%22.%22Cod%20regi%C3%B3n%22%20%3D%20"&amp;I467</f>
        <v>https://analytics.zoho.com/open-view/2395394000007144599?ZOHO_CRITERIA=%22Trasposicion_27.19%22.%22Valor%22%3E0.99%20and%20%0A%22Trasposicion_27.19%22.%22Cod%20regi%C3%B3n%22%20%3D%201</v>
      </c>
      <c r="E467" s="96">
        <v>16</v>
      </c>
      <c r="F467" s="97" t="s">
        <v>148</v>
      </c>
      <c r="G467" s="97" t="s">
        <v>27</v>
      </c>
      <c r="H467" s="97" t="s">
        <v>197</v>
      </c>
      <c r="I467" s="93">
        <v>1</v>
      </c>
      <c r="J467" s="97" t="s">
        <v>10</v>
      </c>
      <c r="K467" s="97" t="s">
        <v>235</v>
      </c>
      <c r="L467" s="1" t="str">
        <f t="shared" si="94"/>
        <v>II 03 - Tarapacá</v>
      </c>
    </row>
    <row r="468" spans="1:12" hidden="1" x14ac:dyDescent="0.35">
      <c r="A468" s="2">
        <f t="shared" si="87"/>
        <v>2</v>
      </c>
      <c r="B468" s="2">
        <f t="shared" si="88"/>
        <v>27.19</v>
      </c>
      <c r="C468" s="5" t="str">
        <f t="shared" si="89"/>
        <v>II 03 - Antofagasta</v>
      </c>
      <c r="D468" s="23" t="str">
        <f t="shared" ref="D468:D482" si="98">+"https://analytics.zoho.com/open-view/2395394000007144599?ZOHO_CRITERIA=%22Trasposicion_27.19%22.%22Valor%22%3E0.99%20and%20%0A%22Trasposicion_27.19%22.%22Cod%20regi%C3%B3n%22%20%3D%20"&amp;I468</f>
        <v>https://analytics.zoho.com/open-view/2395394000007144599?ZOHO_CRITERIA=%22Trasposicion_27.19%22.%22Valor%22%3E0.99%20and%20%0A%22Trasposicion_27.19%22.%22Cod%20regi%C3%B3n%22%20%3D%202</v>
      </c>
      <c r="E468" s="4">
        <f t="shared" si="90"/>
        <v>16</v>
      </c>
      <c r="F468" t="str">
        <f t="shared" si="91"/>
        <v>II 03</v>
      </c>
      <c r="G468" t="str">
        <f t="shared" si="92"/>
        <v>Región</v>
      </c>
      <c r="H468" t="str">
        <f t="shared" si="93"/>
        <v>Tasa por 100 mil mujeres de violencia psicológica</v>
      </c>
      <c r="I468" s="2">
        <v>2</v>
      </c>
      <c r="J468" t="s">
        <v>11</v>
      </c>
      <c r="L468" s="1" t="str">
        <f t="shared" si="94"/>
        <v>II 03 - Antofagasta</v>
      </c>
    </row>
    <row r="469" spans="1:12" hidden="1" x14ac:dyDescent="0.35">
      <c r="A469" s="2">
        <f t="shared" si="87"/>
        <v>3</v>
      </c>
      <c r="B469" s="2">
        <f t="shared" si="88"/>
        <v>27.19</v>
      </c>
      <c r="C469" s="5" t="str">
        <f t="shared" si="89"/>
        <v>II 03 - Atacama</v>
      </c>
      <c r="D469" s="23" t="str">
        <f t="shared" si="98"/>
        <v>https://analytics.zoho.com/open-view/2395394000007144599?ZOHO_CRITERIA=%22Trasposicion_27.19%22.%22Valor%22%3E0.99%20and%20%0A%22Trasposicion_27.19%22.%22Cod%20regi%C3%B3n%22%20%3D%203</v>
      </c>
      <c r="E469" s="4">
        <f t="shared" si="90"/>
        <v>16</v>
      </c>
      <c r="F469" t="str">
        <f t="shared" si="91"/>
        <v>II 03</v>
      </c>
      <c r="G469" t="str">
        <f t="shared" si="92"/>
        <v>Región</v>
      </c>
      <c r="H469" t="str">
        <f t="shared" si="93"/>
        <v>Tasa por 100 mil mujeres de violencia psicológica</v>
      </c>
      <c r="I469" s="2">
        <v>3</v>
      </c>
      <c r="J469" t="s">
        <v>12</v>
      </c>
      <c r="L469" s="1" t="str">
        <f t="shared" si="94"/>
        <v>II 03 - Atacama</v>
      </c>
    </row>
    <row r="470" spans="1:12" hidden="1" x14ac:dyDescent="0.35">
      <c r="A470" s="2">
        <f t="shared" si="87"/>
        <v>4</v>
      </c>
      <c r="B470" s="2">
        <f t="shared" si="88"/>
        <v>27.19</v>
      </c>
      <c r="C470" s="5" t="str">
        <f t="shared" si="89"/>
        <v>II 03 - Coquimbo</v>
      </c>
      <c r="D470" s="23" t="str">
        <f t="shared" si="98"/>
        <v>https://analytics.zoho.com/open-view/2395394000007144599?ZOHO_CRITERIA=%22Trasposicion_27.19%22.%22Valor%22%3E0.99%20and%20%0A%22Trasposicion_27.19%22.%22Cod%20regi%C3%B3n%22%20%3D%204</v>
      </c>
      <c r="E470" s="4">
        <f t="shared" si="90"/>
        <v>16</v>
      </c>
      <c r="F470" t="str">
        <f t="shared" si="91"/>
        <v>II 03</v>
      </c>
      <c r="G470" t="str">
        <f t="shared" si="92"/>
        <v>Región</v>
      </c>
      <c r="H470" t="str">
        <f t="shared" si="93"/>
        <v>Tasa por 100 mil mujeres de violencia psicológica</v>
      </c>
      <c r="I470" s="2">
        <v>4</v>
      </c>
      <c r="J470" t="s">
        <v>13</v>
      </c>
      <c r="L470" s="1" t="str">
        <f t="shared" si="94"/>
        <v>II 03 - Coquimbo</v>
      </c>
    </row>
    <row r="471" spans="1:12" hidden="1" x14ac:dyDescent="0.35">
      <c r="A471" s="2">
        <f t="shared" si="87"/>
        <v>5</v>
      </c>
      <c r="B471" s="2">
        <f t="shared" si="88"/>
        <v>27.19</v>
      </c>
      <c r="C471" s="5" t="str">
        <f t="shared" si="89"/>
        <v>II 03 - Valparaíso</v>
      </c>
      <c r="D471" s="23" t="str">
        <f t="shared" si="98"/>
        <v>https://analytics.zoho.com/open-view/2395394000007144599?ZOHO_CRITERIA=%22Trasposicion_27.19%22.%22Valor%22%3E0.99%20and%20%0A%22Trasposicion_27.19%22.%22Cod%20regi%C3%B3n%22%20%3D%205</v>
      </c>
      <c r="E471" s="4">
        <f t="shared" si="90"/>
        <v>16</v>
      </c>
      <c r="F471" t="str">
        <f t="shared" si="91"/>
        <v>II 03</v>
      </c>
      <c r="G471" t="str">
        <f t="shared" si="92"/>
        <v>Región</v>
      </c>
      <c r="H471" t="str">
        <f t="shared" si="93"/>
        <v>Tasa por 100 mil mujeres de violencia psicológica</v>
      </c>
      <c r="I471" s="2">
        <v>5</v>
      </c>
      <c r="J471" t="s">
        <v>14</v>
      </c>
      <c r="L471" s="1" t="str">
        <f t="shared" si="94"/>
        <v>II 03 - Valparaíso</v>
      </c>
    </row>
    <row r="472" spans="1:12" hidden="1" x14ac:dyDescent="0.35">
      <c r="A472" s="2">
        <f t="shared" si="87"/>
        <v>6</v>
      </c>
      <c r="B472" s="2">
        <f t="shared" si="88"/>
        <v>27.19</v>
      </c>
      <c r="C472" s="5" t="str">
        <f t="shared" si="89"/>
        <v>II 03 - O'Higgins</v>
      </c>
      <c r="D472" s="23" t="str">
        <f t="shared" si="98"/>
        <v>https://analytics.zoho.com/open-view/2395394000007144599?ZOHO_CRITERIA=%22Trasposicion_27.19%22.%22Valor%22%3E0.99%20and%20%0A%22Trasposicion_27.19%22.%22Cod%20regi%C3%B3n%22%20%3D%206</v>
      </c>
      <c r="E472" s="4">
        <f t="shared" si="90"/>
        <v>16</v>
      </c>
      <c r="F472" t="str">
        <f t="shared" si="91"/>
        <v>II 03</v>
      </c>
      <c r="G472" t="str">
        <f t="shared" si="92"/>
        <v>Región</v>
      </c>
      <c r="H472" t="str">
        <f t="shared" si="93"/>
        <v>Tasa por 100 mil mujeres de violencia psicológica</v>
      </c>
      <c r="I472" s="2">
        <v>6</v>
      </c>
      <c r="J472" t="s">
        <v>15</v>
      </c>
      <c r="L472" s="1" t="str">
        <f t="shared" si="94"/>
        <v>II 03 - O'Higgins</v>
      </c>
    </row>
    <row r="473" spans="1:12" hidden="1" x14ac:dyDescent="0.35">
      <c r="A473" s="2">
        <f t="shared" si="87"/>
        <v>7</v>
      </c>
      <c r="B473" s="2">
        <f t="shared" si="88"/>
        <v>27.19</v>
      </c>
      <c r="C473" s="5" t="str">
        <f t="shared" si="89"/>
        <v>II 03 - Maule</v>
      </c>
      <c r="D473" s="23" t="str">
        <f t="shared" si="98"/>
        <v>https://analytics.zoho.com/open-view/2395394000007144599?ZOHO_CRITERIA=%22Trasposicion_27.19%22.%22Valor%22%3E0.99%20and%20%0A%22Trasposicion_27.19%22.%22Cod%20regi%C3%B3n%22%20%3D%207</v>
      </c>
      <c r="E473" s="4">
        <f t="shared" si="90"/>
        <v>16</v>
      </c>
      <c r="F473" t="str">
        <f t="shared" si="91"/>
        <v>II 03</v>
      </c>
      <c r="G473" t="str">
        <f t="shared" si="92"/>
        <v>Región</v>
      </c>
      <c r="H473" t="str">
        <f t="shared" si="93"/>
        <v>Tasa por 100 mil mujeres de violencia psicológica</v>
      </c>
      <c r="I473" s="2">
        <v>7</v>
      </c>
      <c r="J473" t="s">
        <v>16</v>
      </c>
      <c r="L473" s="1" t="str">
        <f t="shared" si="94"/>
        <v>II 03 - Maule</v>
      </c>
    </row>
    <row r="474" spans="1:12" hidden="1" x14ac:dyDescent="0.35">
      <c r="A474" s="2">
        <f t="shared" si="87"/>
        <v>8</v>
      </c>
      <c r="B474" s="2">
        <f t="shared" si="88"/>
        <v>27.19</v>
      </c>
      <c r="C474" s="5" t="str">
        <f t="shared" si="89"/>
        <v>II 03 - Biobío</v>
      </c>
      <c r="D474" s="23" t="str">
        <f t="shared" si="98"/>
        <v>https://analytics.zoho.com/open-view/2395394000007144599?ZOHO_CRITERIA=%22Trasposicion_27.19%22.%22Valor%22%3E0.99%20and%20%0A%22Trasposicion_27.19%22.%22Cod%20regi%C3%B3n%22%20%3D%208</v>
      </c>
      <c r="E474" s="4">
        <f t="shared" si="90"/>
        <v>16</v>
      </c>
      <c r="F474" t="str">
        <f t="shared" si="91"/>
        <v>II 03</v>
      </c>
      <c r="G474" t="str">
        <f t="shared" si="92"/>
        <v>Región</v>
      </c>
      <c r="H474" t="str">
        <f t="shared" si="93"/>
        <v>Tasa por 100 mil mujeres de violencia psicológica</v>
      </c>
      <c r="I474" s="2">
        <v>8</v>
      </c>
      <c r="J474" t="s">
        <v>17</v>
      </c>
      <c r="L474" s="1" t="str">
        <f t="shared" si="94"/>
        <v>II 03 - Biobío</v>
      </c>
    </row>
    <row r="475" spans="1:12" hidden="1" x14ac:dyDescent="0.35">
      <c r="A475" s="2">
        <f t="shared" si="87"/>
        <v>9</v>
      </c>
      <c r="B475" s="2">
        <f t="shared" si="88"/>
        <v>27.19</v>
      </c>
      <c r="C475" s="5" t="str">
        <f t="shared" si="89"/>
        <v>II 03 - Araucanía</v>
      </c>
      <c r="D475" s="23" t="str">
        <f t="shared" si="98"/>
        <v>https://analytics.zoho.com/open-view/2395394000007144599?ZOHO_CRITERIA=%22Trasposicion_27.19%22.%22Valor%22%3E0.99%20and%20%0A%22Trasposicion_27.19%22.%22Cod%20regi%C3%B3n%22%20%3D%209</v>
      </c>
      <c r="E475" s="4">
        <f t="shared" si="90"/>
        <v>16</v>
      </c>
      <c r="F475" t="str">
        <f t="shared" si="91"/>
        <v>II 03</v>
      </c>
      <c r="G475" t="str">
        <f t="shared" si="92"/>
        <v>Región</v>
      </c>
      <c r="H475" t="str">
        <f t="shared" si="93"/>
        <v>Tasa por 100 mil mujeres de violencia psicológica</v>
      </c>
      <c r="I475" s="2">
        <v>9</v>
      </c>
      <c r="J475" t="s">
        <v>18</v>
      </c>
      <c r="L475" s="1" t="str">
        <f t="shared" si="94"/>
        <v>II 03 - Araucanía</v>
      </c>
    </row>
    <row r="476" spans="1:12" hidden="1" x14ac:dyDescent="0.35">
      <c r="A476" s="2">
        <f t="shared" si="87"/>
        <v>10</v>
      </c>
      <c r="B476" s="2">
        <f t="shared" si="88"/>
        <v>27.19</v>
      </c>
      <c r="C476" s="5" t="str">
        <f t="shared" si="89"/>
        <v>II 03 - Los Lagos</v>
      </c>
      <c r="D476" s="23" t="str">
        <f t="shared" si="98"/>
        <v>https://analytics.zoho.com/open-view/2395394000007144599?ZOHO_CRITERIA=%22Trasposicion_27.19%22.%22Valor%22%3E0.99%20and%20%0A%22Trasposicion_27.19%22.%22Cod%20regi%C3%B3n%22%20%3D%2010</v>
      </c>
      <c r="E476" s="4">
        <f t="shared" si="90"/>
        <v>16</v>
      </c>
      <c r="F476" t="str">
        <f t="shared" si="91"/>
        <v>II 03</v>
      </c>
      <c r="G476" t="str">
        <f t="shared" si="92"/>
        <v>Región</v>
      </c>
      <c r="H476" t="str">
        <f t="shared" si="93"/>
        <v>Tasa por 100 mil mujeres de violencia psicológica</v>
      </c>
      <c r="I476" s="2">
        <v>10</v>
      </c>
      <c r="J476" t="s">
        <v>19</v>
      </c>
      <c r="L476" s="1" t="str">
        <f t="shared" si="94"/>
        <v>II 03 - Los Lagos</v>
      </c>
    </row>
    <row r="477" spans="1:12" hidden="1" x14ac:dyDescent="0.35">
      <c r="A477" s="2">
        <f t="shared" si="87"/>
        <v>11</v>
      </c>
      <c r="B477" s="2">
        <f t="shared" si="88"/>
        <v>27.19</v>
      </c>
      <c r="C477" s="5" t="str">
        <f t="shared" si="89"/>
        <v>II 03 - Aysén</v>
      </c>
      <c r="D477" s="23" t="str">
        <f t="shared" si="98"/>
        <v>https://analytics.zoho.com/open-view/2395394000007144599?ZOHO_CRITERIA=%22Trasposicion_27.19%22.%22Valor%22%3E0.99%20and%20%0A%22Trasposicion_27.19%22.%22Cod%20regi%C3%B3n%22%20%3D%2011</v>
      </c>
      <c r="E477" s="4">
        <f t="shared" si="90"/>
        <v>16</v>
      </c>
      <c r="F477" t="str">
        <f t="shared" si="91"/>
        <v>II 03</v>
      </c>
      <c r="G477" t="str">
        <f t="shared" si="92"/>
        <v>Región</v>
      </c>
      <c r="H477" t="str">
        <f t="shared" si="93"/>
        <v>Tasa por 100 mil mujeres de violencia psicológica</v>
      </c>
      <c r="I477" s="2">
        <v>11</v>
      </c>
      <c r="J477" t="s">
        <v>20</v>
      </c>
      <c r="L477" s="1" t="str">
        <f t="shared" si="94"/>
        <v>II 03 - Aysén</v>
      </c>
    </row>
    <row r="478" spans="1:12" hidden="1" x14ac:dyDescent="0.35">
      <c r="A478" s="2">
        <f t="shared" si="87"/>
        <v>12</v>
      </c>
      <c r="B478" s="2">
        <f t="shared" si="88"/>
        <v>27.19</v>
      </c>
      <c r="C478" s="5" t="str">
        <f t="shared" si="89"/>
        <v>II 03 - Magallanes y Antártica Chilena</v>
      </c>
      <c r="D478" s="23" t="str">
        <f t="shared" si="98"/>
        <v>https://analytics.zoho.com/open-view/2395394000007144599?ZOHO_CRITERIA=%22Trasposicion_27.19%22.%22Valor%22%3E0.99%20and%20%0A%22Trasposicion_27.19%22.%22Cod%20regi%C3%B3n%22%20%3D%2012</v>
      </c>
      <c r="E478" s="4">
        <f t="shared" si="90"/>
        <v>16</v>
      </c>
      <c r="F478" t="str">
        <f t="shared" si="91"/>
        <v>II 03</v>
      </c>
      <c r="G478" t="str">
        <f t="shared" si="92"/>
        <v>Región</v>
      </c>
      <c r="H478" t="str">
        <f t="shared" si="93"/>
        <v>Tasa por 100 mil mujeres de violencia psicológica</v>
      </c>
      <c r="I478" s="2">
        <v>12</v>
      </c>
      <c r="J478" t="s">
        <v>223</v>
      </c>
      <c r="L478" s="1" t="str">
        <f t="shared" si="94"/>
        <v>II 03 - Magallanes y Antártica Chilena</v>
      </c>
    </row>
    <row r="479" spans="1:12" hidden="1" x14ac:dyDescent="0.35">
      <c r="A479" s="2">
        <f t="shared" si="87"/>
        <v>13</v>
      </c>
      <c r="B479" s="2">
        <f t="shared" si="88"/>
        <v>27.19</v>
      </c>
      <c r="C479" s="5" t="str">
        <f t="shared" si="89"/>
        <v>II 03 - Metropolitana</v>
      </c>
      <c r="D479" s="23" t="str">
        <f t="shared" si="98"/>
        <v>https://analytics.zoho.com/open-view/2395394000007144599?ZOHO_CRITERIA=%22Trasposicion_27.19%22.%22Valor%22%3E0.99%20and%20%0A%22Trasposicion_27.19%22.%22Cod%20regi%C3%B3n%22%20%3D%2013</v>
      </c>
      <c r="E479" s="4">
        <f t="shared" si="90"/>
        <v>16</v>
      </c>
      <c r="F479" t="str">
        <f t="shared" si="91"/>
        <v>II 03</v>
      </c>
      <c r="G479" t="str">
        <f t="shared" si="92"/>
        <v>Región</v>
      </c>
      <c r="H479" t="str">
        <f t="shared" si="93"/>
        <v>Tasa por 100 mil mujeres de violencia psicológica</v>
      </c>
      <c r="I479" s="2">
        <v>13</v>
      </c>
      <c r="J479" t="s">
        <v>22</v>
      </c>
      <c r="L479" s="1" t="str">
        <f t="shared" si="94"/>
        <v>II 03 - Metropolitana</v>
      </c>
    </row>
    <row r="480" spans="1:12" hidden="1" x14ac:dyDescent="0.35">
      <c r="A480" s="2">
        <f t="shared" si="87"/>
        <v>14</v>
      </c>
      <c r="B480" s="2">
        <f t="shared" si="88"/>
        <v>27.19</v>
      </c>
      <c r="C480" s="5" t="str">
        <f t="shared" si="89"/>
        <v>II 03 - Los Ríos</v>
      </c>
      <c r="D480" s="23" t="str">
        <f t="shared" si="98"/>
        <v>https://analytics.zoho.com/open-view/2395394000007144599?ZOHO_CRITERIA=%22Trasposicion_27.19%22.%22Valor%22%3E0.99%20and%20%0A%22Trasposicion_27.19%22.%22Cod%20regi%C3%B3n%22%20%3D%2014</v>
      </c>
      <c r="E480" s="4">
        <f t="shared" si="90"/>
        <v>16</v>
      </c>
      <c r="F480" t="str">
        <f t="shared" si="91"/>
        <v>II 03</v>
      </c>
      <c r="G480" t="str">
        <f t="shared" si="92"/>
        <v>Región</v>
      </c>
      <c r="H480" t="str">
        <f t="shared" si="93"/>
        <v>Tasa por 100 mil mujeres de violencia psicológica</v>
      </c>
      <c r="I480" s="2">
        <v>14</v>
      </c>
      <c r="J480" t="s">
        <v>23</v>
      </c>
      <c r="L480" s="1" t="str">
        <f t="shared" si="94"/>
        <v>II 03 - Los Ríos</v>
      </c>
    </row>
    <row r="481" spans="1:12" hidden="1" x14ac:dyDescent="0.35">
      <c r="A481" s="2">
        <f t="shared" si="87"/>
        <v>15</v>
      </c>
      <c r="B481" s="2">
        <f t="shared" si="88"/>
        <v>27.19</v>
      </c>
      <c r="C481" s="5" t="str">
        <f t="shared" si="89"/>
        <v>II 03 - Arica y Parinacota</v>
      </c>
      <c r="D481" s="23" t="str">
        <f t="shared" si="98"/>
        <v>https://analytics.zoho.com/open-view/2395394000007144599?ZOHO_CRITERIA=%22Trasposicion_27.19%22.%22Valor%22%3E0.99%20and%20%0A%22Trasposicion_27.19%22.%22Cod%20regi%C3%B3n%22%20%3D%2015</v>
      </c>
      <c r="E481" s="4">
        <f t="shared" si="90"/>
        <v>16</v>
      </c>
      <c r="F481" t="str">
        <f t="shared" si="91"/>
        <v>II 03</v>
      </c>
      <c r="G481" t="str">
        <f t="shared" si="92"/>
        <v>Región</v>
      </c>
      <c r="H481" t="str">
        <f t="shared" si="93"/>
        <v>Tasa por 100 mil mujeres de violencia psicológica</v>
      </c>
      <c r="I481" s="2">
        <v>15</v>
      </c>
      <c r="J481" t="s">
        <v>24</v>
      </c>
      <c r="L481" s="1" t="str">
        <f t="shared" si="94"/>
        <v>II 03 - Arica y Parinacota</v>
      </c>
    </row>
    <row r="482" spans="1:12" hidden="1" x14ac:dyDescent="0.35">
      <c r="A482" s="2">
        <f t="shared" si="87"/>
        <v>16</v>
      </c>
      <c r="B482" s="2">
        <f t="shared" si="88"/>
        <v>27.19</v>
      </c>
      <c r="C482" s="5" t="str">
        <f t="shared" si="89"/>
        <v>II 03 - Ñuble</v>
      </c>
      <c r="D482" s="23" t="str">
        <f t="shared" si="98"/>
        <v>https://analytics.zoho.com/open-view/2395394000007144599?ZOHO_CRITERIA=%22Trasposicion_27.19%22.%22Valor%22%3E0.99%20and%20%0A%22Trasposicion_27.19%22.%22Cod%20regi%C3%B3n%22%20%3D%2016</v>
      </c>
      <c r="E482" s="4">
        <f t="shared" si="90"/>
        <v>16</v>
      </c>
      <c r="F482" t="str">
        <f t="shared" si="91"/>
        <v>II 03</v>
      </c>
      <c r="G482" t="str">
        <f t="shared" si="92"/>
        <v>Región</v>
      </c>
      <c r="H482" t="str">
        <f t="shared" si="93"/>
        <v>Tasa por 100 mil mujeres de violencia psicológica</v>
      </c>
      <c r="I482" s="2">
        <v>16</v>
      </c>
      <c r="J482" t="s">
        <v>25</v>
      </c>
      <c r="L482" s="1" t="str">
        <f t="shared" si="94"/>
        <v>II 03 - Ñuble</v>
      </c>
    </row>
    <row r="483" spans="1:12" hidden="1" x14ac:dyDescent="0.35">
      <c r="A483" s="93">
        <v>1</v>
      </c>
      <c r="B483" s="93">
        <f t="shared" si="88"/>
        <v>27.19</v>
      </c>
      <c r="C483" s="94" t="str">
        <f t="shared" si="89"/>
        <v>II 04 - Violencia Psicológica General Año</v>
      </c>
      <c r="D483" s="104" t="str">
        <f>+"https://analytics.zoho.com/open-view/2395394000007141980?ZOHO_CRITERIA=%22Trasposicion_27.19%22.%22Valor%22%3E0.99%20and%20%22Trasposicion_27.19%22.%22Id%20prevalencia%22%20%3D%20"&amp;I483</f>
        <v>https://analytics.zoho.com/open-view/2395394000007141980?ZOHO_CRITERIA=%22Trasposicion_27.19%22.%22Valor%22%3E0.99%20and%20%22Trasposicion_27.19%22.%22Id%20prevalencia%22%20%3D%201</v>
      </c>
      <c r="E483" s="96">
        <v>4</v>
      </c>
      <c r="F483" s="97" t="s">
        <v>231</v>
      </c>
      <c r="G483" s="97" t="s">
        <v>224</v>
      </c>
      <c r="H483" s="97" t="s">
        <v>197</v>
      </c>
      <c r="I483" s="93">
        <v>1</v>
      </c>
      <c r="J483" s="97" t="s">
        <v>225</v>
      </c>
      <c r="K483" s="97" t="s">
        <v>235</v>
      </c>
      <c r="L483" s="1" t="str">
        <f t="shared" si="94"/>
        <v>II 04 - Violencia Psicológica General Año</v>
      </c>
    </row>
    <row r="484" spans="1:12" hidden="1" x14ac:dyDescent="0.35">
      <c r="A484" s="2">
        <f t="shared" si="87"/>
        <v>2</v>
      </c>
      <c r="B484" s="2">
        <f t="shared" si="88"/>
        <v>27.19</v>
      </c>
      <c r="C484" s="5" t="str">
        <f t="shared" si="89"/>
        <v>II 04 - Violencia Psicológica General Vida (año o vida)</v>
      </c>
      <c r="D484" s="23" t="str">
        <f t="shared" ref="D484:D486" si="99">+"https://analytics.zoho.com/open-view/2395394000007141980?ZOHO_CRITERIA=%22Trasposicion_27.19%22.%22Valor%22%3E0.99%20and%20%22Trasposicion_27.19%22.%22Id%20prevalencia%22%20%3D%20"&amp;I484</f>
        <v>https://analytics.zoho.com/open-view/2395394000007141980?ZOHO_CRITERIA=%22Trasposicion_27.19%22.%22Valor%22%3E0.99%20and%20%22Trasposicion_27.19%22.%22Id%20prevalencia%22%20%3D%202</v>
      </c>
      <c r="E484" s="4">
        <f t="shared" si="90"/>
        <v>4</v>
      </c>
      <c r="F484" t="str">
        <f t="shared" si="91"/>
        <v>II 04</v>
      </c>
      <c r="G484" t="str">
        <f t="shared" si="92"/>
        <v>Prevalencia</v>
      </c>
      <c r="H484" t="str">
        <f t="shared" si="93"/>
        <v>Tasa por 100 mil mujeres de violencia psicológica</v>
      </c>
      <c r="I484" s="2">
        <v>2</v>
      </c>
      <c r="J484" t="s">
        <v>226</v>
      </c>
      <c r="L484" s="1" t="str">
        <f t="shared" si="94"/>
        <v>II 04 - Violencia Psicológica General Vida (año o vida)</v>
      </c>
    </row>
    <row r="485" spans="1:12" hidden="1" x14ac:dyDescent="0.35">
      <c r="A485" s="2">
        <f t="shared" si="87"/>
        <v>3</v>
      </c>
      <c r="B485" s="2">
        <f t="shared" si="88"/>
        <v>27.19</v>
      </c>
      <c r="C485" s="5" t="str">
        <f t="shared" si="89"/>
        <v>II 04 - Violencia Psicológica Grave Año</v>
      </c>
      <c r="D485" s="23" t="str">
        <f t="shared" si="99"/>
        <v>https://analytics.zoho.com/open-view/2395394000007141980?ZOHO_CRITERIA=%22Trasposicion_27.19%22.%22Valor%22%3E0.99%20and%20%22Trasposicion_27.19%22.%22Id%20prevalencia%22%20%3D%203</v>
      </c>
      <c r="E485" s="4">
        <f t="shared" si="90"/>
        <v>4</v>
      </c>
      <c r="F485" t="str">
        <f t="shared" si="91"/>
        <v>II 04</v>
      </c>
      <c r="G485" t="str">
        <f t="shared" si="92"/>
        <v>Prevalencia</v>
      </c>
      <c r="H485" t="str">
        <f t="shared" si="93"/>
        <v>Tasa por 100 mil mujeres de violencia psicológica</v>
      </c>
      <c r="I485" s="2">
        <v>3</v>
      </c>
      <c r="J485" t="s">
        <v>227</v>
      </c>
      <c r="L485" s="1" t="str">
        <f t="shared" si="94"/>
        <v>II 04 - Violencia Psicológica Grave Año</v>
      </c>
    </row>
    <row r="486" spans="1:12" hidden="1" x14ac:dyDescent="0.35">
      <c r="A486" s="2">
        <f t="shared" si="87"/>
        <v>4</v>
      </c>
      <c r="B486" s="2">
        <f t="shared" si="88"/>
        <v>27.19</v>
      </c>
      <c r="C486" s="5" t="str">
        <f t="shared" si="89"/>
        <v>II 04 - Violencia Psicológica Leve Año</v>
      </c>
      <c r="D486" s="23" t="str">
        <f t="shared" si="99"/>
        <v>https://analytics.zoho.com/open-view/2395394000007141980?ZOHO_CRITERIA=%22Trasposicion_27.19%22.%22Valor%22%3E0.99%20and%20%22Trasposicion_27.19%22.%22Id%20prevalencia%22%20%3D%204</v>
      </c>
      <c r="E486" s="4">
        <f t="shared" si="90"/>
        <v>4</v>
      </c>
      <c r="F486" t="str">
        <f t="shared" si="91"/>
        <v>II 04</v>
      </c>
      <c r="G486" t="str">
        <f t="shared" si="92"/>
        <v>Prevalencia</v>
      </c>
      <c r="H486" t="str">
        <f t="shared" si="93"/>
        <v>Tasa por 100 mil mujeres de violencia psicológica</v>
      </c>
      <c r="I486" s="2">
        <v>4</v>
      </c>
      <c r="J486" t="s">
        <v>228</v>
      </c>
      <c r="L486" s="1" t="str">
        <f t="shared" si="94"/>
        <v>II 04 - Violencia Psicológica Leve Año</v>
      </c>
    </row>
    <row r="487" spans="1:12" hidden="1" x14ac:dyDescent="0.35">
      <c r="A487" s="98">
        <v>1</v>
      </c>
      <c r="B487" s="98">
        <v>27.23</v>
      </c>
      <c r="C487" s="99" t="str">
        <f t="shared" si="89"/>
        <v>II 01 - Tarapacá</v>
      </c>
      <c r="D487" s="100" t="str">
        <f>+"https://analytics.zoho.com/open-view/2395394000007036622?ZOHO_CRITERIA=%22Trasposicion_27.23%22.%22Valor%22%20%3E%200.99%20and%20%22Trasposicion_27.23%22.%22C%C3%B3digo%20Regi%C3%B3n%22%20%3D%20"&amp;I487</f>
        <v>https://analytics.zoho.com/open-view/2395394000007036622?ZOHO_CRITERIA=%22Trasposicion_27.23%22.%22Valor%22%20%3E%200.99%20and%20%22Trasposicion_27.23%22.%22C%C3%B3digo%20Regi%C3%B3n%22%20%3D%201</v>
      </c>
      <c r="E487" s="101">
        <v>16</v>
      </c>
      <c r="F487" s="102" t="s">
        <v>42</v>
      </c>
      <c r="G487" s="102" t="s">
        <v>27</v>
      </c>
      <c r="H487" s="102" t="s">
        <v>202</v>
      </c>
      <c r="I487" s="98">
        <v>1</v>
      </c>
      <c r="J487" s="102" t="s">
        <v>10</v>
      </c>
      <c r="K487" s="102" t="s">
        <v>239</v>
      </c>
      <c r="L487" s="1" t="str">
        <f t="shared" si="94"/>
        <v>II 01 - Tarapacá</v>
      </c>
    </row>
    <row r="488" spans="1:12" hidden="1" x14ac:dyDescent="0.35">
      <c r="A488" s="2">
        <f t="shared" si="87"/>
        <v>2</v>
      </c>
      <c r="B488" s="2">
        <f t="shared" si="88"/>
        <v>27.23</v>
      </c>
      <c r="C488" s="5" t="str">
        <f t="shared" si="89"/>
        <v>II 01 - Antofagasta</v>
      </c>
      <c r="D488" s="23" t="str">
        <f t="shared" ref="D488:D502" si="100">+"https://analytics.zoho.com/open-view/2395394000007036622?ZOHO_CRITERIA=%22Trasposicion_27.23%22.%22Valor%22%20%3E%200.99%20and%20%22Trasposicion_27.23%22.%22C%C3%B3digo%20Regi%C3%B3n%22%20%3D%20"&amp;I488</f>
        <v>https://analytics.zoho.com/open-view/2395394000007036622?ZOHO_CRITERIA=%22Trasposicion_27.23%22.%22Valor%22%20%3E%200.99%20and%20%22Trasposicion_27.23%22.%22C%C3%B3digo%20Regi%C3%B3n%22%20%3D%202</v>
      </c>
      <c r="E488" s="4">
        <f t="shared" si="90"/>
        <v>16</v>
      </c>
      <c r="F488" t="str">
        <f t="shared" si="91"/>
        <v>II 01</v>
      </c>
      <c r="G488" t="str">
        <f t="shared" si="92"/>
        <v>Región</v>
      </c>
      <c r="H488" t="str">
        <f t="shared" si="93"/>
        <v>Tasa de Casos de Violencia Económica por cada 100mil personas</v>
      </c>
      <c r="I488" s="2">
        <v>2</v>
      </c>
      <c r="J488" t="s">
        <v>11</v>
      </c>
      <c r="L488" s="1" t="str">
        <f t="shared" si="94"/>
        <v>II 01 - Antofagasta</v>
      </c>
    </row>
    <row r="489" spans="1:12" hidden="1" x14ac:dyDescent="0.35">
      <c r="A489" s="2">
        <f t="shared" si="87"/>
        <v>3</v>
      </c>
      <c r="B489" s="2">
        <f t="shared" si="88"/>
        <v>27.23</v>
      </c>
      <c r="C489" s="5" t="str">
        <f t="shared" si="89"/>
        <v>II 01 - Atacama</v>
      </c>
      <c r="D489" s="23" t="str">
        <f t="shared" si="100"/>
        <v>https://analytics.zoho.com/open-view/2395394000007036622?ZOHO_CRITERIA=%22Trasposicion_27.23%22.%22Valor%22%20%3E%200.99%20and%20%22Trasposicion_27.23%22.%22C%C3%B3digo%20Regi%C3%B3n%22%20%3D%203</v>
      </c>
      <c r="E489" s="4">
        <f t="shared" si="90"/>
        <v>16</v>
      </c>
      <c r="F489" t="str">
        <f t="shared" si="91"/>
        <v>II 01</v>
      </c>
      <c r="G489" t="str">
        <f t="shared" si="92"/>
        <v>Región</v>
      </c>
      <c r="H489" t="str">
        <f t="shared" si="93"/>
        <v>Tasa de Casos de Violencia Económica por cada 100mil personas</v>
      </c>
      <c r="I489" s="2">
        <v>3</v>
      </c>
      <c r="J489" t="s">
        <v>12</v>
      </c>
      <c r="L489" s="1" t="str">
        <f t="shared" si="94"/>
        <v>II 01 - Atacama</v>
      </c>
    </row>
    <row r="490" spans="1:12" hidden="1" x14ac:dyDescent="0.35">
      <c r="A490" s="2">
        <f t="shared" si="87"/>
        <v>4</v>
      </c>
      <c r="B490" s="2">
        <f t="shared" si="88"/>
        <v>27.23</v>
      </c>
      <c r="C490" s="5" t="str">
        <f t="shared" si="89"/>
        <v>II 01 - Coquimbo</v>
      </c>
      <c r="D490" s="23" t="str">
        <f t="shared" si="100"/>
        <v>https://analytics.zoho.com/open-view/2395394000007036622?ZOHO_CRITERIA=%22Trasposicion_27.23%22.%22Valor%22%20%3E%200.99%20and%20%22Trasposicion_27.23%22.%22C%C3%B3digo%20Regi%C3%B3n%22%20%3D%204</v>
      </c>
      <c r="E490" s="4">
        <f t="shared" si="90"/>
        <v>16</v>
      </c>
      <c r="F490" t="str">
        <f t="shared" si="91"/>
        <v>II 01</v>
      </c>
      <c r="G490" t="str">
        <f t="shared" si="92"/>
        <v>Región</v>
      </c>
      <c r="H490" t="str">
        <f t="shared" si="93"/>
        <v>Tasa de Casos de Violencia Económica por cada 100mil personas</v>
      </c>
      <c r="I490" s="2">
        <v>4</v>
      </c>
      <c r="J490" t="s">
        <v>13</v>
      </c>
      <c r="L490" s="1" t="str">
        <f t="shared" si="94"/>
        <v>II 01 - Coquimbo</v>
      </c>
    </row>
    <row r="491" spans="1:12" hidden="1" x14ac:dyDescent="0.35">
      <c r="A491" s="2">
        <f t="shared" si="87"/>
        <v>5</v>
      </c>
      <c r="B491" s="2">
        <f t="shared" si="88"/>
        <v>27.23</v>
      </c>
      <c r="C491" s="5" t="str">
        <f t="shared" si="89"/>
        <v>II 01 - Valparaíso</v>
      </c>
      <c r="D491" s="23" t="str">
        <f t="shared" si="100"/>
        <v>https://analytics.zoho.com/open-view/2395394000007036622?ZOHO_CRITERIA=%22Trasposicion_27.23%22.%22Valor%22%20%3E%200.99%20and%20%22Trasposicion_27.23%22.%22C%C3%B3digo%20Regi%C3%B3n%22%20%3D%205</v>
      </c>
      <c r="E491" s="4">
        <f t="shared" si="90"/>
        <v>16</v>
      </c>
      <c r="F491" t="str">
        <f t="shared" si="91"/>
        <v>II 01</v>
      </c>
      <c r="G491" t="str">
        <f t="shared" si="92"/>
        <v>Región</v>
      </c>
      <c r="H491" t="str">
        <f t="shared" si="93"/>
        <v>Tasa de Casos de Violencia Económica por cada 100mil personas</v>
      </c>
      <c r="I491" s="2">
        <v>5</v>
      </c>
      <c r="J491" t="s">
        <v>14</v>
      </c>
      <c r="L491" s="1" t="str">
        <f t="shared" si="94"/>
        <v>II 01 - Valparaíso</v>
      </c>
    </row>
    <row r="492" spans="1:12" hidden="1" x14ac:dyDescent="0.35">
      <c r="A492" s="2">
        <f t="shared" si="87"/>
        <v>6</v>
      </c>
      <c r="B492" s="2">
        <f t="shared" si="88"/>
        <v>27.23</v>
      </c>
      <c r="C492" s="5" t="str">
        <f t="shared" si="89"/>
        <v>II 01 - O Higgins</v>
      </c>
      <c r="D492" s="23" t="str">
        <f t="shared" si="100"/>
        <v>https://analytics.zoho.com/open-view/2395394000007036622?ZOHO_CRITERIA=%22Trasposicion_27.23%22.%22Valor%22%20%3E%200.99%20and%20%22Trasposicion_27.23%22.%22C%C3%B3digo%20Regi%C3%B3n%22%20%3D%206</v>
      </c>
      <c r="E492" s="4">
        <f t="shared" si="90"/>
        <v>16</v>
      </c>
      <c r="F492" t="str">
        <f t="shared" si="91"/>
        <v>II 01</v>
      </c>
      <c r="G492" t="str">
        <f t="shared" si="92"/>
        <v>Región</v>
      </c>
      <c r="H492" t="str">
        <f t="shared" si="93"/>
        <v>Tasa de Casos de Violencia Económica por cada 100mil personas</v>
      </c>
      <c r="I492" s="2">
        <v>6</v>
      </c>
      <c r="J492" t="s">
        <v>158</v>
      </c>
      <c r="L492" s="1" t="str">
        <f t="shared" si="94"/>
        <v>II 01 - O Higgins</v>
      </c>
    </row>
    <row r="493" spans="1:12" hidden="1" x14ac:dyDescent="0.35">
      <c r="A493" s="2">
        <f t="shared" si="87"/>
        <v>7</v>
      </c>
      <c r="B493" s="2">
        <f t="shared" si="88"/>
        <v>27.23</v>
      </c>
      <c r="C493" s="5" t="str">
        <f t="shared" si="89"/>
        <v>II 01 - Maule</v>
      </c>
      <c r="D493" s="23" t="str">
        <f t="shared" si="100"/>
        <v>https://analytics.zoho.com/open-view/2395394000007036622?ZOHO_CRITERIA=%22Trasposicion_27.23%22.%22Valor%22%20%3E%200.99%20and%20%22Trasposicion_27.23%22.%22C%C3%B3digo%20Regi%C3%B3n%22%20%3D%207</v>
      </c>
      <c r="E493" s="4">
        <f t="shared" si="90"/>
        <v>16</v>
      </c>
      <c r="F493" t="str">
        <f t="shared" si="91"/>
        <v>II 01</v>
      </c>
      <c r="G493" t="str">
        <f t="shared" si="92"/>
        <v>Región</v>
      </c>
      <c r="H493" t="str">
        <f t="shared" si="93"/>
        <v>Tasa de Casos de Violencia Económica por cada 100mil personas</v>
      </c>
      <c r="I493" s="2">
        <v>7</v>
      </c>
      <c r="J493" t="s">
        <v>16</v>
      </c>
      <c r="L493" s="1" t="str">
        <f t="shared" si="94"/>
        <v>II 01 - Maule</v>
      </c>
    </row>
    <row r="494" spans="1:12" hidden="1" x14ac:dyDescent="0.35">
      <c r="A494" s="2">
        <f t="shared" si="87"/>
        <v>8</v>
      </c>
      <c r="B494" s="2">
        <f t="shared" si="88"/>
        <v>27.23</v>
      </c>
      <c r="C494" s="5" t="str">
        <f t="shared" si="89"/>
        <v>II 01 - Biobío</v>
      </c>
      <c r="D494" s="23" t="str">
        <f t="shared" si="100"/>
        <v>https://analytics.zoho.com/open-view/2395394000007036622?ZOHO_CRITERIA=%22Trasposicion_27.23%22.%22Valor%22%20%3E%200.99%20and%20%22Trasposicion_27.23%22.%22C%C3%B3digo%20Regi%C3%B3n%22%20%3D%208</v>
      </c>
      <c r="E494" s="4">
        <f t="shared" si="90"/>
        <v>16</v>
      </c>
      <c r="F494" t="str">
        <f t="shared" si="91"/>
        <v>II 01</v>
      </c>
      <c r="G494" t="str">
        <f t="shared" si="92"/>
        <v>Región</v>
      </c>
      <c r="H494" t="str">
        <f t="shared" si="93"/>
        <v>Tasa de Casos de Violencia Económica por cada 100mil personas</v>
      </c>
      <c r="I494" s="2">
        <v>8</v>
      </c>
      <c r="J494" t="s">
        <v>17</v>
      </c>
      <c r="L494" s="1" t="str">
        <f t="shared" si="94"/>
        <v>II 01 - Biobío</v>
      </c>
    </row>
    <row r="495" spans="1:12" hidden="1" x14ac:dyDescent="0.35">
      <c r="A495" s="2">
        <f t="shared" si="87"/>
        <v>9</v>
      </c>
      <c r="B495" s="2">
        <f t="shared" si="88"/>
        <v>27.23</v>
      </c>
      <c r="C495" s="5" t="str">
        <f t="shared" si="89"/>
        <v>II 01 - Araucanía</v>
      </c>
      <c r="D495" s="23" t="str">
        <f t="shared" si="100"/>
        <v>https://analytics.zoho.com/open-view/2395394000007036622?ZOHO_CRITERIA=%22Trasposicion_27.23%22.%22Valor%22%20%3E%200.99%20and%20%22Trasposicion_27.23%22.%22C%C3%B3digo%20Regi%C3%B3n%22%20%3D%209</v>
      </c>
      <c r="E495" s="4">
        <f t="shared" si="90"/>
        <v>16</v>
      </c>
      <c r="F495" t="str">
        <f t="shared" si="91"/>
        <v>II 01</v>
      </c>
      <c r="G495" t="str">
        <f t="shared" si="92"/>
        <v>Región</v>
      </c>
      <c r="H495" t="str">
        <f t="shared" si="93"/>
        <v>Tasa de Casos de Violencia Económica por cada 100mil personas</v>
      </c>
      <c r="I495" s="2">
        <v>9</v>
      </c>
      <c r="J495" t="s">
        <v>18</v>
      </c>
      <c r="L495" s="1" t="str">
        <f t="shared" si="94"/>
        <v>II 01 - Araucanía</v>
      </c>
    </row>
    <row r="496" spans="1:12" hidden="1" x14ac:dyDescent="0.35">
      <c r="A496" s="2">
        <f t="shared" si="87"/>
        <v>10</v>
      </c>
      <c r="B496" s="2">
        <f t="shared" si="88"/>
        <v>27.23</v>
      </c>
      <c r="C496" s="5" t="str">
        <f t="shared" si="89"/>
        <v>II 01 - Los Lagos</v>
      </c>
      <c r="D496" s="23" t="str">
        <f t="shared" si="100"/>
        <v>https://analytics.zoho.com/open-view/2395394000007036622?ZOHO_CRITERIA=%22Trasposicion_27.23%22.%22Valor%22%20%3E%200.99%20and%20%22Trasposicion_27.23%22.%22C%C3%B3digo%20Regi%C3%B3n%22%20%3D%2010</v>
      </c>
      <c r="E496" s="4">
        <f t="shared" si="90"/>
        <v>16</v>
      </c>
      <c r="F496" t="str">
        <f t="shared" si="91"/>
        <v>II 01</v>
      </c>
      <c r="G496" t="str">
        <f t="shared" si="92"/>
        <v>Región</v>
      </c>
      <c r="H496" t="str">
        <f t="shared" si="93"/>
        <v>Tasa de Casos de Violencia Económica por cada 100mil personas</v>
      </c>
      <c r="I496" s="2">
        <v>10</v>
      </c>
      <c r="J496" t="s">
        <v>19</v>
      </c>
      <c r="L496" s="1" t="str">
        <f t="shared" si="94"/>
        <v>II 01 - Los Lagos</v>
      </c>
    </row>
    <row r="497" spans="1:12" hidden="1" x14ac:dyDescent="0.35">
      <c r="A497" s="2">
        <f t="shared" si="87"/>
        <v>11</v>
      </c>
      <c r="B497" s="2">
        <f t="shared" si="88"/>
        <v>27.23</v>
      </c>
      <c r="C497" s="5" t="str">
        <f t="shared" si="89"/>
        <v>II 01 - Aysén</v>
      </c>
      <c r="D497" s="23" t="str">
        <f t="shared" si="100"/>
        <v>https://analytics.zoho.com/open-view/2395394000007036622?ZOHO_CRITERIA=%22Trasposicion_27.23%22.%22Valor%22%20%3E%200.99%20and%20%22Trasposicion_27.23%22.%22C%C3%B3digo%20Regi%C3%B3n%22%20%3D%2011</v>
      </c>
      <c r="E497" s="4">
        <f t="shared" si="90"/>
        <v>16</v>
      </c>
      <c r="F497" t="str">
        <f t="shared" si="91"/>
        <v>II 01</v>
      </c>
      <c r="G497" t="str">
        <f t="shared" si="92"/>
        <v>Región</v>
      </c>
      <c r="H497" t="str">
        <f t="shared" si="93"/>
        <v>Tasa de Casos de Violencia Económica por cada 100mil personas</v>
      </c>
      <c r="I497" s="2">
        <v>11</v>
      </c>
      <c r="J497" t="s">
        <v>20</v>
      </c>
      <c r="L497" s="1" t="str">
        <f t="shared" si="94"/>
        <v>II 01 - Aysén</v>
      </c>
    </row>
    <row r="498" spans="1:12" hidden="1" x14ac:dyDescent="0.35">
      <c r="A498" s="2">
        <f t="shared" ref="A498:A561" si="101">+A497+1</f>
        <v>12</v>
      </c>
      <c r="B498" s="2">
        <f t="shared" ref="B498:B561" si="102">+B497</f>
        <v>27.23</v>
      </c>
      <c r="C498" s="5" t="str">
        <f t="shared" ref="C498:C561" si="103">+F498&amp;" - "&amp;J498</f>
        <v>II 01 - Magallanes</v>
      </c>
      <c r="D498" s="23" t="str">
        <f t="shared" si="100"/>
        <v>https://analytics.zoho.com/open-view/2395394000007036622?ZOHO_CRITERIA=%22Trasposicion_27.23%22.%22Valor%22%20%3E%200.99%20and%20%22Trasposicion_27.23%22.%22C%C3%B3digo%20Regi%C3%B3n%22%20%3D%2012</v>
      </c>
      <c r="E498" s="4">
        <f t="shared" ref="E498:E561" si="104">+E497</f>
        <v>16</v>
      </c>
      <c r="F498" t="str">
        <f t="shared" ref="F498:F561" si="105">+F497</f>
        <v>II 01</v>
      </c>
      <c r="G498" t="str">
        <f t="shared" ref="G498:G561" si="106">+G497</f>
        <v>Región</v>
      </c>
      <c r="H498" t="str">
        <f t="shared" ref="H498:H561" si="107">+H497</f>
        <v>Tasa de Casos de Violencia Económica por cada 100mil personas</v>
      </c>
      <c r="I498" s="2">
        <v>12</v>
      </c>
      <c r="J498" t="s">
        <v>21</v>
      </c>
      <c r="L498" s="1" t="str">
        <f t="shared" ref="L498:L561" si="108">+HYPERLINK(D498,C498)</f>
        <v>II 01 - Magallanes</v>
      </c>
    </row>
    <row r="499" spans="1:12" hidden="1" x14ac:dyDescent="0.35">
      <c r="A499" s="2">
        <f t="shared" si="101"/>
        <v>13</v>
      </c>
      <c r="B499" s="2">
        <f t="shared" si="102"/>
        <v>27.23</v>
      </c>
      <c r="C499" s="5" t="str">
        <f t="shared" si="103"/>
        <v>II 01 - Metropolitana</v>
      </c>
      <c r="D499" s="23" t="str">
        <f t="shared" si="100"/>
        <v>https://analytics.zoho.com/open-view/2395394000007036622?ZOHO_CRITERIA=%22Trasposicion_27.23%22.%22Valor%22%20%3E%200.99%20and%20%22Trasposicion_27.23%22.%22C%C3%B3digo%20Regi%C3%B3n%22%20%3D%2013</v>
      </c>
      <c r="E499" s="4">
        <f t="shared" si="104"/>
        <v>16</v>
      </c>
      <c r="F499" t="str">
        <f t="shared" si="105"/>
        <v>II 01</v>
      </c>
      <c r="G499" t="str">
        <f t="shared" si="106"/>
        <v>Región</v>
      </c>
      <c r="H499" t="str">
        <f t="shared" si="107"/>
        <v>Tasa de Casos de Violencia Económica por cada 100mil personas</v>
      </c>
      <c r="I499" s="2">
        <v>13</v>
      </c>
      <c r="J499" t="s">
        <v>22</v>
      </c>
      <c r="L499" s="1" t="str">
        <f t="shared" si="108"/>
        <v>II 01 - Metropolitana</v>
      </c>
    </row>
    <row r="500" spans="1:12" hidden="1" x14ac:dyDescent="0.35">
      <c r="A500" s="2">
        <f t="shared" si="101"/>
        <v>14</v>
      </c>
      <c r="B500" s="2">
        <f t="shared" si="102"/>
        <v>27.23</v>
      </c>
      <c r="C500" s="5" t="str">
        <f t="shared" si="103"/>
        <v>II 01 - Los Ríos</v>
      </c>
      <c r="D500" s="23" t="str">
        <f t="shared" si="100"/>
        <v>https://analytics.zoho.com/open-view/2395394000007036622?ZOHO_CRITERIA=%22Trasposicion_27.23%22.%22Valor%22%20%3E%200.99%20and%20%22Trasposicion_27.23%22.%22C%C3%B3digo%20Regi%C3%B3n%22%20%3D%2014</v>
      </c>
      <c r="E500" s="4">
        <f t="shared" si="104"/>
        <v>16</v>
      </c>
      <c r="F500" t="str">
        <f t="shared" si="105"/>
        <v>II 01</v>
      </c>
      <c r="G500" t="str">
        <f t="shared" si="106"/>
        <v>Región</v>
      </c>
      <c r="H500" t="str">
        <f t="shared" si="107"/>
        <v>Tasa de Casos de Violencia Económica por cada 100mil personas</v>
      </c>
      <c r="I500" s="2">
        <v>14</v>
      </c>
      <c r="J500" t="s">
        <v>23</v>
      </c>
      <c r="L500" s="1" t="str">
        <f t="shared" si="108"/>
        <v>II 01 - Los Ríos</v>
      </c>
    </row>
    <row r="501" spans="1:12" hidden="1" x14ac:dyDescent="0.35">
      <c r="A501" s="2">
        <f t="shared" si="101"/>
        <v>15</v>
      </c>
      <c r="B501" s="2">
        <f t="shared" si="102"/>
        <v>27.23</v>
      </c>
      <c r="C501" s="5" t="str">
        <f t="shared" si="103"/>
        <v>II 01 - Arica y Parinacota</v>
      </c>
      <c r="D501" s="23" t="str">
        <f t="shared" si="100"/>
        <v>https://analytics.zoho.com/open-view/2395394000007036622?ZOHO_CRITERIA=%22Trasposicion_27.23%22.%22Valor%22%20%3E%200.99%20and%20%22Trasposicion_27.23%22.%22C%C3%B3digo%20Regi%C3%B3n%22%20%3D%2015</v>
      </c>
      <c r="E501" s="4">
        <f t="shared" si="104"/>
        <v>16</v>
      </c>
      <c r="F501" t="str">
        <f t="shared" si="105"/>
        <v>II 01</v>
      </c>
      <c r="G501" t="str">
        <f t="shared" si="106"/>
        <v>Región</v>
      </c>
      <c r="H501" t="str">
        <f t="shared" si="107"/>
        <v>Tasa de Casos de Violencia Económica por cada 100mil personas</v>
      </c>
      <c r="I501" s="2">
        <v>15</v>
      </c>
      <c r="J501" t="s">
        <v>24</v>
      </c>
      <c r="L501" s="1" t="str">
        <f t="shared" si="108"/>
        <v>II 01 - Arica y Parinacota</v>
      </c>
    </row>
    <row r="502" spans="1:12" hidden="1" x14ac:dyDescent="0.35">
      <c r="A502" s="2">
        <f t="shared" si="101"/>
        <v>16</v>
      </c>
      <c r="B502" s="2">
        <f t="shared" si="102"/>
        <v>27.23</v>
      </c>
      <c r="C502" s="5" t="str">
        <f t="shared" si="103"/>
        <v>II 01 - Ñuble</v>
      </c>
      <c r="D502" s="23" t="str">
        <f t="shared" si="100"/>
        <v>https://analytics.zoho.com/open-view/2395394000007036622?ZOHO_CRITERIA=%22Trasposicion_27.23%22.%22Valor%22%20%3E%200.99%20and%20%22Trasposicion_27.23%22.%22C%C3%B3digo%20Regi%C3%B3n%22%20%3D%2016</v>
      </c>
      <c r="E502" s="4">
        <f t="shared" si="104"/>
        <v>16</v>
      </c>
      <c r="F502" t="str">
        <f t="shared" si="105"/>
        <v>II 01</v>
      </c>
      <c r="G502" t="str">
        <f t="shared" si="106"/>
        <v>Región</v>
      </c>
      <c r="H502" t="str">
        <f t="shared" si="107"/>
        <v>Tasa de Casos de Violencia Económica por cada 100mil personas</v>
      </c>
      <c r="I502" s="2">
        <v>16</v>
      </c>
      <c r="J502" t="s">
        <v>25</v>
      </c>
      <c r="L502" s="1" t="str">
        <f t="shared" si="108"/>
        <v>II 01 - Ñuble</v>
      </c>
    </row>
    <row r="503" spans="1:12" hidden="1" x14ac:dyDescent="0.35">
      <c r="A503" s="98">
        <v>1</v>
      </c>
      <c r="B503" s="98">
        <f t="shared" si="102"/>
        <v>27.23</v>
      </c>
      <c r="C503" s="99" t="str">
        <f t="shared" si="103"/>
        <v>II 02 - No sufrió violencia económica en los últimos 12 meses</v>
      </c>
      <c r="D503" s="100" t="str">
        <f>+"https://analytics.zoho.com/open-view/2395394000007251162?ZOHO_CRITERIA=%22Trasposicion_27.23%22.%22Valor%22%20%3E%200.99%20and%20%22Trasposicion_27.23%22.%22Id_Prevalencia%22%20%3D%20"&amp;I503</f>
        <v>https://analytics.zoho.com/open-view/2395394000007251162?ZOHO_CRITERIA=%22Trasposicion_27.23%22.%22Valor%22%20%3E%200.99%20and%20%22Trasposicion_27.23%22.%22Id_Prevalencia%22%20%3D%201</v>
      </c>
      <c r="E503" s="101">
        <v>3</v>
      </c>
      <c r="F503" s="102" t="s">
        <v>64</v>
      </c>
      <c r="G503" s="102" t="s">
        <v>224</v>
      </c>
      <c r="H503" s="102" t="s">
        <v>202</v>
      </c>
      <c r="I503" s="98">
        <v>1</v>
      </c>
      <c r="J503" s="102" t="s">
        <v>236</v>
      </c>
      <c r="K503" s="102" t="s">
        <v>240</v>
      </c>
      <c r="L503" s="1" t="str">
        <f t="shared" si="108"/>
        <v>II 02 - No sufrió violencia económica en los últimos 12 meses</v>
      </c>
    </row>
    <row r="504" spans="1:12" hidden="1" x14ac:dyDescent="0.35">
      <c r="A504" s="2">
        <f t="shared" si="101"/>
        <v>2</v>
      </c>
      <c r="B504" s="2">
        <f t="shared" si="102"/>
        <v>27.23</v>
      </c>
      <c r="C504" s="5" t="str">
        <f t="shared" si="103"/>
        <v>II 02 - Sin Datos</v>
      </c>
      <c r="D504" s="23" t="str">
        <f t="shared" ref="D504:D505" si="109">+"https://analytics.zoho.com/open-view/2395394000007251162?ZOHO_CRITERIA=%22Trasposicion_27.23%22.%22Valor%22%20%3E%200.99%20and%20%22Trasposicion_27.23%22.%22Id_Prevalencia%22%20%3D%20"&amp;I504</f>
        <v>https://analytics.zoho.com/open-view/2395394000007251162?ZOHO_CRITERIA=%22Trasposicion_27.23%22.%22Valor%22%20%3E%200.99%20and%20%22Trasposicion_27.23%22.%22Id_Prevalencia%22%20%3D%202</v>
      </c>
      <c r="E504" s="4">
        <f t="shared" si="104"/>
        <v>3</v>
      </c>
      <c r="F504" t="str">
        <f t="shared" si="105"/>
        <v>II 02</v>
      </c>
      <c r="G504" t="str">
        <f t="shared" si="106"/>
        <v>Prevalencia</v>
      </c>
      <c r="H504" t="str">
        <f t="shared" si="107"/>
        <v>Tasa de Casos de Violencia Económica por cada 100mil personas</v>
      </c>
      <c r="I504" s="2">
        <v>2</v>
      </c>
      <c r="J504" t="s">
        <v>237</v>
      </c>
      <c r="L504" s="1" t="str">
        <f t="shared" si="108"/>
        <v>II 02 - Sin Datos</v>
      </c>
    </row>
    <row r="505" spans="1:12" hidden="1" x14ac:dyDescent="0.35">
      <c r="A505" s="2">
        <f t="shared" si="101"/>
        <v>3</v>
      </c>
      <c r="B505" s="2">
        <f t="shared" si="102"/>
        <v>27.23</v>
      </c>
      <c r="C505" s="5" t="str">
        <f t="shared" si="103"/>
        <v>II 02 - Sufrió violencia económica en los últimos 12 meses</v>
      </c>
      <c r="D505" s="23" t="str">
        <f t="shared" si="109"/>
        <v>https://analytics.zoho.com/open-view/2395394000007251162?ZOHO_CRITERIA=%22Trasposicion_27.23%22.%22Valor%22%20%3E%200.99%20and%20%22Trasposicion_27.23%22.%22Id_Prevalencia%22%20%3D%203</v>
      </c>
      <c r="E505" s="4">
        <f t="shared" si="104"/>
        <v>3</v>
      </c>
      <c r="F505" t="str">
        <f t="shared" si="105"/>
        <v>II 02</v>
      </c>
      <c r="G505" t="str">
        <f t="shared" si="106"/>
        <v>Prevalencia</v>
      </c>
      <c r="H505" t="str">
        <f t="shared" si="107"/>
        <v>Tasa de Casos de Violencia Económica por cada 100mil personas</v>
      </c>
      <c r="I505" s="2">
        <v>3</v>
      </c>
      <c r="J505" t="s">
        <v>238</v>
      </c>
      <c r="L505" s="1" t="str">
        <f t="shared" si="108"/>
        <v>II 02 - Sufrió violencia económica en los últimos 12 meses</v>
      </c>
    </row>
    <row r="506" spans="1:12" hidden="1" x14ac:dyDescent="0.35">
      <c r="A506" s="105">
        <v>1</v>
      </c>
      <c r="B506" s="105">
        <v>27.24</v>
      </c>
      <c r="C506" s="106" t="str">
        <f t="shared" si="103"/>
        <v>II 01 - Tarapacá</v>
      </c>
      <c r="D506" s="107" t="str">
        <f>+"https://analytics.zoho.com/open-view/2395394000007316127?ZOHO_CRITERIA=%22Trasposicion_27.24%22.%22Valor%22%20%3E%200.99%20and%20%22Trasposicion_27.24%22.%22C%C3%B3digo%20Regi%C3%B3n%22%20%3D%20"&amp;I506</f>
        <v>https://analytics.zoho.com/open-view/2395394000007316127?ZOHO_CRITERIA=%22Trasposicion_27.24%22.%22Valor%22%20%3E%200.99%20and%20%22Trasposicion_27.24%22.%22C%C3%B3digo%20Regi%C3%B3n%22%20%3D%201</v>
      </c>
      <c r="E506" s="108">
        <v>16</v>
      </c>
      <c r="F506" s="109" t="s">
        <v>42</v>
      </c>
      <c r="G506" s="109" t="s">
        <v>27</v>
      </c>
      <c r="H506" s="109" t="s">
        <v>205</v>
      </c>
      <c r="I506" s="105">
        <v>1</v>
      </c>
      <c r="J506" s="109" t="s">
        <v>10</v>
      </c>
      <c r="K506" s="109" t="s">
        <v>241</v>
      </c>
      <c r="L506" s="1" t="str">
        <f t="shared" si="108"/>
        <v>II 01 - Tarapacá</v>
      </c>
    </row>
    <row r="507" spans="1:12" hidden="1" x14ac:dyDescent="0.35">
      <c r="A507" s="2">
        <f t="shared" si="101"/>
        <v>2</v>
      </c>
      <c r="B507" s="2">
        <f t="shared" si="102"/>
        <v>27.24</v>
      </c>
      <c r="C507" s="5" t="str">
        <f t="shared" si="103"/>
        <v>II 01 - Antofagasta</v>
      </c>
      <c r="D507" s="23" t="str">
        <f t="shared" ref="D507:D521" si="110">+"https://analytics.zoho.com/open-view/2395394000007316127?ZOHO_CRITERIA=%22Trasposicion_27.24%22.%22Valor%22%20%3E%200.99%20and%20%22Trasposicion_27.24%22.%22C%C3%B3digo%20Regi%C3%B3n%22%20%3D%20"&amp;I507</f>
        <v>https://analytics.zoho.com/open-view/2395394000007316127?ZOHO_CRITERIA=%22Trasposicion_27.24%22.%22Valor%22%20%3E%200.99%20and%20%22Trasposicion_27.24%22.%22C%C3%B3digo%20Regi%C3%B3n%22%20%3D%202</v>
      </c>
      <c r="E507" s="4">
        <f t="shared" si="104"/>
        <v>16</v>
      </c>
      <c r="F507" t="str">
        <f t="shared" si="105"/>
        <v>II 01</v>
      </c>
      <c r="G507" t="str">
        <f t="shared" si="106"/>
        <v>Región</v>
      </c>
      <c r="H507" t="str">
        <f t="shared" si="107"/>
        <v>Tasa de Casos de Violencia Económica por cada 100 mil Mujeres</v>
      </c>
      <c r="I507" s="2">
        <v>2</v>
      </c>
      <c r="J507" t="s">
        <v>11</v>
      </c>
      <c r="L507" s="1" t="str">
        <f t="shared" si="108"/>
        <v>II 01 - Antofagasta</v>
      </c>
    </row>
    <row r="508" spans="1:12" hidden="1" x14ac:dyDescent="0.35">
      <c r="A508" s="2">
        <f t="shared" si="101"/>
        <v>3</v>
      </c>
      <c r="B508" s="2">
        <f t="shared" si="102"/>
        <v>27.24</v>
      </c>
      <c r="C508" s="5" t="str">
        <f t="shared" si="103"/>
        <v>II 01 - Atacama</v>
      </c>
      <c r="D508" s="23" t="str">
        <f t="shared" si="110"/>
        <v>https://analytics.zoho.com/open-view/2395394000007316127?ZOHO_CRITERIA=%22Trasposicion_27.24%22.%22Valor%22%20%3E%200.99%20and%20%22Trasposicion_27.24%22.%22C%C3%B3digo%20Regi%C3%B3n%22%20%3D%203</v>
      </c>
      <c r="E508" s="4">
        <f t="shared" si="104"/>
        <v>16</v>
      </c>
      <c r="F508" t="str">
        <f t="shared" si="105"/>
        <v>II 01</v>
      </c>
      <c r="G508" t="str">
        <f t="shared" si="106"/>
        <v>Región</v>
      </c>
      <c r="H508" t="str">
        <f t="shared" si="107"/>
        <v>Tasa de Casos de Violencia Económica por cada 100 mil Mujeres</v>
      </c>
      <c r="I508" s="2">
        <v>3</v>
      </c>
      <c r="J508" t="s">
        <v>12</v>
      </c>
      <c r="L508" s="1" t="str">
        <f t="shared" si="108"/>
        <v>II 01 - Atacama</v>
      </c>
    </row>
    <row r="509" spans="1:12" hidden="1" x14ac:dyDescent="0.35">
      <c r="A509" s="2">
        <f t="shared" si="101"/>
        <v>4</v>
      </c>
      <c r="B509" s="2">
        <f t="shared" si="102"/>
        <v>27.24</v>
      </c>
      <c r="C509" s="5" t="str">
        <f t="shared" si="103"/>
        <v>II 01 - Coquimbo</v>
      </c>
      <c r="D509" s="23" t="str">
        <f t="shared" si="110"/>
        <v>https://analytics.zoho.com/open-view/2395394000007316127?ZOHO_CRITERIA=%22Trasposicion_27.24%22.%22Valor%22%20%3E%200.99%20and%20%22Trasposicion_27.24%22.%22C%C3%B3digo%20Regi%C3%B3n%22%20%3D%204</v>
      </c>
      <c r="E509" s="4">
        <f t="shared" si="104"/>
        <v>16</v>
      </c>
      <c r="F509" t="str">
        <f t="shared" si="105"/>
        <v>II 01</v>
      </c>
      <c r="G509" t="str">
        <f t="shared" si="106"/>
        <v>Región</v>
      </c>
      <c r="H509" t="str">
        <f t="shared" si="107"/>
        <v>Tasa de Casos de Violencia Económica por cada 100 mil Mujeres</v>
      </c>
      <c r="I509" s="2">
        <v>4</v>
      </c>
      <c r="J509" t="s">
        <v>13</v>
      </c>
      <c r="L509" s="1" t="str">
        <f t="shared" si="108"/>
        <v>II 01 - Coquimbo</v>
      </c>
    </row>
    <row r="510" spans="1:12" hidden="1" x14ac:dyDescent="0.35">
      <c r="A510" s="2">
        <f t="shared" si="101"/>
        <v>5</v>
      </c>
      <c r="B510" s="2">
        <f t="shared" si="102"/>
        <v>27.24</v>
      </c>
      <c r="C510" s="5" t="str">
        <f t="shared" si="103"/>
        <v>II 01 - Valparaíso</v>
      </c>
      <c r="D510" s="23" t="str">
        <f t="shared" si="110"/>
        <v>https://analytics.zoho.com/open-view/2395394000007316127?ZOHO_CRITERIA=%22Trasposicion_27.24%22.%22Valor%22%20%3E%200.99%20and%20%22Trasposicion_27.24%22.%22C%C3%B3digo%20Regi%C3%B3n%22%20%3D%205</v>
      </c>
      <c r="E510" s="4">
        <f t="shared" si="104"/>
        <v>16</v>
      </c>
      <c r="F510" t="str">
        <f t="shared" si="105"/>
        <v>II 01</v>
      </c>
      <c r="G510" t="str">
        <f t="shared" si="106"/>
        <v>Región</v>
      </c>
      <c r="H510" t="str">
        <f t="shared" si="107"/>
        <v>Tasa de Casos de Violencia Económica por cada 100 mil Mujeres</v>
      </c>
      <c r="I510" s="2">
        <v>5</v>
      </c>
      <c r="J510" t="s">
        <v>14</v>
      </c>
      <c r="L510" s="1" t="str">
        <f t="shared" si="108"/>
        <v>II 01 - Valparaíso</v>
      </c>
    </row>
    <row r="511" spans="1:12" hidden="1" x14ac:dyDescent="0.35">
      <c r="A511" s="2">
        <f t="shared" si="101"/>
        <v>6</v>
      </c>
      <c r="B511" s="2">
        <f t="shared" si="102"/>
        <v>27.24</v>
      </c>
      <c r="C511" s="5" t="str">
        <f t="shared" si="103"/>
        <v>II 01 - O Higgins</v>
      </c>
      <c r="D511" s="23" t="str">
        <f t="shared" si="110"/>
        <v>https://analytics.zoho.com/open-view/2395394000007316127?ZOHO_CRITERIA=%22Trasposicion_27.24%22.%22Valor%22%20%3E%200.99%20and%20%22Trasposicion_27.24%22.%22C%C3%B3digo%20Regi%C3%B3n%22%20%3D%206</v>
      </c>
      <c r="E511" s="4">
        <f t="shared" si="104"/>
        <v>16</v>
      </c>
      <c r="F511" t="str">
        <f t="shared" si="105"/>
        <v>II 01</v>
      </c>
      <c r="G511" t="str">
        <f t="shared" si="106"/>
        <v>Región</v>
      </c>
      <c r="H511" t="str">
        <f t="shared" si="107"/>
        <v>Tasa de Casos de Violencia Económica por cada 100 mil Mujeres</v>
      </c>
      <c r="I511" s="2">
        <v>6</v>
      </c>
      <c r="J511" t="s">
        <v>158</v>
      </c>
      <c r="L511" s="1" t="str">
        <f t="shared" si="108"/>
        <v>II 01 - O Higgins</v>
      </c>
    </row>
    <row r="512" spans="1:12" hidden="1" x14ac:dyDescent="0.35">
      <c r="A512" s="2">
        <f t="shared" si="101"/>
        <v>7</v>
      </c>
      <c r="B512" s="2">
        <f t="shared" si="102"/>
        <v>27.24</v>
      </c>
      <c r="C512" s="5" t="str">
        <f t="shared" si="103"/>
        <v>II 01 - Maule</v>
      </c>
      <c r="D512" s="23" t="str">
        <f t="shared" si="110"/>
        <v>https://analytics.zoho.com/open-view/2395394000007316127?ZOHO_CRITERIA=%22Trasposicion_27.24%22.%22Valor%22%20%3E%200.99%20and%20%22Trasposicion_27.24%22.%22C%C3%B3digo%20Regi%C3%B3n%22%20%3D%207</v>
      </c>
      <c r="E512" s="4">
        <f t="shared" si="104"/>
        <v>16</v>
      </c>
      <c r="F512" t="str">
        <f t="shared" si="105"/>
        <v>II 01</v>
      </c>
      <c r="G512" t="str">
        <f t="shared" si="106"/>
        <v>Región</v>
      </c>
      <c r="H512" t="str">
        <f t="shared" si="107"/>
        <v>Tasa de Casos de Violencia Económica por cada 100 mil Mujeres</v>
      </c>
      <c r="I512" s="2">
        <v>7</v>
      </c>
      <c r="J512" t="s">
        <v>16</v>
      </c>
      <c r="L512" s="1" t="str">
        <f t="shared" si="108"/>
        <v>II 01 - Maule</v>
      </c>
    </row>
    <row r="513" spans="1:25" hidden="1" x14ac:dyDescent="0.35">
      <c r="A513" s="2">
        <f t="shared" si="101"/>
        <v>8</v>
      </c>
      <c r="B513" s="2">
        <f t="shared" si="102"/>
        <v>27.24</v>
      </c>
      <c r="C513" s="5" t="str">
        <f t="shared" si="103"/>
        <v>II 01 - Biobío</v>
      </c>
      <c r="D513" s="23" t="str">
        <f t="shared" si="110"/>
        <v>https://analytics.zoho.com/open-view/2395394000007316127?ZOHO_CRITERIA=%22Trasposicion_27.24%22.%22Valor%22%20%3E%200.99%20and%20%22Trasposicion_27.24%22.%22C%C3%B3digo%20Regi%C3%B3n%22%20%3D%208</v>
      </c>
      <c r="E513" s="4">
        <f t="shared" si="104"/>
        <v>16</v>
      </c>
      <c r="F513" t="str">
        <f t="shared" si="105"/>
        <v>II 01</v>
      </c>
      <c r="G513" t="str">
        <f t="shared" si="106"/>
        <v>Región</v>
      </c>
      <c r="H513" t="str">
        <f t="shared" si="107"/>
        <v>Tasa de Casos de Violencia Económica por cada 100 mil Mujeres</v>
      </c>
      <c r="I513" s="2">
        <v>8</v>
      </c>
      <c r="J513" t="s">
        <v>17</v>
      </c>
      <c r="L513" s="1" t="str">
        <f t="shared" si="108"/>
        <v>II 01 - Biobío</v>
      </c>
    </row>
    <row r="514" spans="1:25" hidden="1" x14ac:dyDescent="0.35">
      <c r="A514" s="2">
        <f t="shared" si="101"/>
        <v>9</v>
      </c>
      <c r="B514" s="2">
        <f t="shared" si="102"/>
        <v>27.24</v>
      </c>
      <c r="C514" s="5" t="str">
        <f t="shared" si="103"/>
        <v>II 01 - Araucanía</v>
      </c>
      <c r="D514" s="23" t="str">
        <f t="shared" si="110"/>
        <v>https://analytics.zoho.com/open-view/2395394000007316127?ZOHO_CRITERIA=%22Trasposicion_27.24%22.%22Valor%22%20%3E%200.99%20and%20%22Trasposicion_27.24%22.%22C%C3%B3digo%20Regi%C3%B3n%22%20%3D%209</v>
      </c>
      <c r="E514" s="4">
        <f t="shared" si="104"/>
        <v>16</v>
      </c>
      <c r="F514" t="str">
        <f t="shared" si="105"/>
        <v>II 01</v>
      </c>
      <c r="G514" t="str">
        <f t="shared" si="106"/>
        <v>Región</v>
      </c>
      <c r="H514" t="str">
        <f t="shared" si="107"/>
        <v>Tasa de Casos de Violencia Económica por cada 100 mil Mujeres</v>
      </c>
      <c r="I514" s="2">
        <v>9</v>
      </c>
      <c r="J514" t="s">
        <v>18</v>
      </c>
      <c r="L514" s="1" t="str">
        <f t="shared" si="108"/>
        <v>II 01 - Araucanía</v>
      </c>
    </row>
    <row r="515" spans="1:25" hidden="1" x14ac:dyDescent="0.35">
      <c r="A515" s="2">
        <f t="shared" si="101"/>
        <v>10</v>
      </c>
      <c r="B515" s="2">
        <f t="shared" si="102"/>
        <v>27.24</v>
      </c>
      <c r="C515" s="5" t="str">
        <f t="shared" si="103"/>
        <v>II 01 - Los Lagos</v>
      </c>
      <c r="D515" s="23" t="str">
        <f t="shared" si="110"/>
        <v>https://analytics.zoho.com/open-view/2395394000007316127?ZOHO_CRITERIA=%22Trasposicion_27.24%22.%22Valor%22%20%3E%200.99%20and%20%22Trasposicion_27.24%22.%22C%C3%B3digo%20Regi%C3%B3n%22%20%3D%2010</v>
      </c>
      <c r="E515" s="4">
        <f t="shared" si="104"/>
        <v>16</v>
      </c>
      <c r="F515" t="str">
        <f t="shared" si="105"/>
        <v>II 01</v>
      </c>
      <c r="G515" t="str">
        <f t="shared" si="106"/>
        <v>Región</v>
      </c>
      <c r="H515" t="str">
        <f t="shared" si="107"/>
        <v>Tasa de Casos de Violencia Económica por cada 100 mil Mujeres</v>
      </c>
      <c r="I515" s="2">
        <v>10</v>
      </c>
      <c r="J515" t="s">
        <v>19</v>
      </c>
      <c r="L515" s="1" t="str">
        <f t="shared" si="108"/>
        <v>II 01 - Los Lagos</v>
      </c>
    </row>
    <row r="516" spans="1:25" hidden="1" x14ac:dyDescent="0.35">
      <c r="A516" s="2">
        <f t="shared" si="101"/>
        <v>11</v>
      </c>
      <c r="B516" s="2">
        <f t="shared" si="102"/>
        <v>27.24</v>
      </c>
      <c r="C516" s="5" t="str">
        <f t="shared" si="103"/>
        <v>II 01 - Aysén</v>
      </c>
      <c r="D516" s="23" t="str">
        <f t="shared" si="110"/>
        <v>https://analytics.zoho.com/open-view/2395394000007316127?ZOHO_CRITERIA=%22Trasposicion_27.24%22.%22Valor%22%20%3E%200.99%20and%20%22Trasposicion_27.24%22.%22C%C3%B3digo%20Regi%C3%B3n%22%20%3D%2011</v>
      </c>
      <c r="E516" s="4">
        <f t="shared" si="104"/>
        <v>16</v>
      </c>
      <c r="F516" t="str">
        <f t="shared" si="105"/>
        <v>II 01</v>
      </c>
      <c r="G516" t="str">
        <f t="shared" si="106"/>
        <v>Región</v>
      </c>
      <c r="H516" t="str">
        <f t="shared" si="107"/>
        <v>Tasa de Casos de Violencia Económica por cada 100 mil Mujeres</v>
      </c>
      <c r="I516" s="2">
        <v>11</v>
      </c>
      <c r="J516" t="s">
        <v>20</v>
      </c>
      <c r="L516" s="1" t="str">
        <f t="shared" si="108"/>
        <v>II 01 - Aysén</v>
      </c>
    </row>
    <row r="517" spans="1:25" hidden="1" x14ac:dyDescent="0.35">
      <c r="A517" s="2">
        <f t="shared" si="101"/>
        <v>12</v>
      </c>
      <c r="B517" s="2">
        <f t="shared" si="102"/>
        <v>27.24</v>
      </c>
      <c r="C517" s="5" t="str">
        <f t="shared" si="103"/>
        <v>II 01 - Magallanes</v>
      </c>
      <c r="D517" s="23" t="str">
        <f t="shared" si="110"/>
        <v>https://analytics.zoho.com/open-view/2395394000007316127?ZOHO_CRITERIA=%22Trasposicion_27.24%22.%22Valor%22%20%3E%200.99%20and%20%22Trasposicion_27.24%22.%22C%C3%B3digo%20Regi%C3%B3n%22%20%3D%2012</v>
      </c>
      <c r="E517" s="4">
        <f t="shared" si="104"/>
        <v>16</v>
      </c>
      <c r="F517" t="str">
        <f t="shared" si="105"/>
        <v>II 01</v>
      </c>
      <c r="G517" t="str">
        <f t="shared" si="106"/>
        <v>Región</v>
      </c>
      <c r="H517" t="str">
        <f t="shared" si="107"/>
        <v>Tasa de Casos de Violencia Económica por cada 100 mil Mujeres</v>
      </c>
      <c r="I517" s="2">
        <v>12</v>
      </c>
      <c r="J517" t="s">
        <v>21</v>
      </c>
      <c r="L517" s="1" t="str">
        <f t="shared" si="108"/>
        <v>II 01 - Magallanes</v>
      </c>
    </row>
    <row r="518" spans="1:25" hidden="1" x14ac:dyDescent="0.35">
      <c r="A518" s="2">
        <f t="shared" si="101"/>
        <v>13</v>
      </c>
      <c r="B518" s="2">
        <f t="shared" si="102"/>
        <v>27.24</v>
      </c>
      <c r="C518" s="5" t="str">
        <f t="shared" si="103"/>
        <v>II 01 - Metropolitana</v>
      </c>
      <c r="D518" s="23" t="str">
        <f t="shared" si="110"/>
        <v>https://analytics.zoho.com/open-view/2395394000007316127?ZOHO_CRITERIA=%22Trasposicion_27.24%22.%22Valor%22%20%3E%200.99%20and%20%22Trasposicion_27.24%22.%22C%C3%B3digo%20Regi%C3%B3n%22%20%3D%2013</v>
      </c>
      <c r="E518" s="4">
        <f t="shared" si="104"/>
        <v>16</v>
      </c>
      <c r="F518" t="str">
        <f t="shared" si="105"/>
        <v>II 01</v>
      </c>
      <c r="G518" t="str">
        <f t="shared" si="106"/>
        <v>Región</v>
      </c>
      <c r="H518" t="str">
        <f t="shared" si="107"/>
        <v>Tasa de Casos de Violencia Económica por cada 100 mil Mujeres</v>
      </c>
      <c r="I518" s="2">
        <v>13</v>
      </c>
      <c r="J518" t="s">
        <v>22</v>
      </c>
      <c r="L518" s="1" t="str">
        <f t="shared" si="108"/>
        <v>II 01 - Metropolitana</v>
      </c>
    </row>
    <row r="519" spans="1:25" hidden="1" x14ac:dyDescent="0.35">
      <c r="A519" s="2">
        <f t="shared" si="101"/>
        <v>14</v>
      </c>
      <c r="B519" s="2">
        <f t="shared" si="102"/>
        <v>27.24</v>
      </c>
      <c r="C519" s="5" t="str">
        <f t="shared" si="103"/>
        <v>II 01 - Los Ríos</v>
      </c>
      <c r="D519" s="23" t="str">
        <f t="shared" si="110"/>
        <v>https://analytics.zoho.com/open-view/2395394000007316127?ZOHO_CRITERIA=%22Trasposicion_27.24%22.%22Valor%22%20%3E%200.99%20and%20%22Trasposicion_27.24%22.%22C%C3%B3digo%20Regi%C3%B3n%22%20%3D%2014</v>
      </c>
      <c r="E519" s="4">
        <f t="shared" si="104"/>
        <v>16</v>
      </c>
      <c r="F519" t="str">
        <f t="shared" si="105"/>
        <v>II 01</v>
      </c>
      <c r="G519" t="str">
        <f t="shared" si="106"/>
        <v>Región</v>
      </c>
      <c r="H519" t="str">
        <f t="shared" si="107"/>
        <v>Tasa de Casos de Violencia Económica por cada 100 mil Mujeres</v>
      </c>
      <c r="I519" s="2">
        <v>14</v>
      </c>
      <c r="J519" t="s">
        <v>23</v>
      </c>
      <c r="L519" s="1" t="str">
        <f t="shared" si="108"/>
        <v>II 01 - Los Ríos</v>
      </c>
    </row>
    <row r="520" spans="1:25" hidden="1" x14ac:dyDescent="0.35">
      <c r="A520" s="2">
        <f t="shared" si="101"/>
        <v>15</v>
      </c>
      <c r="B520" s="2">
        <f t="shared" si="102"/>
        <v>27.24</v>
      </c>
      <c r="C520" s="5" t="str">
        <f t="shared" si="103"/>
        <v>II 01 - Arica y Parinacota</v>
      </c>
      <c r="D520" s="23" t="str">
        <f t="shared" si="110"/>
        <v>https://analytics.zoho.com/open-view/2395394000007316127?ZOHO_CRITERIA=%22Trasposicion_27.24%22.%22Valor%22%20%3E%200.99%20and%20%22Trasposicion_27.24%22.%22C%C3%B3digo%20Regi%C3%B3n%22%20%3D%2015</v>
      </c>
      <c r="E520" s="4">
        <f t="shared" si="104"/>
        <v>16</v>
      </c>
      <c r="F520" t="str">
        <f t="shared" si="105"/>
        <v>II 01</v>
      </c>
      <c r="G520" t="str">
        <f t="shared" si="106"/>
        <v>Región</v>
      </c>
      <c r="H520" t="str">
        <f t="shared" si="107"/>
        <v>Tasa de Casos de Violencia Económica por cada 100 mil Mujeres</v>
      </c>
      <c r="I520" s="2">
        <v>15</v>
      </c>
      <c r="J520" t="s">
        <v>24</v>
      </c>
      <c r="L520" s="1" t="str">
        <f t="shared" si="108"/>
        <v>II 01 - Arica y Parinacota</v>
      </c>
    </row>
    <row r="521" spans="1:25" hidden="1" x14ac:dyDescent="0.35">
      <c r="A521" s="2">
        <f t="shared" si="101"/>
        <v>16</v>
      </c>
      <c r="B521" s="2">
        <f t="shared" si="102"/>
        <v>27.24</v>
      </c>
      <c r="C521" s="5" t="str">
        <f t="shared" si="103"/>
        <v>II 01 - Ñuble</v>
      </c>
      <c r="D521" s="23" t="str">
        <f t="shared" si="110"/>
        <v>https://analytics.zoho.com/open-view/2395394000007316127?ZOHO_CRITERIA=%22Trasposicion_27.24%22.%22Valor%22%20%3E%200.99%20and%20%22Trasposicion_27.24%22.%22C%C3%B3digo%20Regi%C3%B3n%22%20%3D%2016</v>
      </c>
      <c r="E521" s="4">
        <f t="shared" si="104"/>
        <v>16</v>
      </c>
      <c r="F521" t="str">
        <f t="shared" si="105"/>
        <v>II 01</v>
      </c>
      <c r="G521" t="str">
        <f t="shared" si="106"/>
        <v>Región</v>
      </c>
      <c r="H521" t="str">
        <f t="shared" si="107"/>
        <v>Tasa de Casos de Violencia Económica por cada 100 mil Mujeres</v>
      </c>
      <c r="I521" s="2">
        <v>16</v>
      </c>
      <c r="J521" t="s">
        <v>25</v>
      </c>
      <c r="L521" s="1" t="str">
        <f t="shared" si="108"/>
        <v>II 01 - Ñuble</v>
      </c>
    </row>
    <row r="522" spans="1:25" hidden="1" x14ac:dyDescent="0.35">
      <c r="A522" s="105">
        <v>1</v>
      </c>
      <c r="B522" s="105">
        <f t="shared" si="102"/>
        <v>27.24</v>
      </c>
      <c r="C522" s="106" t="str">
        <f t="shared" si="103"/>
        <v>II 02 - No sufrió violencia económica en los últimos 12 meses</v>
      </c>
      <c r="D522" s="107" t="str">
        <f>+"https://analytics.zoho.com/open-view/2395394000007318596?ZOHO_CRITERIA=%22Trasposicion_27.24%22.%22Valor%22%20%3E%200.99%20and%20%22Trasposicion_27.24%22.%22Id_Prevalencia%22%20%3D%20"&amp;I522</f>
        <v>https://analytics.zoho.com/open-view/2395394000007318596?ZOHO_CRITERIA=%22Trasposicion_27.24%22.%22Valor%22%20%3E%200.99%20and%20%22Trasposicion_27.24%22.%22Id_Prevalencia%22%20%3D%201</v>
      </c>
      <c r="E522" s="108">
        <v>3</v>
      </c>
      <c r="F522" s="109" t="s">
        <v>64</v>
      </c>
      <c r="G522" s="109" t="s">
        <v>224</v>
      </c>
      <c r="H522" s="109" t="s">
        <v>205</v>
      </c>
      <c r="I522" s="105">
        <v>1</v>
      </c>
      <c r="J522" s="109" t="s">
        <v>236</v>
      </c>
      <c r="K522" s="109" t="s">
        <v>207</v>
      </c>
      <c r="L522" s="1" t="str">
        <f t="shared" si="108"/>
        <v>II 02 - No sufrió violencia económica en los últimos 12 meses</v>
      </c>
    </row>
    <row r="523" spans="1:25" hidden="1" x14ac:dyDescent="0.35">
      <c r="A523" s="2">
        <f t="shared" si="101"/>
        <v>2</v>
      </c>
      <c r="B523" s="2">
        <f t="shared" si="102"/>
        <v>27.24</v>
      </c>
      <c r="C523" s="5" t="str">
        <f t="shared" si="103"/>
        <v>II 02 - Sin Datos</v>
      </c>
      <c r="D523" s="23" t="str">
        <f t="shared" ref="D523:D524" si="111">+"https://analytics.zoho.com/open-view/2395394000007318596?ZOHO_CRITERIA=%22Trasposicion_27.24%22.%22Valor%22%20%3E%200.99%20and%20%22Trasposicion_27.24%22.%22Id_Prevalencia%22%20%3D%20"&amp;I523</f>
        <v>https://analytics.zoho.com/open-view/2395394000007318596?ZOHO_CRITERIA=%22Trasposicion_27.24%22.%22Valor%22%20%3E%200.99%20and%20%22Trasposicion_27.24%22.%22Id_Prevalencia%22%20%3D%202</v>
      </c>
      <c r="E523" s="4">
        <f t="shared" si="104"/>
        <v>3</v>
      </c>
      <c r="F523" t="str">
        <f t="shared" si="105"/>
        <v>II 02</v>
      </c>
      <c r="G523" t="str">
        <f t="shared" si="106"/>
        <v>Prevalencia</v>
      </c>
      <c r="H523" t="str">
        <f t="shared" si="107"/>
        <v>Tasa de Casos de Violencia Económica por cada 100 mil Mujeres</v>
      </c>
      <c r="I523" s="2">
        <v>2</v>
      </c>
      <c r="J523" t="s">
        <v>237</v>
      </c>
      <c r="L523" s="1" t="str">
        <f t="shared" si="108"/>
        <v>II 02 - Sin Datos</v>
      </c>
    </row>
    <row r="524" spans="1:25" hidden="1" x14ac:dyDescent="0.35">
      <c r="A524" s="2">
        <f t="shared" si="101"/>
        <v>3</v>
      </c>
      <c r="B524" s="2">
        <f t="shared" si="102"/>
        <v>27.24</v>
      </c>
      <c r="C524" s="5" t="str">
        <f t="shared" si="103"/>
        <v>II 02 - Sufrió violencia económica en los últimos 12 meses</v>
      </c>
      <c r="D524" s="23" t="str">
        <f t="shared" si="111"/>
        <v>https://analytics.zoho.com/open-view/2395394000007318596?ZOHO_CRITERIA=%22Trasposicion_27.24%22.%22Valor%22%20%3E%200.99%20and%20%22Trasposicion_27.24%22.%22Id_Prevalencia%22%20%3D%203</v>
      </c>
      <c r="E524" s="4">
        <f t="shared" si="104"/>
        <v>3</v>
      </c>
      <c r="F524" t="str">
        <f t="shared" si="105"/>
        <v>II 02</v>
      </c>
      <c r="G524" t="str">
        <f t="shared" si="106"/>
        <v>Prevalencia</v>
      </c>
      <c r="H524" t="str">
        <f t="shared" si="107"/>
        <v>Tasa de Casos de Violencia Económica por cada 100 mil Mujeres</v>
      </c>
      <c r="I524" s="2">
        <v>3</v>
      </c>
      <c r="J524" t="s">
        <v>238</v>
      </c>
      <c r="L524" s="1" t="str">
        <f t="shared" si="108"/>
        <v>II 02 - Sufrió violencia económica en los últimos 12 meses</v>
      </c>
    </row>
    <row r="525" spans="1:25" hidden="1" x14ac:dyDescent="0.35">
      <c r="A525" s="24">
        <v>1</v>
      </c>
      <c r="B525" s="24">
        <v>27.3</v>
      </c>
      <c r="C525" s="25" t="str">
        <f t="shared" si="103"/>
        <v>II 01 - Tarapacá</v>
      </c>
      <c r="D525" s="26" t="str">
        <f>+"https://analytics.zoho.com/open-view/2395394000007313383?ZOHO_CRITERIA=%2227.3%22.%22Cod_Regi%C3%B3n%22%3D"&amp;I525</f>
        <v>https://analytics.zoho.com/open-view/2395394000007313383?ZOHO_CRITERIA=%2227.3%22.%22Cod_Regi%C3%B3n%22%3D1</v>
      </c>
      <c r="E525" s="27">
        <v>16</v>
      </c>
      <c r="F525" s="28" t="s">
        <v>42</v>
      </c>
      <c r="G525" s="28" t="s">
        <v>27</v>
      </c>
      <c r="H525" s="28" t="s">
        <v>255</v>
      </c>
      <c r="I525" s="24">
        <v>1</v>
      </c>
      <c r="J525" s="28" t="s">
        <v>10</v>
      </c>
      <c r="K525" s="28" t="s">
        <v>256</v>
      </c>
      <c r="L525" s="1" t="str">
        <f t="shared" si="108"/>
        <v>II 01 - Tarapacá</v>
      </c>
      <c r="M525" t="s">
        <v>57</v>
      </c>
      <c r="N525" t="s">
        <v>58</v>
      </c>
      <c r="O525" t="s">
        <v>285</v>
      </c>
      <c r="P525" t="s">
        <v>286</v>
      </c>
      <c r="Q525" t="s">
        <v>285</v>
      </c>
      <c r="R525" t="s">
        <v>62</v>
      </c>
      <c r="S525" t="s">
        <v>62</v>
      </c>
      <c r="T525" t="s">
        <v>287</v>
      </c>
      <c r="U525" t="s">
        <v>288</v>
      </c>
      <c r="V525" t="s">
        <v>62</v>
      </c>
      <c r="W525" t="s">
        <v>62</v>
      </c>
      <c r="X525" t="s">
        <v>288</v>
      </c>
      <c r="Y525" t="s">
        <v>289</v>
      </c>
    </row>
    <row r="526" spans="1:25" hidden="1" x14ac:dyDescent="0.35">
      <c r="A526" s="2">
        <f t="shared" si="101"/>
        <v>2</v>
      </c>
      <c r="B526" s="2">
        <f t="shared" si="102"/>
        <v>27.3</v>
      </c>
      <c r="C526" s="5" t="str">
        <f t="shared" si="103"/>
        <v>II 01 - Antofagasta</v>
      </c>
      <c r="D526" s="23" t="str">
        <f t="shared" ref="D526:D541" si="112">+"https://analytics.zoho.com/open-view/2395394000007313383?ZOHO_CRITERIA=%2227.3%22.%22Cod_Regi%C3%B3n%22%3D"&amp;I526</f>
        <v>https://analytics.zoho.com/open-view/2395394000007313383?ZOHO_CRITERIA=%2227.3%22.%22Cod_Regi%C3%B3n%22%3D2</v>
      </c>
      <c r="E526" s="4">
        <f t="shared" si="104"/>
        <v>16</v>
      </c>
      <c r="F526" t="str">
        <f t="shared" si="105"/>
        <v>II 01</v>
      </c>
      <c r="G526" t="str">
        <f t="shared" si="106"/>
        <v>Región</v>
      </c>
      <c r="H526" t="str">
        <f t="shared" si="107"/>
        <v>Prevalencia (%)</v>
      </c>
      <c r="I526" s="2">
        <v>2</v>
      </c>
      <c r="J526" t="s">
        <v>11</v>
      </c>
      <c r="L526" s="1" t="str">
        <f t="shared" si="108"/>
        <v>II 01 - Antofagasta</v>
      </c>
    </row>
    <row r="527" spans="1:25" hidden="1" x14ac:dyDescent="0.35">
      <c r="A527" s="2">
        <f t="shared" si="101"/>
        <v>3</v>
      </c>
      <c r="B527" s="2">
        <f t="shared" si="102"/>
        <v>27.3</v>
      </c>
      <c r="C527" s="5" t="str">
        <f t="shared" si="103"/>
        <v>II 01 - Atacama</v>
      </c>
      <c r="D527" s="23" t="str">
        <f t="shared" si="112"/>
        <v>https://analytics.zoho.com/open-view/2395394000007313383?ZOHO_CRITERIA=%2227.3%22.%22Cod_Regi%C3%B3n%22%3D3</v>
      </c>
      <c r="E527" s="4">
        <f t="shared" si="104"/>
        <v>16</v>
      </c>
      <c r="F527" t="str">
        <f t="shared" si="105"/>
        <v>II 01</v>
      </c>
      <c r="G527" t="str">
        <f t="shared" si="106"/>
        <v>Región</v>
      </c>
      <c r="H527" t="str">
        <f t="shared" si="107"/>
        <v>Prevalencia (%)</v>
      </c>
      <c r="I527" s="2">
        <v>3</v>
      </c>
      <c r="J527" t="s">
        <v>12</v>
      </c>
      <c r="L527" s="1" t="str">
        <f t="shared" si="108"/>
        <v>II 01 - Atacama</v>
      </c>
    </row>
    <row r="528" spans="1:25" hidden="1" x14ac:dyDescent="0.35">
      <c r="A528" s="2">
        <f t="shared" si="101"/>
        <v>4</v>
      </c>
      <c r="B528" s="2">
        <f t="shared" si="102"/>
        <v>27.3</v>
      </c>
      <c r="C528" s="5" t="str">
        <f t="shared" si="103"/>
        <v>II 01 - Coquimbo</v>
      </c>
      <c r="D528" s="23" t="str">
        <f t="shared" si="112"/>
        <v>https://analytics.zoho.com/open-view/2395394000007313383?ZOHO_CRITERIA=%2227.3%22.%22Cod_Regi%C3%B3n%22%3D4</v>
      </c>
      <c r="E528" s="4">
        <f t="shared" si="104"/>
        <v>16</v>
      </c>
      <c r="F528" t="str">
        <f t="shared" si="105"/>
        <v>II 01</v>
      </c>
      <c r="G528" t="str">
        <f t="shared" si="106"/>
        <v>Región</v>
      </c>
      <c r="H528" t="str">
        <f t="shared" si="107"/>
        <v>Prevalencia (%)</v>
      </c>
      <c r="I528" s="2">
        <v>4</v>
      </c>
      <c r="J528" t="s">
        <v>13</v>
      </c>
      <c r="L528" s="1" t="str">
        <f t="shared" si="108"/>
        <v>II 01 - Coquimbo</v>
      </c>
    </row>
    <row r="529" spans="1:26" hidden="1" x14ac:dyDescent="0.35">
      <c r="A529" s="2">
        <f t="shared" si="101"/>
        <v>5</v>
      </c>
      <c r="B529" s="2">
        <f t="shared" si="102"/>
        <v>27.3</v>
      </c>
      <c r="C529" s="5" t="str">
        <f t="shared" si="103"/>
        <v>II 01 - Valparaíso</v>
      </c>
      <c r="D529" s="23" t="str">
        <f t="shared" si="112"/>
        <v>https://analytics.zoho.com/open-view/2395394000007313383?ZOHO_CRITERIA=%2227.3%22.%22Cod_Regi%C3%B3n%22%3D5</v>
      </c>
      <c r="E529" s="4">
        <f t="shared" si="104"/>
        <v>16</v>
      </c>
      <c r="F529" t="str">
        <f t="shared" si="105"/>
        <v>II 01</v>
      </c>
      <c r="G529" t="str">
        <f t="shared" si="106"/>
        <v>Región</v>
      </c>
      <c r="H529" t="str">
        <f t="shared" si="107"/>
        <v>Prevalencia (%)</v>
      </c>
      <c r="I529" s="2">
        <v>5</v>
      </c>
      <c r="J529" t="s">
        <v>14</v>
      </c>
      <c r="L529" s="1" t="str">
        <f t="shared" si="108"/>
        <v>II 01 - Valparaíso</v>
      </c>
    </row>
    <row r="530" spans="1:26" hidden="1" x14ac:dyDescent="0.35">
      <c r="A530" s="2">
        <f t="shared" si="101"/>
        <v>6</v>
      </c>
      <c r="B530" s="2">
        <f t="shared" si="102"/>
        <v>27.3</v>
      </c>
      <c r="C530" s="5" t="str">
        <f t="shared" si="103"/>
        <v>II 01 - O'Higgins</v>
      </c>
      <c r="D530" s="23" t="str">
        <f t="shared" si="112"/>
        <v>https://analytics.zoho.com/open-view/2395394000007313383?ZOHO_CRITERIA=%2227.3%22.%22Cod_Regi%C3%B3n%22%3D6</v>
      </c>
      <c r="E530" s="4">
        <f t="shared" si="104"/>
        <v>16</v>
      </c>
      <c r="F530" t="str">
        <f t="shared" si="105"/>
        <v>II 01</v>
      </c>
      <c r="G530" t="str">
        <f t="shared" si="106"/>
        <v>Región</v>
      </c>
      <c r="H530" t="str">
        <f t="shared" si="107"/>
        <v>Prevalencia (%)</v>
      </c>
      <c r="I530" s="2">
        <v>6</v>
      </c>
      <c r="J530" t="s">
        <v>15</v>
      </c>
      <c r="L530" s="1" t="str">
        <f t="shared" si="108"/>
        <v>II 01 - O'Higgins</v>
      </c>
    </row>
    <row r="531" spans="1:26" hidden="1" x14ac:dyDescent="0.35">
      <c r="A531" s="2">
        <f t="shared" si="101"/>
        <v>7</v>
      </c>
      <c r="B531" s="2">
        <f t="shared" si="102"/>
        <v>27.3</v>
      </c>
      <c r="C531" s="5" t="str">
        <f t="shared" si="103"/>
        <v>II 01 - Maule</v>
      </c>
      <c r="D531" s="23" t="str">
        <f t="shared" si="112"/>
        <v>https://analytics.zoho.com/open-view/2395394000007313383?ZOHO_CRITERIA=%2227.3%22.%22Cod_Regi%C3%B3n%22%3D7</v>
      </c>
      <c r="E531" s="4">
        <f t="shared" si="104"/>
        <v>16</v>
      </c>
      <c r="F531" t="str">
        <f t="shared" si="105"/>
        <v>II 01</v>
      </c>
      <c r="G531" t="str">
        <f t="shared" si="106"/>
        <v>Región</v>
      </c>
      <c r="H531" t="str">
        <f t="shared" si="107"/>
        <v>Prevalencia (%)</v>
      </c>
      <c r="I531" s="2">
        <v>7</v>
      </c>
      <c r="J531" t="s">
        <v>16</v>
      </c>
      <c r="L531" s="1" t="str">
        <f t="shared" si="108"/>
        <v>II 01 - Maule</v>
      </c>
    </row>
    <row r="532" spans="1:26" hidden="1" x14ac:dyDescent="0.35">
      <c r="A532" s="2">
        <f t="shared" si="101"/>
        <v>8</v>
      </c>
      <c r="B532" s="2">
        <f t="shared" si="102"/>
        <v>27.3</v>
      </c>
      <c r="C532" s="5" t="str">
        <f t="shared" si="103"/>
        <v>II 01 - Biobío</v>
      </c>
      <c r="D532" s="23" t="str">
        <f t="shared" si="112"/>
        <v>https://analytics.zoho.com/open-view/2395394000007313383?ZOHO_CRITERIA=%2227.3%22.%22Cod_Regi%C3%B3n%22%3D8</v>
      </c>
      <c r="E532" s="4">
        <f t="shared" si="104"/>
        <v>16</v>
      </c>
      <c r="F532" t="str">
        <f t="shared" si="105"/>
        <v>II 01</v>
      </c>
      <c r="G532" t="str">
        <f t="shared" si="106"/>
        <v>Región</v>
      </c>
      <c r="H532" t="str">
        <f t="shared" si="107"/>
        <v>Prevalencia (%)</v>
      </c>
      <c r="I532" s="2">
        <v>8</v>
      </c>
      <c r="J532" t="s">
        <v>17</v>
      </c>
      <c r="L532" s="1" t="str">
        <f t="shared" si="108"/>
        <v>II 01 - Biobío</v>
      </c>
    </row>
    <row r="533" spans="1:26" hidden="1" x14ac:dyDescent="0.35">
      <c r="A533" s="2">
        <f t="shared" si="101"/>
        <v>9</v>
      </c>
      <c r="B533" s="2">
        <f t="shared" si="102"/>
        <v>27.3</v>
      </c>
      <c r="C533" s="5" t="str">
        <f t="shared" si="103"/>
        <v>II 01 - Araucanía</v>
      </c>
      <c r="D533" s="23" t="str">
        <f t="shared" si="112"/>
        <v>https://analytics.zoho.com/open-view/2395394000007313383?ZOHO_CRITERIA=%2227.3%22.%22Cod_Regi%C3%B3n%22%3D9</v>
      </c>
      <c r="E533" s="4">
        <f t="shared" si="104"/>
        <v>16</v>
      </c>
      <c r="F533" t="str">
        <f t="shared" si="105"/>
        <v>II 01</v>
      </c>
      <c r="G533" t="str">
        <f t="shared" si="106"/>
        <v>Región</v>
      </c>
      <c r="H533" t="str">
        <f t="shared" si="107"/>
        <v>Prevalencia (%)</v>
      </c>
      <c r="I533" s="46">
        <v>9</v>
      </c>
      <c r="J533" s="47" t="s">
        <v>18</v>
      </c>
      <c r="L533" s="1" t="str">
        <f t="shared" si="108"/>
        <v>II 01 - Araucanía</v>
      </c>
    </row>
    <row r="534" spans="1:26" hidden="1" x14ac:dyDescent="0.35">
      <c r="A534" s="2">
        <f t="shared" si="101"/>
        <v>10</v>
      </c>
      <c r="B534" s="2">
        <f t="shared" si="102"/>
        <v>27.3</v>
      </c>
      <c r="C534" s="5" t="str">
        <f t="shared" si="103"/>
        <v>II 01 - La Araucanía</v>
      </c>
      <c r="D534" s="23" t="str">
        <f t="shared" si="112"/>
        <v>https://analytics.zoho.com/open-view/2395394000007313383?ZOHO_CRITERIA=%2227.3%22.%22Cod_Regi%C3%B3n%22%3D9</v>
      </c>
      <c r="E534" s="4">
        <f t="shared" si="104"/>
        <v>16</v>
      </c>
      <c r="F534" t="str">
        <f t="shared" si="105"/>
        <v>II 01</v>
      </c>
      <c r="G534" t="str">
        <f t="shared" si="106"/>
        <v>Región</v>
      </c>
      <c r="H534" t="str">
        <f t="shared" si="107"/>
        <v>Prevalencia (%)</v>
      </c>
      <c r="I534" s="46">
        <v>9</v>
      </c>
      <c r="J534" s="47" t="s">
        <v>48</v>
      </c>
      <c r="L534" s="1" t="str">
        <f t="shared" si="108"/>
        <v>II 01 - La Araucanía</v>
      </c>
    </row>
    <row r="535" spans="1:26" hidden="1" x14ac:dyDescent="0.35">
      <c r="A535" s="2">
        <f t="shared" si="101"/>
        <v>11</v>
      </c>
      <c r="B535" s="2">
        <f t="shared" si="102"/>
        <v>27.3</v>
      </c>
      <c r="C535" s="5" t="str">
        <f t="shared" si="103"/>
        <v>II 01 - Los Lagos</v>
      </c>
      <c r="D535" s="23" t="str">
        <f t="shared" si="112"/>
        <v>https://analytics.zoho.com/open-view/2395394000007313383?ZOHO_CRITERIA=%2227.3%22.%22Cod_Regi%C3%B3n%22%3D10</v>
      </c>
      <c r="E535" s="4">
        <f t="shared" si="104"/>
        <v>16</v>
      </c>
      <c r="F535" t="str">
        <f t="shared" si="105"/>
        <v>II 01</v>
      </c>
      <c r="G535" t="str">
        <f t="shared" si="106"/>
        <v>Región</v>
      </c>
      <c r="H535" t="str">
        <f t="shared" si="107"/>
        <v>Prevalencia (%)</v>
      </c>
      <c r="I535" s="2">
        <v>10</v>
      </c>
      <c r="J535" t="s">
        <v>19</v>
      </c>
      <c r="L535" s="1" t="str">
        <f t="shared" si="108"/>
        <v>II 01 - Los Lagos</v>
      </c>
    </row>
    <row r="536" spans="1:26" hidden="1" x14ac:dyDescent="0.35">
      <c r="A536" s="2">
        <f t="shared" si="101"/>
        <v>12</v>
      </c>
      <c r="B536" s="2">
        <f t="shared" si="102"/>
        <v>27.3</v>
      </c>
      <c r="C536" s="5" t="str">
        <f t="shared" si="103"/>
        <v>II 01 - Aysén</v>
      </c>
      <c r="D536" s="23" t="str">
        <f t="shared" si="112"/>
        <v>https://analytics.zoho.com/open-view/2395394000007313383?ZOHO_CRITERIA=%2227.3%22.%22Cod_Regi%C3%B3n%22%3D11</v>
      </c>
      <c r="E536" s="4">
        <f t="shared" si="104"/>
        <v>16</v>
      </c>
      <c r="F536" t="str">
        <f t="shared" si="105"/>
        <v>II 01</v>
      </c>
      <c r="G536" t="str">
        <f t="shared" si="106"/>
        <v>Región</v>
      </c>
      <c r="H536" t="str">
        <f t="shared" si="107"/>
        <v>Prevalencia (%)</v>
      </c>
      <c r="I536" s="2">
        <v>11</v>
      </c>
      <c r="J536" t="s">
        <v>20</v>
      </c>
      <c r="L536" s="1" t="str">
        <f t="shared" si="108"/>
        <v>II 01 - Aysén</v>
      </c>
    </row>
    <row r="537" spans="1:26" hidden="1" x14ac:dyDescent="0.35">
      <c r="A537" s="2">
        <f t="shared" si="101"/>
        <v>13</v>
      </c>
      <c r="B537" s="2">
        <f t="shared" si="102"/>
        <v>27.3</v>
      </c>
      <c r="C537" s="5" t="str">
        <f t="shared" si="103"/>
        <v>II 01 - Magallanes</v>
      </c>
      <c r="D537" s="23" t="str">
        <f t="shared" si="112"/>
        <v>https://analytics.zoho.com/open-view/2395394000007313383?ZOHO_CRITERIA=%2227.3%22.%22Cod_Regi%C3%B3n%22%3D12</v>
      </c>
      <c r="E537" s="4">
        <f t="shared" si="104"/>
        <v>16</v>
      </c>
      <c r="F537" t="str">
        <f t="shared" si="105"/>
        <v>II 01</v>
      </c>
      <c r="G537" t="str">
        <f t="shared" si="106"/>
        <v>Región</v>
      </c>
      <c r="H537" t="str">
        <f t="shared" si="107"/>
        <v>Prevalencia (%)</v>
      </c>
      <c r="I537" s="2">
        <v>12</v>
      </c>
      <c r="J537" t="s">
        <v>21</v>
      </c>
      <c r="L537" s="1" t="str">
        <f t="shared" si="108"/>
        <v>II 01 - Magallanes</v>
      </c>
    </row>
    <row r="538" spans="1:26" hidden="1" x14ac:dyDescent="0.35">
      <c r="A538" s="2">
        <f t="shared" si="101"/>
        <v>14</v>
      </c>
      <c r="B538" s="2">
        <f t="shared" si="102"/>
        <v>27.3</v>
      </c>
      <c r="C538" s="5" t="str">
        <f t="shared" si="103"/>
        <v>II 01 - Metropolitana</v>
      </c>
      <c r="D538" s="23" t="str">
        <f t="shared" si="112"/>
        <v>https://analytics.zoho.com/open-view/2395394000007313383?ZOHO_CRITERIA=%2227.3%22.%22Cod_Regi%C3%B3n%22%3D13</v>
      </c>
      <c r="E538" s="4">
        <f t="shared" si="104"/>
        <v>16</v>
      </c>
      <c r="F538" t="str">
        <f t="shared" si="105"/>
        <v>II 01</v>
      </c>
      <c r="G538" t="str">
        <f t="shared" si="106"/>
        <v>Región</v>
      </c>
      <c r="H538" t="str">
        <f t="shared" si="107"/>
        <v>Prevalencia (%)</v>
      </c>
      <c r="I538" s="2">
        <v>13</v>
      </c>
      <c r="J538" t="s">
        <v>22</v>
      </c>
      <c r="L538" s="1" t="str">
        <f t="shared" si="108"/>
        <v>II 01 - Metropolitana</v>
      </c>
    </row>
    <row r="539" spans="1:26" hidden="1" x14ac:dyDescent="0.35">
      <c r="A539" s="2">
        <f t="shared" si="101"/>
        <v>15</v>
      </c>
      <c r="B539" s="2">
        <f t="shared" si="102"/>
        <v>27.3</v>
      </c>
      <c r="C539" s="5" t="str">
        <f t="shared" si="103"/>
        <v>II 01 - Los Ríos</v>
      </c>
      <c r="D539" s="23" t="str">
        <f t="shared" si="112"/>
        <v>https://analytics.zoho.com/open-view/2395394000007313383?ZOHO_CRITERIA=%2227.3%22.%22Cod_Regi%C3%B3n%22%3D14</v>
      </c>
      <c r="E539" s="4">
        <f t="shared" si="104"/>
        <v>16</v>
      </c>
      <c r="F539" t="str">
        <f t="shared" si="105"/>
        <v>II 01</v>
      </c>
      <c r="G539" t="str">
        <f t="shared" si="106"/>
        <v>Región</v>
      </c>
      <c r="H539" t="str">
        <f t="shared" si="107"/>
        <v>Prevalencia (%)</v>
      </c>
      <c r="I539" s="2">
        <v>14</v>
      </c>
      <c r="J539" t="s">
        <v>23</v>
      </c>
      <c r="L539" s="1" t="str">
        <f t="shared" si="108"/>
        <v>II 01 - Los Ríos</v>
      </c>
    </row>
    <row r="540" spans="1:26" hidden="1" x14ac:dyDescent="0.35">
      <c r="A540" s="2">
        <f t="shared" si="101"/>
        <v>16</v>
      </c>
      <c r="B540" s="2">
        <f t="shared" si="102"/>
        <v>27.3</v>
      </c>
      <c r="C540" s="5" t="str">
        <f t="shared" si="103"/>
        <v>II 01 - Arica y Parinacota</v>
      </c>
      <c r="D540" s="23" t="str">
        <f t="shared" si="112"/>
        <v>https://analytics.zoho.com/open-view/2395394000007313383?ZOHO_CRITERIA=%2227.3%22.%22Cod_Regi%C3%B3n%22%3D15</v>
      </c>
      <c r="E540" s="4">
        <f t="shared" si="104"/>
        <v>16</v>
      </c>
      <c r="F540" t="str">
        <f t="shared" si="105"/>
        <v>II 01</v>
      </c>
      <c r="G540" t="str">
        <f t="shared" si="106"/>
        <v>Región</v>
      </c>
      <c r="H540" t="str">
        <f t="shared" si="107"/>
        <v>Prevalencia (%)</v>
      </c>
      <c r="I540" s="2">
        <v>15</v>
      </c>
      <c r="J540" t="s">
        <v>24</v>
      </c>
      <c r="L540" s="1" t="str">
        <f t="shared" si="108"/>
        <v>II 01 - Arica y Parinacota</v>
      </c>
    </row>
    <row r="541" spans="1:26" hidden="1" x14ac:dyDescent="0.35">
      <c r="A541" s="2">
        <f t="shared" si="101"/>
        <v>17</v>
      </c>
      <c r="B541" s="2">
        <f t="shared" si="102"/>
        <v>27.3</v>
      </c>
      <c r="C541" s="5" t="str">
        <f t="shared" si="103"/>
        <v>II 01 - Ñuble</v>
      </c>
      <c r="D541" s="23" t="str">
        <f t="shared" si="112"/>
        <v>https://analytics.zoho.com/open-view/2395394000007313383?ZOHO_CRITERIA=%2227.3%22.%22Cod_Regi%C3%B3n%22%3D16</v>
      </c>
      <c r="E541" s="4">
        <f t="shared" si="104"/>
        <v>16</v>
      </c>
      <c r="F541" t="str">
        <f t="shared" si="105"/>
        <v>II 01</v>
      </c>
      <c r="G541" t="str">
        <f t="shared" si="106"/>
        <v>Región</v>
      </c>
      <c r="H541" t="str">
        <f t="shared" si="107"/>
        <v>Prevalencia (%)</v>
      </c>
      <c r="I541" s="2">
        <v>16</v>
      </c>
      <c r="J541" t="s">
        <v>25</v>
      </c>
      <c r="L541" s="1" t="str">
        <f t="shared" si="108"/>
        <v>II 01 - Ñuble</v>
      </c>
    </row>
    <row r="542" spans="1:26" hidden="1" x14ac:dyDescent="0.35">
      <c r="A542" s="110">
        <v>1</v>
      </c>
      <c r="B542" s="110">
        <v>27.4</v>
      </c>
      <c r="C542" s="111" t="str">
        <f t="shared" si="103"/>
        <v>II 01 - Tarapacá</v>
      </c>
      <c r="D542" s="112" t="str">
        <f>+"https://analytics.zoho.com/open-view/2395394000007327564?ZOHO_CRITERIA=%22Trasposicion_27.4%22.%22Cod_Regi%C3%B3n%22%3D"&amp;I542</f>
        <v>https://analytics.zoho.com/open-view/2395394000007327564?ZOHO_CRITERIA=%22Trasposicion_27.4%22.%22Cod_Regi%C3%B3n%22%3D1</v>
      </c>
      <c r="E542" s="113">
        <f t="shared" si="104"/>
        <v>16</v>
      </c>
      <c r="F542" s="114" t="s">
        <v>42</v>
      </c>
      <c r="G542" s="114" t="s">
        <v>27</v>
      </c>
      <c r="H542" s="114" t="s">
        <v>257</v>
      </c>
      <c r="I542" s="110">
        <v>1</v>
      </c>
      <c r="J542" s="114" t="s">
        <v>10</v>
      </c>
      <c r="K542" s="114" t="s">
        <v>261</v>
      </c>
      <c r="L542" s="1" t="str">
        <f t="shared" si="108"/>
        <v>II 01 - Tarapacá</v>
      </c>
      <c r="M542" t="s">
        <v>57</v>
      </c>
      <c r="N542" t="s">
        <v>58</v>
      </c>
      <c r="O542" t="s">
        <v>289</v>
      </c>
      <c r="P542" t="s">
        <v>62</v>
      </c>
      <c r="Q542" t="s">
        <v>62</v>
      </c>
      <c r="R542" t="s">
        <v>62</v>
      </c>
      <c r="S542" t="s">
        <v>62</v>
      </c>
      <c r="T542" t="s">
        <v>287</v>
      </c>
      <c r="U542" t="s">
        <v>62</v>
      </c>
      <c r="V542" t="s">
        <v>62</v>
      </c>
      <c r="W542" t="s">
        <v>62</v>
      </c>
      <c r="X542" t="s">
        <v>292</v>
      </c>
      <c r="Y542" t="s">
        <v>290</v>
      </c>
      <c r="Z542" s="30" t="s">
        <v>291</v>
      </c>
    </row>
    <row r="543" spans="1:26" hidden="1" x14ac:dyDescent="0.35">
      <c r="A543" s="2">
        <f t="shared" si="101"/>
        <v>2</v>
      </c>
      <c r="B543" s="2">
        <f t="shared" si="102"/>
        <v>27.4</v>
      </c>
      <c r="C543" s="5" t="str">
        <f t="shared" si="103"/>
        <v>II 01 - Antofagasta</v>
      </c>
      <c r="D543" s="23" t="str">
        <f t="shared" ref="D543:D558" si="113">+"https://analytics.zoho.com/open-view/2395394000007327564?ZOHO_CRITERIA=%22Trasposicion_27.4%22.%22Cod_Regi%C3%B3n%22%3D"&amp;I543</f>
        <v>https://analytics.zoho.com/open-view/2395394000007327564?ZOHO_CRITERIA=%22Trasposicion_27.4%22.%22Cod_Regi%C3%B3n%22%3D2</v>
      </c>
      <c r="E543" s="4">
        <f t="shared" si="104"/>
        <v>16</v>
      </c>
      <c r="F543" t="str">
        <f t="shared" si="105"/>
        <v>II 01</v>
      </c>
      <c r="G543" t="str">
        <f t="shared" si="106"/>
        <v>Región</v>
      </c>
      <c r="H543" t="str">
        <f t="shared" si="107"/>
        <v>Casos</v>
      </c>
      <c r="I543" s="2">
        <v>2</v>
      </c>
      <c r="J543" t="s">
        <v>11</v>
      </c>
      <c r="L543" s="1" t="str">
        <f t="shared" si="108"/>
        <v>II 01 - Antofagasta</v>
      </c>
    </row>
    <row r="544" spans="1:26" hidden="1" x14ac:dyDescent="0.35">
      <c r="A544" s="2">
        <f t="shared" si="101"/>
        <v>3</v>
      </c>
      <c r="B544" s="2">
        <f t="shared" si="102"/>
        <v>27.4</v>
      </c>
      <c r="C544" s="5" t="str">
        <f t="shared" si="103"/>
        <v>II 01 - Atacama</v>
      </c>
      <c r="D544" s="23" t="str">
        <f t="shared" si="113"/>
        <v>https://analytics.zoho.com/open-view/2395394000007327564?ZOHO_CRITERIA=%22Trasposicion_27.4%22.%22Cod_Regi%C3%B3n%22%3D3</v>
      </c>
      <c r="E544" s="4">
        <f t="shared" si="104"/>
        <v>16</v>
      </c>
      <c r="F544" t="str">
        <f t="shared" si="105"/>
        <v>II 01</v>
      </c>
      <c r="G544" t="str">
        <f t="shared" si="106"/>
        <v>Región</v>
      </c>
      <c r="H544" t="str">
        <f t="shared" si="107"/>
        <v>Casos</v>
      </c>
      <c r="I544" s="2">
        <v>3</v>
      </c>
      <c r="J544" t="s">
        <v>12</v>
      </c>
      <c r="L544" s="1" t="str">
        <f t="shared" si="108"/>
        <v>II 01 - Atacama</v>
      </c>
    </row>
    <row r="545" spans="1:12" hidden="1" x14ac:dyDescent="0.35">
      <c r="A545" s="2">
        <f t="shared" si="101"/>
        <v>4</v>
      </c>
      <c r="B545" s="2">
        <f t="shared" si="102"/>
        <v>27.4</v>
      </c>
      <c r="C545" s="5" t="str">
        <f t="shared" si="103"/>
        <v>II 01 - Coquimbo</v>
      </c>
      <c r="D545" s="23" t="str">
        <f t="shared" si="113"/>
        <v>https://analytics.zoho.com/open-view/2395394000007327564?ZOHO_CRITERIA=%22Trasposicion_27.4%22.%22Cod_Regi%C3%B3n%22%3D4</v>
      </c>
      <c r="E545" s="4">
        <f t="shared" si="104"/>
        <v>16</v>
      </c>
      <c r="F545" t="str">
        <f t="shared" si="105"/>
        <v>II 01</v>
      </c>
      <c r="G545" t="str">
        <f t="shared" si="106"/>
        <v>Región</v>
      </c>
      <c r="H545" t="str">
        <f t="shared" si="107"/>
        <v>Casos</v>
      </c>
      <c r="I545" s="2">
        <v>4</v>
      </c>
      <c r="J545" t="s">
        <v>13</v>
      </c>
      <c r="L545" s="1" t="str">
        <f t="shared" si="108"/>
        <v>II 01 - Coquimbo</v>
      </c>
    </row>
    <row r="546" spans="1:12" hidden="1" x14ac:dyDescent="0.35">
      <c r="A546" s="2">
        <f t="shared" si="101"/>
        <v>5</v>
      </c>
      <c r="B546" s="2">
        <f t="shared" si="102"/>
        <v>27.4</v>
      </c>
      <c r="C546" s="5" t="str">
        <f t="shared" si="103"/>
        <v>II 01 - Valparaíso</v>
      </c>
      <c r="D546" s="23" t="str">
        <f t="shared" si="113"/>
        <v>https://analytics.zoho.com/open-view/2395394000007327564?ZOHO_CRITERIA=%22Trasposicion_27.4%22.%22Cod_Regi%C3%B3n%22%3D5</v>
      </c>
      <c r="E546" s="4">
        <f t="shared" si="104"/>
        <v>16</v>
      </c>
      <c r="F546" t="str">
        <f t="shared" si="105"/>
        <v>II 01</v>
      </c>
      <c r="G546" t="str">
        <f t="shared" si="106"/>
        <v>Región</v>
      </c>
      <c r="H546" t="str">
        <f t="shared" si="107"/>
        <v>Casos</v>
      </c>
      <c r="I546" s="2">
        <v>5</v>
      </c>
      <c r="J546" t="s">
        <v>14</v>
      </c>
      <c r="L546" s="1" t="str">
        <f t="shared" si="108"/>
        <v>II 01 - Valparaíso</v>
      </c>
    </row>
    <row r="547" spans="1:12" hidden="1" x14ac:dyDescent="0.35">
      <c r="A547" s="2">
        <f t="shared" si="101"/>
        <v>6</v>
      </c>
      <c r="B547" s="2">
        <f t="shared" si="102"/>
        <v>27.4</v>
      </c>
      <c r="C547" s="5" t="str">
        <f t="shared" si="103"/>
        <v>II 01 - O'Higgins</v>
      </c>
      <c r="D547" s="23" t="str">
        <f t="shared" si="113"/>
        <v>https://analytics.zoho.com/open-view/2395394000007327564?ZOHO_CRITERIA=%22Trasposicion_27.4%22.%22Cod_Regi%C3%B3n%22%3D6</v>
      </c>
      <c r="E547" s="4">
        <f t="shared" si="104"/>
        <v>16</v>
      </c>
      <c r="F547" t="str">
        <f t="shared" si="105"/>
        <v>II 01</v>
      </c>
      <c r="G547" t="str">
        <f t="shared" si="106"/>
        <v>Región</v>
      </c>
      <c r="H547" t="str">
        <f t="shared" si="107"/>
        <v>Casos</v>
      </c>
      <c r="I547" s="2">
        <v>6</v>
      </c>
      <c r="J547" t="s">
        <v>15</v>
      </c>
      <c r="L547" s="1" t="str">
        <f t="shared" si="108"/>
        <v>II 01 - O'Higgins</v>
      </c>
    </row>
    <row r="548" spans="1:12" hidden="1" x14ac:dyDescent="0.35">
      <c r="A548" s="2">
        <f t="shared" si="101"/>
        <v>7</v>
      </c>
      <c r="B548" s="2">
        <f t="shared" si="102"/>
        <v>27.4</v>
      </c>
      <c r="C548" s="5" t="str">
        <f t="shared" si="103"/>
        <v>II 01 - Maule</v>
      </c>
      <c r="D548" s="23" t="str">
        <f t="shared" si="113"/>
        <v>https://analytics.zoho.com/open-view/2395394000007327564?ZOHO_CRITERIA=%22Trasposicion_27.4%22.%22Cod_Regi%C3%B3n%22%3D7</v>
      </c>
      <c r="E548" s="4">
        <f t="shared" si="104"/>
        <v>16</v>
      </c>
      <c r="F548" t="str">
        <f t="shared" si="105"/>
        <v>II 01</v>
      </c>
      <c r="G548" t="str">
        <f t="shared" si="106"/>
        <v>Región</v>
      </c>
      <c r="H548" t="str">
        <f t="shared" si="107"/>
        <v>Casos</v>
      </c>
      <c r="I548" s="2">
        <v>7</v>
      </c>
      <c r="J548" t="s">
        <v>16</v>
      </c>
      <c r="L548" s="1" t="str">
        <f t="shared" si="108"/>
        <v>II 01 - Maule</v>
      </c>
    </row>
    <row r="549" spans="1:12" hidden="1" x14ac:dyDescent="0.35">
      <c r="A549" s="2">
        <f t="shared" si="101"/>
        <v>8</v>
      </c>
      <c r="B549" s="2">
        <f t="shared" si="102"/>
        <v>27.4</v>
      </c>
      <c r="C549" s="5" t="str">
        <f t="shared" si="103"/>
        <v>II 01 - Biobío</v>
      </c>
      <c r="D549" s="23" t="str">
        <f t="shared" si="113"/>
        <v>https://analytics.zoho.com/open-view/2395394000007327564?ZOHO_CRITERIA=%22Trasposicion_27.4%22.%22Cod_Regi%C3%B3n%22%3D8</v>
      </c>
      <c r="E549" s="4">
        <f t="shared" si="104"/>
        <v>16</v>
      </c>
      <c r="F549" t="str">
        <f t="shared" si="105"/>
        <v>II 01</v>
      </c>
      <c r="G549" t="str">
        <f t="shared" si="106"/>
        <v>Región</v>
      </c>
      <c r="H549" t="str">
        <f t="shared" si="107"/>
        <v>Casos</v>
      </c>
      <c r="I549" s="2">
        <v>8</v>
      </c>
      <c r="J549" t="s">
        <v>17</v>
      </c>
      <c r="L549" s="1" t="str">
        <f t="shared" si="108"/>
        <v>II 01 - Biobío</v>
      </c>
    </row>
    <row r="550" spans="1:12" hidden="1" x14ac:dyDescent="0.35">
      <c r="A550" s="2">
        <f t="shared" si="101"/>
        <v>9</v>
      </c>
      <c r="B550" s="2">
        <f t="shared" si="102"/>
        <v>27.4</v>
      </c>
      <c r="C550" s="5" t="str">
        <f t="shared" si="103"/>
        <v>II 01 - Araucanía</v>
      </c>
      <c r="D550" s="23" t="str">
        <f t="shared" si="113"/>
        <v>https://analytics.zoho.com/open-view/2395394000007327564?ZOHO_CRITERIA=%22Trasposicion_27.4%22.%22Cod_Regi%C3%B3n%22%3D9</v>
      </c>
      <c r="E550" s="4">
        <f t="shared" si="104"/>
        <v>16</v>
      </c>
      <c r="F550" t="str">
        <f t="shared" si="105"/>
        <v>II 01</v>
      </c>
      <c r="G550" t="str">
        <f t="shared" si="106"/>
        <v>Región</v>
      </c>
      <c r="H550" t="str">
        <f t="shared" si="107"/>
        <v>Casos</v>
      </c>
      <c r="I550" s="46">
        <v>9</v>
      </c>
      <c r="J550" s="47" t="s">
        <v>18</v>
      </c>
      <c r="L550" s="1" t="str">
        <f t="shared" si="108"/>
        <v>II 01 - Araucanía</v>
      </c>
    </row>
    <row r="551" spans="1:12" hidden="1" x14ac:dyDescent="0.35">
      <c r="A551" s="2">
        <f t="shared" si="101"/>
        <v>10</v>
      </c>
      <c r="B551" s="2">
        <f t="shared" si="102"/>
        <v>27.4</v>
      </c>
      <c r="C551" s="5" t="str">
        <f t="shared" si="103"/>
        <v>II 01 - La Araucanía</v>
      </c>
      <c r="D551" s="23" t="str">
        <f t="shared" si="113"/>
        <v>https://analytics.zoho.com/open-view/2395394000007327564?ZOHO_CRITERIA=%22Trasposicion_27.4%22.%22Cod_Regi%C3%B3n%22%3D9</v>
      </c>
      <c r="E551" s="4">
        <f t="shared" si="104"/>
        <v>16</v>
      </c>
      <c r="F551" t="str">
        <f t="shared" si="105"/>
        <v>II 01</v>
      </c>
      <c r="G551" t="str">
        <f t="shared" si="106"/>
        <v>Región</v>
      </c>
      <c r="H551" t="str">
        <f t="shared" si="107"/>
        <v>Casos</v>
      </c>
      <c r="I551" s="46">
        <v>9</v>
      </c>
      <c r="J551" s="47" t="s">
        <v>48</v>
      </c>
      <c r="L551" s="1" t="str">
        <f t="shared" si="108"/>
        <v>II 01 - La Araucanía</v>
      </c>
    </row>
    <row r="552" spans="1:12" hidden="1" x14ac:dyDescent="0.35">
      <c r="A552" s="2">
        <f t="shared" si="101"/>
        <v>11</v>
      </c>
      <c r="B552" s="2">
        <f t="shared" si="102"/>
        <v>27.4</v>
      </c>
      <c r="C552" s="5" t="str">
        <f t="shared" si="103"/>
        <v>II 01 - Los Lagos</v>
      </c>
      <c r="D552" s="23" t="str">
        <f t="shared" si="113"/>
        <v>https://analytics.zoho.com/open-view/2395394000007327564?ZOHO_CRITERIA=%22Trasposicion_27.4%22.%22Cod_Regi%C3%B3n%22%3D10</v>
      </c>
      <c r="E552" s="4">
        <f t="shared" si="104"/>
        <v>16</v>
      </c>
      <c r="F552" t="str">
        <f t="shared" si="105"/>
        <v>II 01</v>
      </c>
      <c r="G552" t="str">
        <f t="shared" si="106"/>
        <v>Región</v>
      </c>
      <c r="H552" t="str">
        <f t="shared" si="107"/>
        <v>Casos</v>
      </c>
      <c r="I552" s="2">
        <v>10</v>
      </c>
      <c r="J552" t="s">
        <v>19</v>
      </c>
      <c r="L552" s="1" t="str">
        <f t="shared" si="108"/>
        <v>II 01 - Los Lagos</v>
      </c>
    </row>
    <row r="553" spans="1:12" hidden="1" x14ac:dyDescent="0.35">
      <c r="A553" s="2">
        <f t="shared" si="101"/>
        <v>12</v>
      </c>
      <c r="B553" s="2">
        <f t="shared" si="102"/>
        <v>27.4</v>
      </c>
      <c r="C553" s="5" t="str">
        <f t="shared" si="103"/>
        <v>II 01 - Aysén</v>
      </c>
      <c r="D553" s="23" t="str">
        <f t="shared" si="113"/>
        <v>https://analytics.zoho.com/open-view/2395394000007327564?ZOHO_CRITERIA=%22Trasposicion_27.4%22.%22Cod_Regi%C3%B3n%22%3D11</v>
      </c>
      <c r="E553" s="4">
        <f t="shared" si="104"/>
        <v>16</v>
      </c>
      <c r="F553" t="str">
        <f t="shared" si="105"/>
        <v>II 01</v>
      </c>
      <c r="G553" t="str">
        <f t="shared" si="106"/>
        <v>Región</v>
      </c>
      <c r="H553" t="str">
        <f t="shared" si="107"/>
        <v>Casos</v>
      </c>
      <c r="I553" s="2">
        <v>11</v>
      </c>
      <c r="J553" t="s">
        <v>20</v>
      </c>
      <c r="L553" s="1" t="str">
        <f t="shared" si="108"/>
        <v>II 01 - Aysén</v>
      </c>
    </row>
    <row r="554" spans="1:12" hidden="1" x14ac:dyDescent="0.35">
      <c r="A554" s="2">
        <f t="shared" si="101"/>
        <v>13</v>
      </c>
      <c r="B554" s="2">
        <f t="shared" si="102"/>
        <v>27.4</v>
      </c>
      <c r="C554" s="5" t="str">
        <f t="shared" si="103"/>
        <v>II 01 - Magallanes</v>
      </c>
      <c r="D554" s="23" t="str">
        <f t="shared" si="113"/>
        <v>https://analytics.zoho.com/open-view/2395394000007327564?ZOHO_CRITERIA=%22Trasposicion_27.4%22.%22Cod_Regi%C3%B3n%22%3D12</v>
      </c>
      <c r="E554" s="4">
        <f t="shared" si="104"/>
        <v>16</v>
      </c>
      <c r="F554" t="str">
        <f t="shared" si="105"/>
        <v>II 01</v>
      </c>
      <c r="G554" t="str">
        <f t="shared" si="106"/>
        <v>Región</v>
      </c>
      <c r="H554" t="str">
        <f t="shared" si="107"/>
        <v>Casos</v>
      </c>
      <c r="I554" s="2">
        <v>12</v>
      </c>
      <c r="J554" t="s">
        <v>21</v>
      </c>
      <c r="L554" s="1" t="str">
        <f t="shared" si="108"/>
        <v>II 01 - Magallanes</v>
      </c>
    </row>
    <row r="555" spans="1:12" hidden="1" x14ac:dyDescent="0.35">
      <c r="A555" s="2">
        <f t="shared" si="101"/>
        <v>14</v>
      </c>
      <c r="B555" s="2">
        <f t="shared" si="102"/>
        <v>27.4</v>
      </c>
      <c r="C555" s="5" t="str">
        <f t="shared" si="103"/>
        <v>II 01 - Metropolitana</v>
      </c>
      <c r="D555" s="23" t="str">
        <f t="shared" si="113"/>
        <v>https://analytics.zoho.com/open-view/2395394000007327564?ZOHO_CRITERIA=%22Trasposicion_27.4%22.%22Cod_Regi%C3%B3n%22%3D13</v>
      </c>
      <c r="E555" s="4">
        <f t="shared" si="104"/>
        <v>16</v>
      </c>
      <c r="F555" t="str">
        <f t="shared" si="105"/>
        <v>II 01</v>
      </c>
      <c r="G555" t="str">
        <f t="shared" si="106"/>
        <v>Región</v>
      </c>
      <c r="H555" t="str">
        <f t="shared" si="107"/>
        <v>Casos</v>
      </c>
      <c r="I555" s="2">
        <v>13</v>
      </c>
      <c r="J555" t="s">
        <v>22</v>
      </c>
      <c r="L555" s="1" t="str">
        <f t="shared" si="108"/>
        <v>II 01 - Metropolitana</v>
      </c>
    </row>
    <row r="556" spans="1:12" hidden="1" x14ac:dyDescent="0.35">
      <c r="A556" s="2">
        <f t="shared" si="101"/>
        <v>15</v>
      </c>
      <c r="B556" s="2">
        <f t="shared" si="102"/>
        <v>27.4</v>
      </c>
      <c r="C556" s="5" t="str">
        <f t="shared" si="103"/>
        <v>II 01 - Los Ríos</v>
      </c>
      <c r="D556" s="23" t="str">
        <f t="shared" si="113"/>
        <v>https://analytics.zoho.com/open-view/2395394000007327564?ZOHO_CRITERIA=%22Trasposicion_27.4%22.%22Cod_Regi%C3%B3n%22%3D14</v>
      </c>
      <c r="E556" s="4">
        <f t="shared" si="104"/>
        <v>16</v>
      </c>
      <c r="F556" t="str">
        <f t="shared" si="105"/>
        <v>II 01</v>
      </c>
      <c r="G556" t="str">
        <f t="shared" si="106"/>
        <v>Región</v>
      </c>
      <c r="H556" t="str">
        <f t="shared" si="107"/>
        <v>Casos</v>
      </c>
      <c r="I556" s="2">
        <v>14</v>
      </c>
      <c r="J556" t="s">
        <v>23</v>
      </c>
      <c r="L556" s="1" t="str">
        <f t="shared" si="108"/>
        <v>II 01 - Los Ríos</v>
      </c>
    </row>
    <row r="557" spans="1:12" hidden="1" x14ac:dyDescent="0.35">
      <c r="A557" s="2">
        <f t="shared" si="101"/>
        <v>16</v>
      </c>
      <c r="B557" s="2">
        <f t="shared" si="102"/>
        <v>27.4</v>
      </c>
      <c r="C557" s="5" t="str">
        <f t="shared" si="103"/>
        <v>II 01 - Arica y Parinacota</v>
      </c>
      <c r="D557" s="23" t="str">
        <f t="shared" si="113"/>
        <v>https://analytics.zoho.com/open-view/2395394000007327564?ZOHO_CRITERIA=%22Trasposicion_27.4%22.%22Cod_Regi%C3%B3n%22%3D15</v>
      </c>
      <c r="E557" s="4">
        <f t="shared" si="104"/>
        <v>16</v>
      </c>
      <c r="F557" t="str">
        <f t="shared" si="105"/>
        <v>II 01</v>
      </c>
      <c r="G557" t="str">
        <f t="shared" si="106"/>
        <v>Región</v>
      </c>
      <c r="H557" t="str">
        <f t="shared" si="107"/>
        <v>Casos</v>
      </c>
      <c r="I557" s="2">
        <v>15</v>
      </c>
      <c r="J557" t="s">
        <v>24</v>
      </c>
      <c r="L557" s="1" t="str">
        <f t="shared" si="108"/>
        <v>II 01 - Arica y Parinacota</v>
      </c>
    </row>
    <row r="558" spans="1:12" hidden="1" x14ac:dyDescent="0.35">
      <c r="A558" s="2">
        <f t="shared" si="101"/>
        <v>17</v>
      </c>
      <c r="B558" s="2">
        <f t="shared" si="102"/>
        <v>27.4</v>
      </c>
      <c r="C558" s="5" t="str">
        <f t="shared" si="103"/>
        <v>II 01 - Ñuble</v>
      </c>
      <c r="D558" s="23" t="str">
        <f t="shared" si="113"/>
        <v>https://analytics.zoho.com/open-view/2395394000007327564?ZOHO_CRITERIA=%22Trasposicion_27.4%22.%22Cod_Regi%C3%B3n%22%3D16</v>
      </c>
      <c r="E558" s="4">
        <f t="shared" si="104"/>
        <v>16</v>
      </c>
      <c r="F558" t="str">
        <f t="shared" si="105"/>
        <v>II 01</v>
      </c>
      <c r="G558" t="str">
        <f t="shared" si="106"/>
        <v>Región</v>
      </c>
      <c r="H558" t="str">
        <f t="shared" si="107"/>
        <v>Casos</v>
      </c>
      <c r="I558" s="2">
        <v>16</v>
      </c>
      <c r="J558" t="s">
        <v>25</v>
      </c>
      <c r="L558" s="1" t="str">
        <f t="shared" si="108"/>
        <v>II 01 - Ñuble</v>
      </c>
    </row>
    <row r="559" spans="1:12" hidden="1" x14ac:dyDescent="0.35">
      <c r="A559" s="115">
        <v>1</v>
      </c>
      <c r="B559" s="115">
        <v>27.5</v>
      </c>
      <c r="C559" s="116" t="str">
        <f t="shared" si="103"/>
        <v>II 01 - Tarapacá</v>
      </c>
      <c r="D559" s="74" t="str">
        <f>+"https://analytics.zoho.com/open-view/2395394000007350212?ZOHO_CRITERIA=%22Trasposicion_27.5%22.%22Cod_Regi%C3%B3n%22%3D"&amp;I559</f>
        <v>https://analytics.zoho.com/open-view/2395394000007350212?ZOHO_CRITERIA=%22Trasposicion_27.5%22.%22Cod_Regi%C3%B3n%22%3D1</v>
      </c>
      <c r="E559" s="117">
        <f t="shared" si="104"/>
        <v>16</v>
      </c>
      <c r="F559" s="118" t="s">
        <v>42</v>
      </c>
      <c r="G559" s="118" t="s">
        <v>27</v>
      </c>
      <c r="H559" s="118" t="s">
        <v>262</v>
      </c>
      <c r="I559" s="115">
        <v>1</v>
      </c>
      <c r="J559" s="118" t="s">
        <v>10</v>
      </c>
      <c r="K559" s="118" t="s">
        <v>263</v>
      </c>
      <c r="L559" s="1" t="str">
        <f t="shared" si="108"/>
        <v>II 01 - Tarapacá</v>
      </c>
    </row>
    <row r="560" spans="1:12" hidden="1" x14ac:dyDescent="0.35">
      <c r="A560" s="2">
        <f t="shared" si="101"/>
        <v>2</v>
      </c>
      <c r="B560" s="2">
        <f t="shared" si="102"/>
        <v>27.5</v>
      </c>
      <c r="C560" s="5" t="str">
        <f t="shared" si="103"/>
        <v>II 01 - Antofagasta</v>
      </c>
      <c r="D560" s="74" t="str">
        <f t="shared" ref="D560:D575" si="114">+"https://analytics.zoho.com/open-view/2395394000007350212?ZOHO_CRITERIA=%22Trasposicion_27.5%22.%22Cod_Regi%C3%B3n%22%3D"&amp;I560</f>
        <v>https://analytics.zoho.com/open-view/2395394000007350212?ZOHO_CRITERIA=%22Trasposicion_27.5%22.%22Cod_Regi%C3%B3n%22%3D2</v>
      </c>
      <c r="E560" s="4">
        <f t="shared" si="104"/>
        <v>16</v>
      </c>
      <c r="F560" t="str">
        <f t="shared" si="105"/>
        <v>II 01</v>
      </c>
      <c r="G560" t="str">
        <f t="shared" si="106"/>
        <v>Región</v>
      </c>
      <c r="H560" t="str">
        <f t="shared" si="107"/>
        <v>Aprehensiones, Casos Policiales, Denuncias y Detenciones</v>
      </c>
      <c r="I560" s="2">
        <v>2</v>
      </c>
      <c r="J560" t="s">
        <v>11</v>
      </c>
      <c r="L560" s="1" t="str">
        <f t="shared" si="108"/>
        <v>II 01 - Antofagasta</v>
      </c>
    </row>
    <row r="561" spans="1:12" hidden="1" x14ac:dyDescent="0.35">
      <c r="A561" s="2">
        <f t="shared" si="101"/>
        <v>3</v>
      </c>
      <c r="B561" s="2">
        <f t="shared" si="102"/>
        <v>27.5</v>
      </c>
      <c r="C561" s="5" t="str">
        <f t="shared" si="103"/>
        <v>II 01 - Atacama</v>
      </c>
      <c r="D561" s="74" t="str">
        <f t="shared" si="114"/>
        <v>https://analytics.zoho.com/open-view/2395394000007350212?ZOHO_CRITERIA=%22Trasposicion_27.5%22.%22Cod_Regi%C3%B3n%22%3D3</v>
      </c>
      <c r="E561" s="4">
        <f t="shared" si="104"/>
        <v>16</v>
      </c>
      <c r="F561" t="str">
        <f t="shared" si="105"/>
        <v>II 01</v>
      </c>
      <c r="G561" t="str">
        <f t="shared" si="106"/>
        <v>Región</v>
      </c>
      <c r="H561" t="str">
        <f t="shared" si="107"/>
        <v>Aprehensiones, Casos Policiales, Denuncias y Detenciones</v>
      </c>
      <c r="I561" s="2">
        <v>3</v>
      </c>
      <c r="J561" t="s">
        <v>12</v>
      </c>
      <c r="L561" s="1" t="str">
        <f t="shared" si="108"/>
        <v>II 01 - Atacama</v>
      </c>
    </row>
    <row r="562" spans="1:12" hidden="1" x14ac:dyDescent="0.35">
      <c r="A562" s="2">
        <f t="shared" ref="A562:A616" si="115">+A561+1</f>
        <v>4</v>
      </c>
      <c r="B562" s="2">
        <f t="shared" ref="B562:B616" si="116">+B561</f>
        <v>27.5</v>
      </c>
      <c r="C562" s="5" t="str">
        <f t="shared" ref="C562:C616" si="117">+F562&amp;" - "&amp;J562</f>
        <v>II 01 - Coquimbo</v>
      </c>
      <c r="D562" s="74" t="str">
        <f t="shared" si="114"/>
        <v>https://analytics.zoho.com/open-view/2395394000007350212?ZOHO_CRITERIA=%22Trasposicion_27.5%22.%22Cod_Regi%C3%B3n%22%3D4</v>
      </c>
      <c r="E562" s="4">
        <f t="shared" ref="E562:E616" si="118">+E561</f>
        <v>16</v>
      </c>
      <c r="F562" t="str">
        <f t="shared" ref="F562:F616" si="119">+F561</f>
        <v>II 01</v>
      </c>
      <c r="G562" t="str">
        <f t="shared" ref="G562:G616" si="120">+G561</f>
        <v>Región</v>
      </c>
      <c r="H562" t="str">
        <f t="shared" ref="H562:H616" si="121">+H561</f>
        <v>Aprehensiones, Casos Policiales, Denuncias y Detenciones</v>
      </c>
      <c r="I562" s="2">
        <v>4</v>
      </c>
      <c r="J562" t="s">
        <v>13</v>
      </c>
      <c r="L562" s="1" t="str">
        <f t="shared" ref="L562:L616" si="122">+HYPERLINK(D562,C562)</f>
        <v>II 01 - Coquimbo</v>
      </c>
    </row>
    <row r="563" spans="1:12" hidden="1" x14ac:dyDescent="0.35">
      <c r="A563" s="2">
        <f t="shared" si="115"/>
        <v>5</v>
      </c>
      <c r="B563" s="2">
        <f t="shared" si="116"/>
        <v>27.5</v>
      </c>
      <c r="C563" s="5" t="str">
        <f t="shared" si="117"/>
        <v>II 01 - Valparaíso</v>
      </c>
      <c r="D563" s="74" t="str">
        <f t="shared" si="114"/>
        <v>https://analytics.zoho.com/open-view/2395394000007350212?ZOHO_CRITERIA=%22Trasposicion_27.5%22.%22Cod_Regi%C3%B3n%22%3D5</v>
      </c>
      <c r="E563" s="4">
        <f t="shared" si="118"/>
        <v>16</v>
      </c>
      <c r="F563" t="str">
        <f t="shared" si="119"/>
        <v>II 01</v>
      </c>
      <c r="G563" t="str">
        <f t="shared" si="120"/>
        <v>Región</v>
      </c>
      <c r="H563" t="str">
        <f t="shared" si="121"/>
        <v>Aprehensiones, Casos Policiales, Denuncias y Detenciones</v>
      </c>
      <c r="I563" s="2">
        <v>5</v>
      </c>
      <c r="J563" t="s">
        <v>14</v>
      </c>
      <c r="L563" s="1" t="str">
        <f t="shared" si="122"/>
        <v>II 01 - Valparaíso</v>
      </c>
    </row>
    <row r="564" spans="1:12" hidden="1" x14ac:dyDescent="0.35">
      <c r="A564" s="2">
        <f t="shared" si="115"/>
        <v>6</v>
      </c>
      <c r="B564" s="2">
        <f t="shared" si="116"/>
        <v>27.5</v>
      </c>
      <c r="C564" s="5" t="str">
        <f t="shared" si="117"/>
        <v>II 01 - O'Higgins</v>
      </c>
      <c r="D564" s="74" t="str">
        <f t="shared" si="114"/>
        <v>https://analytics.zoho.com/open-view/2395394000007350212?ZOHO_CRITERIA=%22Trasposicion_27.5%22.%22Cod_Regi%C3%B3n%22%3D6</v>
      </c>
      <c r="E564" s="4">
        <f t="shared" si="118"/>
        <v>16</v>
      </c>
      <c r="F564" t="str">
        <f t="shared" si="119"/>
        <v>II 01</v>
      </c>
      <c r="G564" t="str">
        <f t="shared" si="120"/>
        <v>Región</v>
      </c>
      <c r="H564" t="str">
        <f t="shared" si="121"/>
        <v>Aprehensiones, Casos Policiales, Denuncias y Detenciones</v>
      </c>
      <c r="I564" s="2">
        <v>6</v>
      </c>
      <c r="J564" t="s">
        <v>15</v>
      </c>
      <c r="L564" s="1" t="str">
        <f t="shared" si="122"/>
        <v>II 01 - O'Higgins</v>
      </c>
    </row>
    <row r="565" spans="1:12" hidden="1" x14ac:dyDescent="0.35">
      <c r="A565" s="2">
        <f t="shared" si="115"/>
        <v>7</v>
      </c>
      <c r="B565" s="2">
        <f t="shared" si="116"/>
        <v>27.5</v>
      </c>
      <c r="C565" s="5" t="str">
        <f t="shared" si="117"/>
        <v>II 01 - Maule</v>
      </c>
      <c r="D565" s="74" t="str">
        <f t="shared" si="114"/>
        <v>https://analytics.zoho.com/open-view/2395394000007350212?ZOHO_CRITERIA=%22Trasposicion_27.5%22.%22Cod_Regi%C3%B3n%22%3D7</v>
      </c>
      <c r="E565" s="4">
        <f t="shared" si="118"/>
        <v>16</v>
      </c>
      <c r="F565" t="str">
        <f t="shared" si="119"/>
        <v>II 01</v>
      </c>
      <c r="G565" t="str">
        <f t="shared" si="120"/>
        <v>Región</v>
      </c>
      <c r="H565" t="str">
        <f t="shared" si="121"/>
        <v>Aprehensiones, Casos Policiales, Denuncias y Detenciones</v>
      </c>
      <c r="I565" s="2">
        <v>7</v>
      </c>
      <c r="J565" t="s">
        <v>16</v>
      </c>
      <c r="L565" s="1" t="str">
        <f t="shared" si="122"/>
        <v>II 01 - Maule</v>
      </c>
    </row>
    <row r="566" spans="1:12" hidden="1" x14ac:dyDescent="0.35">
      <c r="A566" s="2">
        <f t="shared" si="115"/>
        <v>8</v>
      </c>
      <c r="B566" s="2">
        <f t="shared" si="116"/>
        <v>27.5</v>
      </c>
      <c r="C566" s="5" t="str">
        <f t="shared" si="117"/>
        <v>II 01 - Biobío</v>
      </c>
      <c r="D566" s="74" t="str">
        <f t="shared" si="114"/>
        <v>https://analytics.zoho.com/open-view/2395394000007350212?ZOHO_CRITERIA=%22Trasposicion_27.5%22.%22Cod_Regi%C3%B3n%22%3D8</v>
      </c>
      <c r="E566" s="4">
        <f t="shared" si="118"/>
        <v>16</v>
      </c>
      <c r="F566" t="str">
        <f t="shared" si="119"/>
        <v>II 01</v>
      </c>
      <c r="G566" t="str">
        <f t="shared" si="120"/>
        <v>Región</v>
      </c>
      <c r="H566" t="str">
        <f t="shared" si="121"/>
        <v>Aprehensiones, Casos Policiales, Denuncias y Detenciones</v>
      </c>
      <c r="I566" s="2">
        <v>8</v>
      </c>
      <c r="J566" t="s">
        <v>17</v>
      </c>
      <c r="L566" s="1" t="str">
        <f t="shared" si="122"/>
        <v>II 01 - Biobío</v>
      </c>
    </row>
    <row r="567" spans="1:12" hidden="1" x14ac:dyDescent="0.35">
      <c r="A567" s="2">
        <f t="shared" si="115"/>
        <v>9</v>
      </c>
      <c r="B567" s="2">
        <f t="shared" si="116"/>
        <v>27.5</v>
      </c>
      <c r="C567" s="5" t="str">
        <f t="shared" si="117"/>
        <v>II 01 - Araucanía</v>
      </c>
      <c r="D567" s="74" t="str">
        <f t="shared" si="114"/>
        <v>https://analytics.zoho.com/open-view/2395394000007350212?ZOHO_CRITERIA=%22Trasposicion_27.5%22.%22Cod_Regi%C3%B3n%22%3D9</v>
      </c>
      <c r="E567" s="4">
        <f t="shared" si="118"/>
        <v>16</v>
      </c>
      <c r="F567" t="str">
        <f t="shared" si="119"/>
        <v>II 01</v>
      </c>
      <c r="G567" t="str">
        <f t="shared" si="120"/>
        <v>Región</v>
      </c>
      <c r="H567" t="str">
        <f t="shared" si="121"/>
        <v>Aprehensiones, Casos Policiales, Denuncias y Detenciones</v>
      </c>
      <c r="I567" s="46">
        <v>9</v>
      </c>
      <c r="J567" s="47" t="s">
        <v>18</v>
      </c>
      <c r="L567" s="1" t="str">
        <f t="shared" si="122"/>
        <v>II 01 - Araucanía</v>
      </c>
    </row>
    <row r="568" spans="1:12" hidden="1" x14ac:dyDescent="0.35">
      <c r="A568" s="2">
        <f t="shared" si="115"/>
        <v>10</v>
      </c>
      <c r="B568" s="2">
        <f t="shared" si="116"/>
        <v>27.5</v>
      </c>
      <c r="C568" s="5" t="str">
        <f t="shared" si="117"/>
        <v>II 01 - La Araucanía</v>
      </c>
      <c r="D568" s="74" t="str">
        <f t="shared" si="114"/>
        <v>https://analytics.zoho.com/open-view/2395394000007350212?ZOHO_CRITERIA=%22Trasposicion_27.5%22.%22Cod_Regi%C3%B3n%22%3D9</v>
      </c>
      <c r="E568" s="4">
        <f t="shared" si="118"/>
        <v>16</v>
      </c>
      <c r="F568" t="str">
        <f t="shared" si="119"/>
        <v>II 01</v>
      </c>
      <c r="G568" t="str">
        <f t="shared" si="120"/>
        <v>Región</v>
      </c>
      <c r="H568" t="str">
        <f t="shared" si="121"/>
        <v>Aprehensiones, Casos Policiales, Denuncias y Detenciones</v>
      </c>
      <c r="I568" s="46">
        <v>9</v>
      </c>
      <c r="J568" s="47" t="s">
        <v>48</v>
      </c>
      <c r="L568" s="1" t="str">
        <f t="shared" si="122"/>
        <v>II 01 - La Araucanía</v>
      </c>
    </row>
    <row r="569" spans="1:12" hidden="1" x14ac:dyDescent="0.35">
      <c r="A569" s="2">
        <f t="shared" si="115"/>
        <v>11</v>
      </c>
      <c r="B569" s="2">
        <f t="shared" si="116"/>
        <v>27.5</v>
      </c>
      <c r="C569" s="5" t="str">
        <f t="shared" si="117"/>
        <v>II 01 - Los Lagos</v>
      </c>
      <c r="D569" s="74" t="str">
        <f t="shared" si="114"/>
        <v>https://analytics.zoho.com/open-view/2395394000007350212?ZOHO_CRITERIA=%22Trasposicion_27.5%22.%22Cod_Regi%C3%B3n%22%3D10</v>
      </c>
      <c r="E569" s="4">
        <f t="shared" si="118"/>
        <v>16</v>
      </c>
      <c r="F569" t="str">
        <f t="shared" si="119"/>
        <v>II 01</v>
      </c>
      <c r="G569" t="str">
        <f t="shared" si="120"/>
        <v>Región</v>
      </c>
      <c r="H569" t="str">
        <f t="shared" si="121"/>
        <v>Aprehensiones, Casos Policiales, Denuncias y Detenciones</v>
      </c>
      <c r="I569" s="2">
        <v>10</v>
      </c>
      <c r="J569" t="s">
        <v>19</v>
      </c>
      <c r="L569" s="1" t="str">
        <f t="shared" si="122"/>
        <v>II 01 - Los Lagos</v>
      </c>
    </row>
    <row r="570" spans="1:12" hidden="1" x14ac:dyDescent="0.35">
      <c r="A570" s="2">
        <f t="shared" si="115"/>
        <v>12</v>
      </c>
      <c r="B570" s="2">
        <f t="shared" si="116"/>
        <v>27.5</v>
      </c>
      <c r="C570" s="5" t="str">
        <f t="shared" si="117"/>
        <v>II 01 - Aysén</v>
      </c>
      <c r="D570" s="74" t="str">
        <f t="shared" si="114"/>
        <v>https://analytics.zoho.com/open-view/2395394000007350212?ZOHO_CRITERIA=%22Trasposicion_27.5%22.%22Cod_Regi%C3%B3n%22%3D11</v>
      </c>
      <c r="E570" s="4">
        <f t="shared" si="118"/>
        <v>16</v>
      </c>
      <c r="F570" t="str">
        <f t="shared" si="119"/>
        <v>II 01</v>
      </c>
      <c r="G570" t="str">
        <f t="shared" si="120"/>
        <v>Región</v>
      </c>
      <c r="H570" t="str">
        <f t="shared" si="121"/>
        <v>Aprehensiones, Casos Policiales, Denuncias y Detenciones</v>
      </c>
      <c r="I570" s="2">
        <v>11</v>
      </c>
      <c r="J570" t="s">
        <v>20</v>
      </c>
      <c r="L570" s="1" t="str">
        <f t="shared" si="122"/>
        <v>II 01 - Aysén</v>
      </c>
    </row>
    <row r="571" spans="1:12" hidden="1" x14ac:dyDescent="0.35">
      <c r="A571" s="2">
        <f t="shared" si="115"/>
        <v>13</v>
      </c>
      <c r="B571" s="2">
        <f t="shared" si="116"/>
        <v>27.5</v>
      </c>
      <c r="C571" s="5" t="str">
        <f t="shared" si="117"/>
        <v>II 01 - Magallanes</v>
      </c>
      <c r="D571" s="74" t="str">
        <f t="shared" si="114"/>
        <v>https://analytics.zoho.com/open-view/2395394000007350212?ZOHO_CRITERIA=%22Trasposicion_27.5%22.%22Cod_Regi%C3%B3n%22%3D12</v>
      </c>
      <c r="E571" s="4">
        <f t="shared" si="118"/>
        <v>16</v>
      </c>
      <c r="F571" t="str">
        <f t="shared" si="119"/>
        <v>II 01</v>
      </c>
      <c r="G571" t="str">
        <f t="shared" si="120"/>
        <v>Región</v>
      </c>
      <c r="H571" t="str">
        <f t="shared" si="121"/>
        <v>Aprehensiones, Casos Policiales, Denuncias y Detenciones</v>
      </c>
      <c r="I571" s="2">
        <v>12</v>
      </c>
      <c r="J571" t="s">
        <v>21</v>
      </c>
      <c r="L571" s="1" t="str">
        <f t="shared" si="122"/>
        <v>II 01 - Magallanes</v>
      </c>
    </row>
    <row r="572" spans="1:12" hidden="1" x14ac:dyDescent="0.35">
      <c r="A572" s="2">
        <f t="shared" si="115"/>
        <v>14</v>
      </c>
      <c r="B572" s="2">
        <f t="shared" si="116"/>
        <v>27.5</v>
      </c>
      <c r="C572" s="5" t="str">
        <f t="shared" si="117"/>
        <v>II 01 - Metropolitana</v>
      </c>
      <c r="D572" s="74" t="str">
        <f t="shared" si="114"/>
        <v>https://analytics.zoho.com/open-view/2395394000007350212?ZOHO_CRITERIA=%22Trasposicion_27.5%22.%22Cod_Regi%C3%B3n%22%3D13</v>
      </c>
      <c r="E572" s="4">
        <f t="shared" si="118"/>
        <v>16</v>
      </c>
      <c r="F572" t="str">
        <f t="shared" si="119"/>
        <v>II 01</v>
      </c>
      <c r="G572" t="str">
        <f t="shared" si="120"/>
        <v>Región</v>
      </c>
      <c r="H572" t="str">
        <f t="shared" si="121"/>
        <v>Aprehensiones, Casos Policiales, Denuncias y Detenciones</v>
      </c>
      <c r="I572" s="2">
        <v>13</v>
      </c>
      <c r="J572" t="s">
        <v>22</v>
      </c>
      <c r="L572" s="1" t="str">
        <f t="shared" si="122"/>
        <v>II 01 - Metropolitana</v>
      </c>
    </row>
    <row r="573" spans="1:12" hidden="1" x14ac:dyDescent="0.35">
      <c r="A573" s="2">
        <f t="shared" si="115"/>
        <v>15</v>
      </c>
      <c r="B573" s="2">
        <f t="shared" si="116"/>
        <v>27.5</v>
      </c>
      <c r="C573" s="5" t="str">
        <f t="shared" si="117"/>
        <v>II 01 - Los Ríos</v>
      </c>
      <c r="D573" s="74" t="str">
        <f t="shared" si="114"/>
        <v>https://analytics.zoho.com/open-view/2395394000007350212?ZOHO_CRITERIA=%22Trasposicion_27.5%22.%22Cod_Regi%C3%B3n%22%3D14</v>
      </c>
      <c r="E573" s="4">
        <f t="shared" si="118"/>
        <v>16</v>
      </c>
      <c r="F573" t="str">
        <f t="shared" si="119"/>
        <v>II 01</v>
      </c>
      <c r="G573" t="str">
        <f t="shared" si="120"/>
        <v>Región</v>
      </c>
      <c r="H573" t="str">
        <f t="shared" si="121"/>
        <v>Aprehensiones, Casos Policiales, Denuncias y Detenciones</v>
      </c>
      <c r="I573" s="2">
        <v>14</v>
      </c>
      <c r="J573" t="s">
        <v>23</v>
      </c>
      <c r="L573" s="1" t="str">
        <f t="shared" si="122"/>
        <v>II 01 - Los Ríos</v>
      </c>
    </row>
    <row r="574" spans="1:12" hidden="1" x14ac:dyDescent="0.35">
      <c r="A574" s="2">
        <f t="shared" si="115"/>
        <v>16</v>
      </c>
      <c r="B574" s="2">
        <f t="shared" si="116"/>
        <v>27.5</v>
      </c>
      <c r="C574" s="5" t="str">
        <f t="shared" si="117"/>
        <v>II 01 - Arica y Parinacota</v>
      </c>
      <c r="D574" s="74" t="str">
        <f t="shared" si="114"/>
        <v>https://analytics.zoho.com/open-view/2395394000007350212?ZOHO_CRITERIA=%22Trasposicion_27.5%22.%22Cod_Regi%C3%B3n%22%3D15</v>
      </c>
      <c r="E574" s="4">
        <f t="shared" si="118"/>
        <v>16</v>
      </c>
      <c r="F574" t="str">
        <f t="shared" si="119"/>
        <v>II 01</v>
      </c>
      <c r="G574" t="str">
        <f t="shared" si="120"/>
        <v>Región</v>
      </c>
      <c r="H574" t="str">
        <f t="shared" si="121"/>
        <v>Aprehensiones, Casos Policiales, Denuncias y Detenciones</v>
      </c>
      <c r="I574" s="2">
        <v>15</v>
      </c>
      <c r="J574" t="s">
        <v>24</v>
      </c>
      <c r="L574" s="1" t="str">
        <f t="shared" si="122"/>
        <v>II 01 - Arica y Parinacota</v>
      </c>
    </row>
    <row r="575" spans="1:12" hidden="1" x14ac:dyDescent="0.35">
      <c r="A575" s="2">
        <f t="shared" si="115"/>
        <v>17</v>
      </c>
      <c r="B575" s="2">
        <f t="shared" si="116"/>
        <v>27.5</v>
      </c>
      <c r="C575" s="5" t="str">
        <f t="shared" si="117"/>
        <v>II 01 - Ñuble</v>
      </c>
      <c r="D575" s="74" t="str">
        <f t="shared" si="114"/>
        <v>https://analytics.zoho.com/open-view/2395394000007350212?ZOHO_CRITERIA=%22Trasposicion_27.5%22.%22Cod_Regi%C3%B3n%22%3D16</v>
      </c>
      <c r="E575" s="4">
        <f t="shared" si="118"/>
        <v>16</v>
      </c>
      <c r="F575" t="str">
        <f t="shared" si="119"/>
        <v>II 01</v>
      </c>
      <c r="G575" t="str">
        <f t="shared" si="120"/>
        <v>Región</v>
      </c>
      <c r="H575" t="str">
        <f t="shared" si="121"/>
        <v>Aprehensiones, Casos Policiales, Denuncias y Detenciones</v>
      </c>
      <c r="I575" s="2">
        <v>16</v>
      </c>
      <c r="J575" t="s">
        <v>25</v>
      </c>
      <c r="L575" s="1" t="str">
        <f t="shared" si="122"/>
        <v>II 01 - Ñuble</v>
      </c>
    </row>
    <row r="576" spans="1:12" hidden="1" x14ac:dyDescent="0.35">
      <c r="A576" s="119">
        <v>1</v>
      </c>
      <c r="B576" s="124" t="s">
        <v>264</v>
      </c>
      <c r="C576" s="120" t="str">
        <f t="shared" si="117"/>
        <v>II 01 - Tarapacá</v>
      </c>
      <c r="D576" s="121" t="str">
        <f>+"https://analytics.zoho.com/open-view/2395394000007379990?ZOHO_CRITERIA=%2227.10%22.%22Cantidad%20de%20Atenciones%22%20%3E%200.99%20and%20%2227.10%22.%22Id_Regi%C3%B3n%22%20%3D%20"&amp;I576</f>
        <v>https://analytics.zoho.com/open-view/2395394000007379990?ZOHO_CRITERIA=%2227.10%22.%22Cantidad%20de%20Atenciones%22%20%3E%200.99%20and%20%2227.10%22.%22Id_Regi%C3%B3n%22%20%3D%201</v>
      </c>
      <c r="E576" s="122">
        <f t="shared" si="118"/>
        <v>16</v>
      </c>
      <c r="F576" s="123" t="s">
        <v>42</v>
      </c>
      <c r="G576" s="123" t="s">
        <v>27</v>
      </c>
      <c r="H576" s="123" t="s">
        <v>265</v>
      </c>
      <c r="I576" s="119">
        <v>1</v>
      </c>
      <c r="J576" s="123" t="s">
        <v>10</v>
      </c>
      <c r="K576" s="123" t="s">
        <v>267</v>
      </c>
      <c r="L576" s="1" t="str">
        <f t="shared" si="122"/>
        <v>II 01 - Tarapacá</v>
      </c>
    </row>
    <row r="577" spans="1:12" hidden="1" x14ac:dyDescent="0.35">
      <c r="A577" s="2">
        <f t="shared" si="115"/>
        <v>2</v>
      </c>
      <c r="B577" s="2" t="str">
        <f t="shared" si="116"/>
        <v>27.10</v>
      </c>
      <c r="C577" s="5" t="str">
        <f t="shared" si="117"/>
        <v>II 01 - Antofagasta</v>
      </c>
      <c r="D577" s="23" t="str">
        <f t="shared" ref="D577:D591" si="123">+"https://analytics.zoho.com/open-view/2395394000007379990?ZOHO_CRITERIA=%2227.10%22.%22Cantidad%20de%20Atenciones%22%20%3E%200.99%20and%20%2227.10%22.%22Id_Regi%C3%B3n%22%20%3D%20"&amp;I577</f>
        <v>https://analytics.zoho.com/open-view/2395394000007379990?ZOHO_CRITERIA=%2227.10%22.%22Cantidad%20de%20Atenciones%22%20%3E%200.99%20and%20%2227.10%22.%22Id_Regi%C3%B3n%22%20%3D%202</v>
      </c>
      <c r="E577" s="4">
        <f t="shared" si="118"/>
        <v>16</v>
      </c>
      <c r="F577" t="str">
        <f t="shared" si="119"/>
        <v>II 01</v>
      </c>
      <c r="G577" t="str">
        <f t="shared" si="120"/>
        <v>Región</v>
      </c>
      <c r="H577" t="str">
        <f t="shared" si="121"/>
        <v>Atenciones Médicas por Violencia de Género</v>
      </c>
      <c r="I577" s="2">
        <v>2</v>
      </c>
      <c r="J577" t="s">
        <v>11</v>
      </c>
      <c r="L577" s="1" t="str">
        <f t="shared" si="122"/>
        <v>II 01 - Antofagasta</v>
      </c>
    </row>
    <row r="578" spans="1:12" hidden="1" x14ac:dyDescent="0.35">
      <c r="A578" s="2">
        <f t="shared" si="115"/>
        <v>3</v>
      </c>
      <c r="B578" s="2" t="str">
        <f t="shared" si="116"/>
        <v>27.10</v>
      </c>
      <c r="C578" s="5" t="str">
        <f t="shared" si="117"/>
        <v>II 01 - Atacama</v>
      </c>
      <c r="D578" s="23" t="str">
        <f t="shared" si="123"/>
        <v>https://analytics.zoho.com/open-view/2395394000007379990?ZOHO_CRITERIA=%2227.10%22.%22Cantidad%20de%20Atenciones%22%20%3E%200.99%20and%20%2227.10%22.%22Id_Regi%C3%B3n%22%20%3D%203</v>
      </c>
      <c r="E578" s="4">
        <f t="shared" si="118"/>
        <v>16</v>
      </c>
      <c r="F578" t="str">
        <f t="shared" si="119"/>
        <v>II 01</v>
      </c>
      <c r="G578" t="str">
        <f t="shared" si="120"/>
        <v>Región</v>
      </c>
      <c r="H578" t="str">
        <f t="shared" si="121"/>
        <v>Atenciones Médicas por Violencia de Género</v>
      </c>
      <c r="I578" s="2">
        <v>3</v>
      </c>
      <c r="J578" t="s">
        <v>12</v>
      </c>
      <c r="L578" s="1" t="str">
        <f t="shared" si="122"/>
        <v>II 01 - Atacama</v>
      </c>
    </row>
    <row r="579" spans="1:12" hidden="1" x14ac:dyDescent="0.35">
      <c r="A579" s="2">
        <f t="shared" si="115"/>
        <v>4</v>
      </c>
      <c r="B579" s="2" t="str">
        <f t="shared" si="116"/>
        <v>27.10</v>
      </c>
      <c r="C579" s="5" t="str">
        <f t="shared" si="117"/>
        <v>II 01 - Coquimbo</v>
      </c>
      <c r="D579" s="23" t="str">
        <f t="shared" si="123"/>
        <v>https://analytics.zoho.com/open-view/2395394000007379990?ZOHO_CRITERIA=%2227.10%22.%22Cantidad%20de%20Atenciones%22%20%3E%200.99%20and%20%2227.10%22.%22Id_Regi%C3%B3n%22%20%3D%204</v>
      </c>
      <c r="E579" s="4">
        <f t="shared" si="118"/>
        <v>16</v>
      </c>
      <c r="F579" t="str">
        <f t="shared" si="119"/>
        <v>II 01</v>
      </c>
      <c r="G579" t="str">
        <f t="shared" si="120"/>
        <v>Región</v>
      </c>
      <c r="H579" t="str">
        <f t="shared" si="121"/>
        <v>Atenciones Médicas por Violencia de Género</v>
      </c>
      <c r="I579" s="2">
        <v>4</v>
      </c>
      <c r="J579" t="s">
        <v>13</v>
      </c>
      <c r="L579" s="1" t="str">
        <f t="shared" si="122"/>
        <v>II 01 - Coquimbo</v>
      </c>
    </row>
    <row r="580" spans="1:12" hidden="1" x14ac:dyDescent="0.35">
      <c r="A580" s="2">
        <f t="shared" si="115"/>
        <v>5</v>
      </c>
      <c r="B580" s="2" t="str">
        <f t="shared" si="116"/>
        <v>27.10</v>
      </c>
      <c r="C580" s="5" t="str">
        <f t="shared" si="117"/>
        <v>II 01 - Valparaíso</v>
      </c>
      <c r="D580" s="23" t="str">
        <f t="shared" si="123"/>
        <v>https://analytics.zoho.com/open-view/2395394000007379990?ZOHO_CRITERIA=%2227.10%22.%22Cantidad%20de%20Atenciones%22%20%3E%200.99%20and%20%2227.10%22.%22Id_Regi%C3%B3n%22%20%3D%205</v>
      </c>
      <c r="E580" s="4">
        <f t="shared" si="118"/>
        <v>16</v>
      </c>
      <c r="F580" t="str">
        <f t="shared" si="119"/>
        <v>II 01</v>
      </c>
      <c r="G580" t="str">
        <f t="shared" si="120"/>
        <v>Región</v>
      </c>
      <c r="H580" t="str">
        <f t="shared" si="121"/>
        <v>Atenciones Médicas por Violencia de Género</v>
      </c>
      <c r="I580" s="2">
        <v>5</v>
      </c>
      <c r="J580" t="s">
        <v>14</v>
      </c>
      <c r="L580" s="1" t="str">
        <f t="shared" si="122"/>
        <v>II 01 - Valparaíso</v>
      </c>
    </row>
    <row r="581" spans="1:12" hidden="1" x14ac:dyDescent="0.35">
      <c r="A581" s="2">
        <f t="shared" si="115"/>
        <v>6</v>
      </c>
      <c r="B581" s="2" t="str">
        <f t="shared" si="116"/>
        <v>27.10</v>
      </c>
      <c r="C581" s="5" t="str">
        <f t="shared" si="117"/>
        <v>II 01 - O Higgins</v>
      </c>
      <c r="D581" s="23" t="str">
        <f t="shared" si="123"/>
        <v>https://analytics.zoho.com/open-view/2395394000007379990?ZOHO_CRITERIA=%2227.10%22.%22Cantidad%20de%20Atenciones%22%20%3E%200.99%20and%20%2227.10%22.%22Id_Regi%C3%B3n%22%20%3D%206</v>
      </c>
      <c r="E581" s="4">
        <f t="shared" si="118"/>
        <v>16</v>
      </c>
      <c r="F581" t="str">
        <f t="shared" si="119"/>
        <v>II 01</v>
      </c>
      <c r="G581" t="str">
        <f t="shared" si="120"/>
        <v>Región</v>
      </c>
      <c r="H581" t="str">
        <f t="shared" si="121"/>
        <v>Atenciones Médicas por Violencia de Género</v>
      </c>
      <c r="I581" s="2">
        <v>6</v>
      </c>
      <c r="J581" t="s">
        <v>158</v>
      </c>
      <c r="L581" s="1" t="str">
        <f t="shared" si="122"/>
        <v>II 01 - O Higgins</v>
      </c>
    </row>
    <row r="582" spans="1:12" hidden="1" x14ac:dyDescent="0.35">
      <c r="A582" s="2">
        <f t="shared" si="115"/>
        <v>7</v>
      </c>
      <c r="B582" s="2" t="str">
        <f t="shared" si="116"/>
        <v>27.10</v>
      </c>
      <c r="C582" s="5" t="str">
        <f t="shared" si="117"/>
        <v>II 01 - Maule</v>
      </c>
      <c r="D582" s="23" t="str">
        <f t="shared" si="123"/>
        <v>https://analytics.zoho.com/open-view/2395394000007379990?ZOHO_CRITERIA=%2227.10%22.%22Cantidad%20de%20Atenciones%22%20%3E%200.99%20and%20%2227.10%22.%22Id_Regi%C3%B3n%22%20%3D%207</v>
      </c>
      <c r="E582" s="4">
        <f t="shared" si="118"/>
        <v>16</v>
      </c>
      <c r="F582" t="str">
        <f t="shared" si="119"/>
        <v>II 01</v>
      </c>
      <c r="G582" t="str">
        <f t="shared" si="120"/>
        <v>Región</v>
      </c>
      <c r="H582" t="str">
        <f t="shared" si="121"/>
        <v>Atenciones Médicas por Violencia de Género</v>
      </c>
      <c r="I582" s="2">
        <v>7</v>
      </c>
      <c r="J582" t="s">
        <v>16</v>
      </c>
      <c r="L582" s="1" t="str">
        <f t="shared" si="122"/>
        <v>II 01 - Maule</v>
      </c>
    </row>
    <row r="583" spans="1:12" hidden="1" x14ac:dyDescent="0.35">
      <c r="A583" s="2">
        <f t="shared" si="115"/>
        <v>8</v>
      </c>
      <c r="B583" s="2" t="str">
        <f t="shared" si="116"/>
        <v>27.10</v>
      </c>
      <c r="C583" s="5" t="str">
        <f t="shared" si="117"/>
        <v>II 01 - Biobío</v>
      </c>
      <c r="D583" s="23" t="str">
        <f t="shared" si="123"/>
        <v>https://analytics.zoho.com/open-view/2395394000007379990?ZOHO_CRITERIA=%2227.10%22.%22Cantidad%20de%20Atenciones%22%20%3E%200.99%20and%20%2227.10%22.%22Id_Regi%C3%B3n%22%20%3D%208</v>
      </c>
      <c r="E583" s="4">
        <f t="shared" si="118"/>
        <v>16</v>
      </c>
      <c r="F583" t="str">
        <f t="shared" si="119"/>
        <v>II 01</v>
      </c>
      <c r="G583" t="str">
        <f t="shared" si="120"/>
        <v>Región</v>
      </c>
      <c r="H583" t="str">
        <f t="shared" si="121"/>
        <v>Atenciones Médicas por Violencia de Género</v>
      </c>
      <c r="I583" s="2">
        <v>8</v>
      </c>
      <c r="J583" t="s">
        <v>17</v>
      </c>
      <c r="L583" s="1" t="str">
        <f t="shared" si="122"/>
        <v>II 01 - Biobío</v>
      </c>
    </row>
    <row r="584" spans="1:12" hidden="1" x14ac:dyDescent="0.35">
      <c r="A584" s="2">
        <f t="shared" si="115"/>
        <v>9</v>
      </c>
      <c r="B584" s="2" t="str">
        <f t="shared" si="116"/>
        <v>27.10</v>
      </c>
      <c r="C584" s="5" t="str">
        <f t="shared" si="117"/>
        <v>II 01 - Araucanía</v>
      </c>
      <c r="D584" s="23" t="str">
        <f t="shared" si="123"/>
        <v>https://analytics.zoho.com/open-view/2395394000007379990?ZOHO_CRITERIA=%2227.10%22.%22Cantidad%20de%20Atenciones%22%20%3E%200.99%20and%20%2227.10%22.%22Id_Regi%C3%B3n%22%20%3D%209</v>
      </c>
      <c r="E584" s="4">
        <f t="shared" si="118"/>
        <v>16</v>
      </c>
      <c r="F584" t="str">
        <f t="shared" si="119"/>
        <v>II 01</v>
      </c>
      <c r="G584" t="str">
        <f t="shared" si="120"/>
        <v>Región</v>
      </c>
      <c r="H584" t="str">
        <f t="shared" si="121"/>
        <v>Atenciones Médicas por Violencia de Género</v>
      </c>
      <c r="I584" s="2">
        <v>9</v>
      </c>
      <c r="J584" t="s">
        <v>18</v>
      </c>
      <c r="L584" s="1" t="str">
        <f t="shared" si="122"/>
        <v>II 01 - Araucanía</v>
      </c>
    </row>
    <row r="585" spans="1:12" hidden="1" x14ac:dyDescent="0.35">
      <c r="A585" s="2">
        <f t="shared" si="115"/>
        <v>10</v>
      </c>
      <c r="B585" s="2" t="str">
        <f t="shared" si="116"/>
        <v>27.10</v>
      </c>
      <c r="C585" s="5" t="str">
        <f t="shared" si="117"/>
        <v>II 01 - Los Lagos</v>
      </c>
      <c r="D585" s="23" t="str">
        <f t="shared" si="123"/>
        <v>https://analytics.zoho.com/open-view/2395394000007379990?ZOHO_CRITERIA=%2227.10%22.%22Cantidad%20de%20Atenciones%22%20%3E%200.99%20and%20%2227.10%22.%22Id_Regi%C3%B3n%22%20%3D%2010</v>
      </c>
      <c r="E585" s="4">
        <f t="shared" si="118"/>
        <v>16</v>
      </c>
      <c r="F585" t="str">
        <f t="shared" si="119"/>
        <v>II 01</v>
      </c>
      <c r="G585" t="str">
        <f t="shared" si="120"/>
        <v>Región</v>
      </c>
      <c r="H585" t="str">
        <f t="shared" si="121"/>
        <v>Atenciones Médicas por Violencia de Género</v>
      </c>
      <c r="I585" s="2">
        <v>10</v>
      </c>
      <c r="J585" t="s">
        <v>19</v>
      </c>
      <c r="L585" s="1" t="str">
        <f t="shared" si="122"/>
        <v>II 01 - Los Lagos</v>
      </c>
    </row>
    <row r="586" spans="1:12" hidden="1" x14ac:dyDescent="0.35">
      <c r="A586" s="2">
        <f t="shared" si="115"/>
        <v>11</v>
      </c>
      <c r="B586" s="2" t="str">
        <f t="shared" si="116"/>
        <v>27.10</v>
      </c>
      <c r="C586" s="5" t="str">
        <f t="shared" si="117"/>
        <v>II 01 - Aysén</v>
      </c>
      <c r="D586" s="23" t="str">
        <f t="shared" si="123"/>
        <v>https://analytics.zoho.com/open-view/2395394000007379990?ZOHO_CRITERIA=%2227.10%22.%22Cantidad%20de%20Atenciones%22%20%3E%200.99%20and%20%2227.10%22.%22Id_Regi%C3%B3n%22%20%3D%2011</v>
      </c>
      <c r="E586" s="4">
        <f t="shared" si="118"/>
        <v>16</v>
      </c>
      <c r="F586" t="str">
        <f t="shared" si="119"/>
        <v>II 01</v>
      </c>
      <c r="G586" t="str">
        <f t="shared" si="120"/>
        <v>Región</v>
      </c>
      <c r="H586" t="str">
        <f t="shared" si="121"/>
        <v>Atenciones Médicas por Violencia de Género</v>
      </c>
      <c r="I586" s="2">
        <v>11</v>
      </c>
      <c r="J586" t="s">
        <v>20</v>
      </c>
      <c r="L586" s="1" t="str">
        <f t="shared" si="122"/>
        <v>II 01 - Aysén</v>
      </c>
    </row>
    <row r="587" spans="1:12" hidden="1" x14ac:dyDescent="0.35">
      <c r="A587" s="2">
        <f t="shared" si="115"/>
        <v>12</v>
      </c>
      <c r="B587" s="2" t="str">
        <f t="shared" si="116"/>
        <v>27.10</v>
      </c>
      <c r="C587" s="5" t="str">
        <f t="shared" si="117"/>
        <v>II 01 - Magallanes</v>
      </c>
      <c r="D587" s="23" t="str">
        <f t="shared" si="123"/>
        <v>https://analytics.zoho.com/open-view/2395394000007379990?ZOHO_CRITERIA=%2227.10%22.%22Cantidad%20de%20Atenciones%22%20%3E%200.99%20and%20%2227.10%22.%22Id_Regi%C3%B3n%22%20%3D%2012</v>
      </c>
      <c r="E587" s="4">
        <f t="shared" si="118"/>
        <v>16</v>
      </c>
      <c r="F587" t="str">
        <f t="shared" si="119"/>
        <v>II 01</v>
      </c>
      <c r="G587" t="str">
        <f t="shared" si="120"/>
        <v>Región</v>
      </c>
      <c r="H587" t="str">
        <f t="shared" si="121"/>
        <v>Atenciones Médicas por Violencia de Género</v>
      </c>
      <c r="I587" s="2">
        <v>12</v>
      </c>
      <c r="J587" t="s">
        <v>21</v>
      </c>
      <c r="L587" s="1" t="str">
        <f t="shared" si="122"/>
        <v>II 01 - Magallanes</v>
      </c>
    </row>
    <row r="588" spans="1:12" hidden="1" x14ac:dyDescent="0.35">
      <c r="A588" s="2">
        <f t="shared" si="115"/>
        <v>13</v>
      </c>
      <c r="B588" s="2" t="str">
        <f t="shared" si="116"/>
        <v>27.10</v>
      </c>
      <c r="C588" s="5" t="str">
        <f t="shared" si="117"/>
        <v>II 01 - Metropolitana</v>
      </c>
      <c r="D588" s="23" t="str">
        <f t="shared" si="123"/>
        <v>https://analytics.zoho.com/open-view/2395394000007379990?ZOHO_CRITERIA=%2227.10%22.%22Cantidad%20de%20Atenciones%22%20%3E%200.99%20and%20%2227.10%22.%22Id_Regi%C3%B3n%22%20%3D%2013</v>
      </c>
      <c r="E588" s="4">
        <f t="shared" si="118"/>
        <v>16</v>
      </c>
      <c r="F588" t="str">
        <f t="shared" si="119"/>
        <v>II 01</v>
      </c>
      <c r="G588" t="str">
        <f t="shared" si="120"/>
        <v>Región</v>
      </c>
      <c r="H588" t="str">
        <f t="shared" si="121"/>
        <v>Atenciones Médicas por Violencia de Género</v>
      </c>
      <c r="I588" s="2">
        <v>13</v>
      </c>
      <c r="J588" t="s">
        <v>22</v>
      </c>
      <c r="L588" s="1" t="str">
        <f t="shared" si="122"/>
        <v>II 01 - Metropolitana</v>
      </c>
    </row>
    <row r="589" spans="1:12" hidden="1" x14ac:dyDescent="0.35">
      <c r="A589" s="2">
        <f t="shared" si="115"/>
        <v>14</v>
      </c>
      <c r="B589" s="2" t="str">
        <f t="shared" si="116"/>
        <v>27.10</v>
      </c>
      <c r="C589" s="5" t="str">
        <f t="shared" si="117"/>
        <v>II 01 - Los Ríos</v>
      </c>
      <c r="D589" s="23" t="str">
        <f t="shared" si="123"/>
        <v>https://analytics.zoho.com/open-view/2395394000007379990?ZOHO_CRITERIA=%2227.10%22.%22Cantidad%20de%20Atenciones%22%20%3E%200.99%20and%20%2227.10%22.%22Id_Regi%C3%B3n%22%20%3D%2014</v>
      </c>
      <c r="E589" s="4">
        <f t="shared" si="118"/>
        <v>16</v>
      </c>
      <c r="F589" t="str">
        <f t="shared" si="119"/>
        <v>II 01</v>
      </c>
      <c r="G589" t="str">
        <f t="shared" si="120"/>
        <v>Región</v>
      </c>
      <c r="H589" t="str">
        <f t="shared" si="121"/>
        <v>Atenciones Médicas por Violencia de Género</v>
      </c>
      <c r="I589" s="2">
        <v>14</v>
      </c>
      <c r="J589" t="s">
        <v>23</v>
      </c>
      <c r="L589" s="1" t="str">
        <f t="shared" si="122"/>
        <v>II 01 - Los Ríos</v>
      </c>
    </row>
    <row r="590" spans="1:12" hidden="1" x14ac:dyDescent="0.35">
      <c r="A590" s="2">
        <f t="shared" si="115"/>
        <v>15</v>
      </c>
      <c r="B590" s="2" t="str">
        <f t="shared" si="116"/>
        <v>27.10</v>
      </c>
      <c r="C590" s="5" t="str">
        <f t="shared" si="117"/>
        <v>II 01 - Arica y Parinacota</v>
      </c>
      <c r="D590" s="23" t="str">
        <f t="shared" si="123"/>
        <v>https://analytics.zoho.com/open-view/2395394000007379990?ZOHO_CRITERIA=%2227.10%22.%22Cantidad%20de%20Atenciones%22%20%3E%200.99%20and%20%2227.10%22.%22Id_Regi%C3%B3n%22%20%3D%2015</v>
      </c>
      <c r="E590" s="4">
        <f t="shared" si="118"/>
        <v>16</v>
      </c>
      <c r="F590" t="str">
        <f t="shared" si="119"/>
        <v>II 01</v>
      </c>
      <c r="G590" t="str">
        <f t="shared" si="120"/>
        <v>Región</v>
      </c>
      <c r="H590" t="str">
        <f t="shared" si="121"/>
        <v>Atenciones Médicas por Violencia de Género</v>
      </c>
      <c r="I590" s="2">
        <v>15</v>
      </c>
      <c r="J590" t="s">
        <v>24</v>
      </c>
      <c r="L590" s="1" t="str">
        <f t="shared" si="122"/>
        <v>II 01 - Arica y Parinacota</v>
      </c>
    </row>
    <row r="591" spans="1:12" hidden="1" x14ac:dyDescent="0.35">
      <c r="A591" s="2">
        <f t="shared" si="115"/>
        <v>16</v>
      </c>
      <c r="B591" s="2" t="str">
        <f t="shared" si="116"/>
        <v>27.10</v>
      </c>
      <c r="C591" s="5" t="str">
        <f t="shared" si="117"/>
        <v>II 01 - Ñuble</v>
      </c>
      <c r="D591" s="23" t="str">
        <f t="shared" si="123"/>
        <v>https://analytics.zoho.com/open-view/2395394000007379990?ZOHO_CRITERIA=%2227.10%22.%22Cantidad%20de%20Atenciones%22%20%3E%200.99%20and%20%2227.10%22.%22Id_Regi%C3%B3n%22%20%3D%2016</v>
      </c>
      <c r="E591" s="4">
        <f t="shared" si="118"/>
        <v>16</v>
      </c>
      <c r="F591" t="str">
        <f t="shared" si="119"/>
        <v>II 01</v>
      </c>
      <c r="G591" t="str">
        <f t="shared" si="120"/>
        <v>Región</v>
      </c>
      <c r="H591" t="str">
        <f t="shared" si="121"/>
        <v>Atenciones Médicas por Violencia de Género</v>
      </c>
      <c r="I591" s="2">
        <v>16</v>
      </c>
      <c r="J591" t="s">
        <v>25</v>
      </c>
      <c r="L591" s="1" t="str">
        <f t="shared" si="122"/>
        <v>II 01 - Ñuble</v>
      </c>
    </row>
    <row r="592" spans="1:12" hidden="1" x14ac:dyDescent="0.35">
      <c r="A592" s="119">
        <v>1</v>
      </c>
      <c r="B592" s="119" t="str">
        <f t="shared" si="116"/>
        <v>27.10</v>
      </c>
      <c r="C592" s="120" t="str">
        <f t="shared" si="117"/>
        <v>II 02 - Atención por violación (con entrega de anticoncepción de emergencia)</v>
      </c>
      <c r="D592" s="121" t="str">
        <f>+"https://analytics.zoho.com/open-view/2395394000007355401?ZOHO_CRITERIA=%2227.10%22.%22Cantidad%20de%20Atenciones%22%20%3E%200.99%20and%20%2227.10%22.%22Id_Categor%C3%ADa%22%20%3D%20"&amp;I592</f>
        <v>https://analytics.zoho.com/open-view/2395394000007355401?ZOHO_CRITERIA=%2227.10%22.%22Cantidad%20de%20Atenciones%22%20%3E%200.99%20and%20%2227.10%22.%22Id_Categor%C3%ADa%22%20%3D%20270107001</v>
      </c>
      <c r="E592" s="122">
        <f t="shared" si="118"/>
        <v>16</v>
      </c>
      <c r="F592" s="123" t="s">
        <v>64</v>
      </c>
      <c r="G592" s="123" t="s">
        <v>266</v>
      </c>
      <c r="H592" s="123" t="s">
        <v>265</v>
      </c>
      <c r="I592" s="119">
        <v>270107001</v>
      </c>
      <c r="J592" s="123" t="s">
        <v>297</v>
      </c>
      <c r="K592" s="123" t="s">
        <v>268</v>
      </c>
      <c r="L592" s="1" t="str">
        <f t="shared" si="122"/>
        <v>II 02 - Atención por violación (con entrega de anticoncepción de emergencia)</v>
      </c>
    </row>
    <row r="593" spans="1:12" hidden="1" x14ac:dyDescent="0.35">
      <c r="A593" s="2">
        <f t="shared" si="115"/>
        <v>2</v>
      </c>
      <c r="B593" s="2" t="str">
        <f t="shared" si="116"/>
        <v>27.10</v>
      </c>
      <c r="C593" s="5" t="str">
        <f t="shared" si="117"/>
        <v>II 02 - Atención por violación (sin entrega de anticoncepción de emergencia )</v>
      </c>
      <c r="D593" s="23" t="str">
        <f t="shared" ref="D593:D598" si="124">+"https://analytics.zoho.com/open-view/2395394000007355401?ZOHO_CRITERIA=%2227.10%22.%22Cantidad%20de%20Atenciones%22%20%3E%200.99%20and%20%2227.10%22.%22Id_Categor%C3%ADa%22%20%3D%20"&amp;I593</f>
        <v>https://analytics.zoho.com/open-view/2395394000007355401?ZOHO_CRITERIA=%2227.10%22.%22Cantidad%20de%20Atenciones%22%20%3E%200.99%20and%20%2227.10%22.%22Id_Categor%C3%ADa%22%20%3D%20270107002</v>
      </c>
      <c r="E593" s="4">
        <f t="shared" si="118"/>
        <v>16</v>
      </c>
      <c r="F593" t="str">
        <f t="shared" si="119"/>
        <v>II 02</v>
      </c>
      <c r="G593" t="str">
        <f t="shared" si="120"/>
        <v>Categoría</v>
      </c>
      <c r="H593" t="str">
        <f t="shared" si="121"/>
        <v>Atenciones Médicas por Violencia de Género</v>
      </c>
      <c r="I593" s="2">
        <v>270107002</v>
      </c>
      <c r="J593" t="s">
        <v>298</v>
      </c>
      <c r="L593" s="1" t="str">
        <f t="shared" si="122"/>
        <v>II 02 - Atención por violación (sin entrega de anticoncepción de emergencia )</v>
      </c>
    </row>
    <row r="594" spans="1:12" hidden="1" x14ac:dyDescent="0.35">
      <c r="A594" s="2">
        <f t="shared" si="115"/>
        <v>3</v>
      </c>
      <c r="B594" s="2" t="str">
        <f t="shared" si="116"/>
        <v>27.10</v>
      </c>
      <c r="C594" s="5" t="str">
        <f t="shared" si="117"/>
        <v>II 02 - Estupro</v>
      </c>
      <c r="D594" s="23" t="str">
        <f t="shared" si="124"/>
        <v>https://analytics.zoho.com/open-view/2395394000007355401?ZOHO_CRITERIA=%2227.10%22.%22Cantidad%20de%20Atenciones%22%20%3E%200.99%20and%20%2227.10%22.%22Id_Categor%C3%ADa%22%20%3D%20270107003</v>
      </c>
      <c r="E594" s="4">
        <f t="shared" si="118"/>
        <v>16</v>
      </c>
      <c r="F594" t="str">
        <f t="shared" si="119"/>
        <v>II 02</v>
      </c>
      <c r="G594" t="str">
        <f t="shared" si="120"/>
        <v>Categoría</v>
      </c>
      <c r="H594" t="str">
        <f t="shared" si="121"/>
        <v>Atenciones Médicas por Violencia de Género</v>
      </c>
      <c r="I594" s="2">
        <v>270107003</v>
      </c>
      <c r="J594" t="s">
        <v>299</v>
      </c>
      <c r="L594" s="1" t="str">
        <f t="shared" si="122"/>
        <v>II 02 - Estupro</v>
      </c>
    </row>
    <row r="595" spans="1:12" hidden="1" x14ac:dyDescent="0.35">
      <c r="A595" s="2">
        <f t="shared" si="115"/>
        <v>4</v>
      </c>
      <c r="B595" s="2" t="str">
        <f t="shared" si="116"/>
        <v>27.10</v>
      </c>
      <c r="C595" s="5" t="str">
        <f t="shared" si="117"/>
        <v>II 02 - Abuso Sexual</v>
      </c>
      <c r="D595" s="23" t="str">
        <f t="shared" si="124"/>
        <v>https://analytics.zoho.com/open-view/2395394000007355401?ZOHO_CRITERIA=%2227.10%22.%22Cantidad%20de%20Atenciones%22%20%3E%200.99%20and%20%2227.10%22.%22Id_Categor%C3%ADa%22%20%3D%20270107004</v>
      </c>
      <c r="E595" s="4">
        <f t="shared" si="118"/>
        <v>16</v>
      </c>
      <c r="F595" t="str">
        <f t="shared" si="119"/>
        <v>II 02</v>
      </c>
      <c r="G595" t="str">
        <f t="shared" si="120"/>
        <v>Categoría</v>
      </c>
      <c r="H595" t="str">
        <f t="shared" si="121"/>
        <v>Atenciones Médicas por Violencia de Género</v>
      </c>
      <c r="I595" s="2">
        <v>270107004</v>
      </c>
      <c r="J595" t="s">
        <v>300</v>
      </c>
      <c r="L595" s="1" t="str">
        <f t="shared" si="122"/>
        <v>II 02 - Abuso Sexual</v>
      </c>
    </row>
    <row r="596" spans="1:12" hidden="1" x14ac:dyDescent="0.35">
      <c r="A596" s="2">
        <f t="shared" si="115"/>
        <v>5</v>
      </c>
      <c r="B596" s="2" t="str">
        <f t="shared" si="116"/>
        <v>27.10</v>
      </c>
      <c r="C596" s="5" t="str">
        <f t="shared" si="117"/>
        <v>II 02 - Otra violencia</v>
      </c>
      <c r="D596" s="23" t="str">
        <f t="shared" si="124"/>
        <v>https://analytics.zoho.com/open-view/2395394000007355401?ZOHO_CRITERIA=%2227.10%22.%22Cantidad%20de%20Atenciones%22%20%3E%200.99%20and%20%2227.10%22.%22Id_Categor%C3%ADa%22%20%3D%20270107005</v>
      </c>
      <c r="E596" s="4">
        <f t="shared" si="118"/>
        <v>16</v>
      </c>
      <c r="F596" t="str">
        <f t="shared" si="119"/>
        <v>II 02</v>
      </c>
      <c r="G596" t="str">
        <f t="shared" si="120"/>
        <v>Categoría</v>
      </c>
      <c r="H596" t="str">
        <f t="shared" si="121"/>
        <v>Atenciones Médicas por Violencia de Género</v>
      </c>
      <c r="I596" s="2">
        <v>270107005</v>
      </c>
      <c r="J596" t="s">
        <v>301</v>
      </c>
      <c r="L596" s="1" t="str">
        <f t="shared" si="122"/>
        <v>II 02 - Otra violencia</v>
      </c>
    </row>
    <row r="597" spans="1:12" hidden="1" x14ac:dyDescent="0.35">
      <c r="A597" s="2">
        <f t="shared" si="115"/>
        <v>6</v>
      </c>
      <c r="B597" s="2" t="str">
        <f t="shared" si="116"/>
        <v>27.10</v>
      </c>
      <c r="C597" s="5" t="str">
        <f t="shared" si="117"/>
        <v xml:space="preserve">II 02 - Violencia Física  </v>
      </c>
      <c r="D597" s="23" t="str">
        <f t="shared" si="124"/>
        <v>https://analytics.zoho.com/open-view/2395394000007355401?ZOHO_CRITERIA=%2227.10%22.%22Cantidad%20de%20Atenciones%22%20%3E%200.99%20and%20%2227.10%22.%22Id_Categor%C3%ADa%22%20%3D%20270107006</v>
      </c>
      <c r="E597" s="4">
        <f t="shared" si="118"/>
        <v>16</v>
      </c>
      <c r="F597" t="str">
        <f t="shared" si="119"/>
        <v>II 02</v>
      </c>
      <c r="G597" t="str">
        <f t="shared" si="120"/>
        <v>Categoría</v>
      </c>
      <c r="H597" t="str">
        <f t="shared" si="121"/>
        <v>Atenciones Médicas por Violencia de Género</v>
      </c>
      <c r="I597" s="2">
        <v>270107006</v>
      </c>
      <c r="J597" t="s">
        <v>302</v>
      </c>
      <c r="L597" s="1" t="str">
        <f t="shared" si="122"/>
        <v xml:space="preserve">II 02 - Violencia Física  </v>
      </c>
    </row>
    <row r="598" spans="1:12" hidden="1" x14ac:dyDescent="0.35">
      <c r="A598" s="2">
        <f t="shared" si="115"/>
        <v>7</v>
      </c>
      <c r="B598" s="2" t="str">
        <f t="shared" si="116"/>
        <v>27.10</v>
      </c>
      <c r="C598" s="5" t="str">
        <f t="shared" si="117"/>
        <v>II 02 - Violencia Intrafamiliar</v>
      </c>
      <c r="D598" s="23" t="str">
        <f t="shared" si="124"/>
        <v>https://analytics.zoho.com/open-view/2395394000007355401?ZOHO_CRITERIA=%2227.10%22.%22Cantidad%20de%20Atenciones%22%20%3E%200.99%20and%20%2227.10%22.%22Id_Categor%C3%ADa%22%20%3D%20270107007</v>
      </c>
      <c r="E598" s="4">
        <f t="shared" si="118"/>
        <v>16</v>
      </c>
      <c r="F598" t="str">
        <f t="shared" si="119"/>
        <v>II 02</v>
      </c>
      <c r="G598" t="str">
        <f t="shared" si="120"/>
        <v>Categoría</v>
      </c>
      <c r="H598" t="str">
        <f t="shared" si="121"/>
        <v>Atenciones Médicas por Violencia de Género</v>
      </c>
      <c r="I598" s="2">
        <v>270107007</v>
      </c>
      <c r="J598" t="s">
        <v>303</v>
      </c>
      <c r="L598" s="1" t="str">
        <f t="shared" si="122"/>
        <v>II 02 - Violencia Intrafamiliar</v>
      </c>
    </row>
    <row r="599" spans="1:12" hidden="1" x14ac:dyDescent="0.35">
      <c r="A599" s="125">
        <v>1</v>
      </c>
      <c r="B599" s="125">
        <v>27.17</v>
      </c>
      <c r="C599" s="126" t="str">
        <f t="shared" si="117"/>
        <v>II 01 - Tarapacá</v>
      </c>
      <c r="D599" s="127" t="str">
        <f>+"https://analytics.zoho.com/open-view/2395394000007360543?ZOHO_CRITERIA=%22Trasposicion_27.17%22.%22A%C3%B1o%22%20%3D%202020%20and%20%22Trasposicion_27.17%22.%22Valor%22%3E0.99%20and%20%22Trasposicion_27.17%22.%22Regi%C3%B3n%22%20%3D%20"&amp;I599</f>
        <v>https://analytics.zoho.com/open-view/2395394000007360543?ZOHO_CRITERIA=%22Trasposicion_27.17%22.%22A%C3%B1o%22%20%3D%202020%20and%20%22Trasposicion_27.17%22.%22Valor%22%3E0.99%20and%20%22Trasposicion_27.17%22.%22Regi%C3%B3n%22%20%3D%201</v>
      </c>
      <c r="E599" s="128">
        <v>16</v>
      </c>
      <c r="F599" s="129" t="s">
        <v>42</v>
      </c>
      <c r="G599" s="129" t="s">
        <v>27</v>
      </c>
      <c r="H599" s="129" t="s">
        <v>272</v>
      </c>
      <c r="I599" s="125">
        <v>1</v>
      </c>
      <c r="J599" s="129" t="s">
        <v>10</v>
      </c>
      <c r="K599" s="129" t="s">
        <v>277</v>
      </c>
      <c r="L599" s="1" t="str">
        <f t="shared" si="122"/>
        <v>II 01 - Tarapacá</v>
      </c>
    </row>
    <row r="600" spans="1:12" hidden="1" x14ac:dyDescent="0.35">
      <c r="A600" s="2">
        <f t="shared" si="115"/>
        <v>2</v>
      </c>
      <c r="B600" s="2">
        <f t="shared" si="116"/>
        <v>27.17</v>
      </c>
      <c r="C600" s="5" t="str">
        <f t="shared" si="117"/>
        <v>II 01 - Antofagasta</v>
      </c>
      <c r="D600" s="23" t="str">
        <f t="shared" ref="D600:D614" si="125">+"https://analytics.zoho.com/open-view/2395394000007360543?ZOHO_CRITERIA=%22Trasposicion_27.17%22.%22A%C3%B1o%22%20%3D%202020%20and%20%22Trasposicion_27.17%22.%22Valor%22%3E0.99%20and%20%22Trasposicion_27.17%22.%22Regi%C3%B3n%22%20%3D%20"&amp;I600</f>
        <v>https://analytics.zoho.com/open-view/2395394000007360543?ZOHO_CRITERIA=%22Trasposicion_27.17%22.%22A%C3%B1o%22%20%3D%202020%20and%20%22Trasposicion_27.17%22.%22Valor%22%3E0.99%20and%20%22Trasposicion_27.17%22.%22Regi%C3%B3n%22%20%3D%202</v>
      </c>
      <c r="E600" s="4">
        <f t="shared" si="118"/>
        <v>16</v>
      </c>
      <c r="F600" t="str">
        <f t="shared" si="119"/>
        <v>II 01</v>
      </c>
      <c r="G600" t="str">
        <f t="shared" si="120"/>
        <v>Región</v>
      </c>
      <c r="H600" t="str">
        <f t="shared" si="121"/>
        <v>Casos de violencia psicológica</v>
      </c>
      <c r="I600" s="2">
        <v>2</v>
      </c>
      <c r="J600" t="s">
        <v>11</v>
      </c>
      <c r="L600" s="1" t="str">
        <f t="shared" si="122"/>
        <v>II 01 - Antofagasta</v>
      </c>
    </row>
    <row r="601" spans="1:12" hidden="1" x14ac:dyDescent="0.35">
      <c r="A601" s="2">
        <f t="shared" si="115"/>
        <v>3</v>
      </c>
      <c r="B601" s="2">
        <f t="shared" si="116"/>
        <v>27.17</v>
      </c>
      <c r="C601" s="5" t="str">
        <f t="shared" si="117"/>
        <v>II 01 - Atacama</v>
      </c>
      <c r="D60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https://analytics.zoho.com/open-view/2395394000007360543?ZOHO_CRITERIA=%22Trasposicion_27.17%22.%22A%C3%B1o%22%20%3D%202020%20and%20%22Trasposicion_27.17%22.%22Valor%22%3E0.99%20and%20%22Trasposicion_27.17%22.%22Regi%C3%B3n%22%20%3D%203</v>
      </c>
      <c r="E601" s="4">
        <f t="shared" si="118"/>
        <v>16</v>
      </c>
      <c r="F601" t="str">
        <f t="shared" si="119"/>
        <v>II 01</v>
      </c>
      <c r="G601" t="str">
        <f t="shared" si="120"/>
        <v>Región</v>
      </c>
      <c r="H601" t="str">
        <f t="shared" si="121"/>
        <v>Casos de violencia psicológica</v>
      </c>
      <c r="I601" s="2">
        <v>3</v>
      </c>
      <c r="J601" t="s">
        <v>12</v>
      </c>
      <c r="L601" s="1" t="str">
        <f t="shared" si="122"/>
        <v>II 01 - Atacama</v>
      </c>
    </row>
    <row r="602" spans="1:12" hidden="1" x14ac:dyDescent="0.35">
      <c r="A602" s="2">
        <f t="shared" si="115"/>
        <v>4</v>
      </c>
      <c r="B602" s="2">
        <f t="shared" si="116"/>
        <v>27.17</v>
      </c>
      <c r="C602" s="5" t="str">
        <f t="shared" si="117"/>
        <v>II 01 - Coquimbo</v>
      </c>
      <c r="D60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https://analytics.zoho.com/open-view/2395394000007360543?ZOHO_CRITERIA=%22Trasposicion_27.17%22.%22A%C3%B1o%22%20%3D%202020%20and%20%22Trasposicion_27.17%22.%22Valor%22%3E0.99%20and%20%22Trasposicion_27.17%22.%22Regi%C3%B3n%22%20%3D%204</v>
      </c>
      <c r="E602" s="4">
        <f t="shared" si="118"/>
        <v>16</v>
      </c>
      <c r="F602" t="str">
        <f t="shared" si="119"/>
        <v>II 01</v>
      </c>
      <c r="G602" t="str">
        <f t="shared" si="120"/>
        <v>Región</v>
      </c>
      <c r="H602" t="str">
        <f t="shared" si="121"/>
        <v>Casos de violencia psicológica</v>
      </c>
      <c r="I602" s="2">
        <v>4</v>
      </c>
      <c r="J602" t="s">
        <v>13</v>
      </c>
      <c r="L602" s="1" t="str">
        <f t="shared" si="122"/>
        <v>II 01 - Coquimbo</v>
      </c>
    </row>
    <row r="603" spans="1:12" hidden="1" x14ac:dyDescent="0.35">
      <c r="A603" s="2">
        <f t="shared" si="115"/>
        <v>5</v>
      </c>
      <c r="B603" s="2">
        <f t="shared" si="116"/>
        <v>27.17</v>
      </c>
      <c r="C603" s="5" t="str">
        <f t="shared" si="117"/>
        <v>II 01 - Valparaíso</v>
      </c>
      <c r="D60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https://analytics.zoho.com/open-view/2395394000007360543?ZOHO_CRITERIA=%22Trasposicion_27.17%22.%22A%C3%B1o%22%20%3D%202020%20and%20%22Trasposicion_27.17%22.%22Valor%22%3E0.99%20and%20%22Trasposicion_27.17%22.%22Regi%C3%B3n%22%20%3D%205</v>
      </c>
      <c r="E603" s="4">
        <f t="shared" si="118"/>
        <v>16</v>
      </c>
      <c r="F603" t="str">
        <f t="shared" si="119"/>
        <v>II 01</v>
      </c>
      <c r="G603" t="str">
        <f t="shared" si="120"/>
        <v>Región</v>
      </c>
      <c r="H603" t="str">
        <f t="shared" si="121"/>
        <v>Casos de violencia psicológica</v>
      </c>
      <c r="I603" s="2">
        <v>5</v>
      </c>
      <c r="J603" t="s">
        <v>14</v>
      </c>
      <c r="L603" s="1" t="str">
        <f t="shared" si="122"/>
        <v>II 01 - Valparaíso</v>
      </c>
    </row>
    <row r="604" spans="1:12" hidden="1" x14ac:dyDescent="0.35">
      <c r="A604" s="2">
        <f t="shared" si="115"/>
        <v>6</v>
      </c>
      <c r="B604" s="2">
        <f t="shared" si="116"/>
        <v>27.17</v>
      </c>
      <c r="C604" s="5" t="str">
        <f t="shared" si="117"/>
        <v>II 01 - O'Higgins</v>
      </c>
      <c r="D60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https://analytics.zoho.com/open-view/2395394000007360543?ZOHO_CRITERIA=%22Trasposicion_27.17%22.%22A%C3%B1o%22%20%3D%202020%20and%20%22Trasposicion_27.17%22.%22Valor%22%3E0.99%20and%20%22Trasposicion_27.17%22.%22Regi%C3%B3n%22%20%3D%206</v>
      </c>
      <c r="E604" s="4">
        <f t="shared" si="118"/>
        <v>16</v>
      </c>
      <c r="F604" t="str">
        <f t="shared" si="119"/>
        <v>II 01</v>
      </c>
      <c r="G604" t="str">
        <f t="shared" si="120"/>
        <v>Región</v>
      </c>
      <c r="H604" t="str">
        <f t="shared" si="121"/>
        <v>Casos de violencia psicológica</v>
      </c>
      <c r="I604" s="2">
        <v>6</v>
      </c>
      <c r="J604" t="s">
        <v>15</v>
      </c>
      <c r="L604" s="1" t="str">
        <f t="shared" si="122"/>
        <v>II 01 - O'Higgins</v>
      </c>
    </row>
    <row r="605" spans="1:12" hidden="1" x14ac:dyDescent="0.35">
      <c r="A605" s="2">
        <f t="shared" si="115"/>
        <v>7</v>
      </c>
      <c r="B605" s="2">
        <f t="shared" si="116"/>
        <v>27.17</v>
      </c>
      <c r="C605" s="5" t="str">
        <f t="shared" si="117"/>
        <v>II 01 - Maule</v>
      </c>
      <c r="D605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https://analytics.zoho.com/open-view/2395394000007360543?ZOHO_CRITERIA=%22Trasposicion_27.17%22.%22A%C3%B1o%22%20%3D%202020%20and%20%22Trasposicion_27.17%22.%22Valor%22%3E0.99%20and%20%22Trasposicion_27.17%22.%22Regi%C3%B3n%22%20%3D%207</v>
      </c>
      <c r="E605" s="4">
        <f t="shared" si="118"/>
        <v>16</v>
      </c>
      <c r="F605" t="str">
        <f t="shared" si="119"/>
        <v>II 01</v>
      </c>
      <c r="G605" t="str">
        <f t="shared" si="120"/>
        <v>Región</v>
      </c>
      <c r="H605" t="str">
        <f t="shared" si="121"/>
        <v>Casos de violencia psicológica</v>
      </c>
      <c r="I605" s="2">
        <v>7</v>
      </c>
      <c r="J605" t="s">
        <v>16</v>
      </c>
      <c r="L605" s="1" t="str">
        <f t="shared" si="122"/>
        <v>II 01 - Maule</v>
      </c>
    </row>
    <row r="606" spans="1:12" hidden="1" x14ac:dyDescent="0.35">
      <c r="A606" s="2">
        <f t="shared" si="115"/>
        <v>8</v>
      </c>
      <c r="B606" s="2">
        <f t="shared" si="116"/>
        <v>27.17</v>
      </c>
      <c r="C606" s="5" t="str">
        <f t="shared" si="117"/>
        <v>II 01 - Biobío</v>
      </c>
      <c r="D606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https://analytics.zoho.com/open-view/2395394000007360543?ZOHO_CRITERIA=%22Trasposicion_27.17%22.%22A%C3%B1o%22%20%3D%202020%20and%20%22Trasposicion_27.17%22.%22Valor%22%3E0.99%20and%20%22Trasposicion_27.17%22.%22Regi%C3%B3n%22%20%3D%208</v>
      </c>
      <c r="E606" s="4">
        <f t="shared" si="118"/>
        <v>16</v>
      </c>
      <c r="F606" t="str">
        <f t="shared" si="119"/>
        <v>II 01</v>
      </c>
      <c r="G606" t="str">
        <f t="shared" si="120"/>
        <v>Región</v>
      </c>
      <c r="H606" t="str">
        <f t="shared" si="121"/>
        <v>Casos de violencia psicológica</v>
      </c>
      <c r="I606" s="2">
        <v>8</v>
      </c>
      <c r="J606" t="s">
        <v>17</v>
      </c>
      <c r="L606" s="1" t="str">
        <f t="shared" si="122"/>
        <v>II 01 - Biobío</v>
      </c>
    </row>
    <row r="607" spans="1:12" hidden="1" x14ac:dyDescent="0.35">
      <c r="A607" s="2">
        <f t="shared" si="115"/>
        <v>9</v>
      </c>
      <c r="B607" s="2">
        <f t="shared" si="116"/>
        <v>27.17</v>
      </c>
      <c r="C607" s="5" t="str">
        <f t="shared" si="117"/>
        <v>II 01 - Araucanía</v>
      </c>
      <c r="D607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https://analytics.zoho.com/open-view/2395394000007360543?ZOHO_CRITERIA=%22Trasposicion_27.17%22.%22A%C3%B1o%22%20%3D%202020%20and%20%22Trasposicion_27.17%22.%22Valor%22%3E0.99%20and%20%22Trasposicion_27.17%22.%22Regi%C3%B3n%22%20%3D%209</v>
      </c>
      <c r="E607" s="4">
        <f t="shared" si="118"/>
        <v>16</v>
      </c>
      <c r="F607" t="str">
        <f t="shared" si="119"/>
        <v>II 01</v>
      </c>
      <c r="G607" t="str">
        <f t="shared" si="120"/>
        <v>Región</v>
      </c>
      <c r="H607" t="str">
        <f t="shared" si="121"/>
        <v>Casos de violencia psicológica</v>
      </c>
      <c r="I607" s="2">
        <v>9</v>
      </c>
      <c r="J607" t="s">
        <v>18</v>
      </c>
      <c r="L607" s="1" t="str">
        <f t="shared" si="122"/>
        <v>II 01 - Araucanía</v>
      </c>
    </row>
    <row r="608" spans="1:12" hidden="1" x14ac:dyDescent="0.35">
      <c r="A608" s="2">
        <f t="shared" si="115"/>
        <v>10</v>
      </c>
      <c r="B608" s="2">
        <f t="shared" si="116"/>
        <v>27.17</v>
      </c>
      <c r="C608" s="5" t="str">
        <f t="shared" si="117"/>
        <v>II 01 - Los Lagos</v>
      </c>
      <c r="D608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https://analytics.zoho.com/open-view/2395394000007360543?ZOHO_CRITERIA=%22Trasposicion_27.17%22.%22A%C3%B1o%22%20%3D%202020%20and%20%22Trasposicion_27.17%22.%22Valor%22%3E0.99%20and%20%22Trasposicion_27.17%22.%22Regi%C3%B3n%22%20%3D%2010</v>
      </c>
      <c r="E608" s="4">
        <f t="shared" si="118"/>
        <v>16</v>
      </c>
      <c r="F608" t="str">
        <f t="shared" si="119"/>
        <v>II 01</v>
      </c>
      <c r="G608" t="str">
        <f t="shared" si="120"/>
        <v>Región</v>
      </c>
      <c r="H608" t="str">
        <f t="shared" si="121"/>
        <v>Casos de violencia psicológica</v>
      </c>
      <c r="I608" s="2">
        <v>10</v>
      </c>
      <c r="J608" t="s">
        <v>19</v>
      </c>
      <c r="L608" s="1" t="str">
        <f t="shared" si="122"/>
        <v>II 01 - Los Lagos</v>
      </c>
    </row>
    <row r="609" spans="1:12" hidden="1" x14ac:dyDescent="0.35">
      <c r="A609" s="2">
        <f t="shared" si="115"/>
        <v>11</v>
      </c>
      <c r="B609" s="2">
        <f t="shared" si="116"/>
        <v>27.17</v>
      </c>
      <c r="C609" s="5" t="str">
        <f t="shared" si="117"/>
        <v>II 01 - Aysén</v>
      </c>
      <c r="D609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https://analytics.zoho.com/open-view/2395394000007360543?ZOHO_CRITERIA=%22Trasposicion_27.17%22.%22A%C3%B1o%22%20%3D%202020%20and%20%22Trasposicion_27.17%22.%22Valor%22%3E0.99%20and%20%22Trasposicion_27.17%22.%22Regi%C3%B3n%22%20%3D%2011</v>
      </c>
      <c r="E609" s="4">
        <f t="shared" si="118"/>
        <v>16</v>
      </c>
      <c r="F609" t="str">
        <f t="shared" si="119"/>
        <v>II 01</v>
      </c>
      <c r="G609" t="str">
        <f t="shared" si="120"/>
        <v>Región</v>
      </c>
      <c r="H609" t="str">
        <f t="shared" si="121"/>
        <v>Casos de violencia psicológica</v>
      </c>
      <c r="I609" s="2">
        <v>11</v>
      </c>
      <c r="J609" t="s">
        <v>20</v>
      </c>
      <c r="L609" s="1" t="str">
        <f t="shared" si="122"/>
        <v>II 01 - Aysén</v>
      </c>
    </row>
    <row r="610" spans="1:12" hidden="1" x14ac:dyDescent="0.35">
      <c r="A610" s="2">
        <f t="shared" si="115"/>
        <v>12</v>
      </c>
      <c r="B610" s="2">
        <f t="shared" si="116"/>
        <v>27.17</v>
      </c>
      <c r="C610" s="5" t="str">
        <f t="shared" si="117"/>
        <v>II 01 - Magallanes y Antártica Chilena</v>
      </c>
      <c r="D610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https://analytics.zoho.com/open-view/2395394000007360543?ZOHO_CRITERIA=%22Trasposicion_27.17%22.%22A%C3%B1o%22%20%3D%202020%20and%20%22Trasposicion_27.17%22.%22Valor%22%3E0.99%20and%20%22Trasposicion_27.17%22.%22Regi%C3%B3n%22%20%3D%2012</v>
      </c>
      <c r="E610" s="4">
        <f t="shared" si="118"/>
        <v>16</v>
      </c>
      <c r="F610" t="str">
        <f t="shared" si="119"/>
        <v>II 01</v>
      </c>
      <c r="G610" t="str">
        <f t="shared" si="120"/>
        <v>Región</v>
      </c>
      <c r="H610" t="str">
        <f t="shared" si="121"/>
        <v>Casos de violencia psicológica</v>
      </c>
      <c r="I610" s="2">
        <v>12</v>
      </c>
      <c r="J610" t="s">
        <v>223</v>
      </c>
      <c r="L610" s="1" t="str">
        <f t="shared" si="122"/>
        <v>II 01 - Magallanes y Antártica Chilena</v>
      </c>
    </row>
    <row r="611" spans="1:12" hidden="1" x14ac:dyDescent="0.35">
      <c r="A611" s="2">
        <f t="shared" si="115"/>
        <v>13</v>
      </c>
      <c r="B611" s="2">
        <f t="shared" si="116"/>
        <v>27.17</v>
      </c>
      <c r="C611" s="5" t="str">
        <f t="shared" si="117"/>
        <v>II 01 - Metropolitana</v>
      </c>
      <c r="D611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https://analytics.zoho.com/open-view/2395394000007360543?ZOHO_CRITERIA=%22Trasposicion_27.17%22.%22A%C3%B1o%22%20%3D%202020%20and%20%22Trasposicion_27.17%22.%22Valor%22%3E0.99%20and%20%22Trasposicion_27.17%22.%22Regi%C3%B3n%22%20%3D%2013</v>
      </c>
      <c r="E611" s="4">
        <f t="shared" si="118"/>
        <v>16</v>
      </c>
      <c r="F611" t="str">
        <f t="shared" si="119"/>
        <v>II 01</v>
      </c>
      <c r="G611" t="str">
        <f t="shared" si="120"/>
        <v>Región</v>
      </c>
      <c r="H611" t="str">
        <f t="shared" si="121"/>
        <v>Casos de violencia psicológica</v>
      </c>
      <c r="I611" s="2">
        <v>13</v>
      </c>
      <c r="J611" t="s">
        <v>22</v>
      </c>
      <c r="L611" s="1" t="str">
        <f t="shared" si="122"/>
        <v>II 01 - Metropolitana</v>
      </c>
    </row>
    <row r="612" spans="1:12" hidden="1" x14ac:dyDescent="0.35">
      <c r="A612" s="2">
        <f t="shared" si="115"/>
        <v>14</v>
      </c>
      <c r="B612" s="2">
        <f t="shared" si="116"/>
        <v>27.17</v>
      </c>
      <c r="C612" s="5" t="str">
        <f t="shared" si="117"/>
        <v>II 01 - Los Ríos</v>
      </c>
      <c r="D612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https://analytics.zoho.com/open-view/2395394000007360543?ZOHO_CRITERIA=%22Trasposicion_27.17%22.%22A%C3%B1o%22%20%3D%202020%20and%20%22Trasposicion_27.17%22.%22Valor%22%3E0.99%20and%20%22Trasposicion_27.17%22.%22Regi%C3%B3n%22%20%3D%2014</v>
      </c>
      <c r="E612" s="4">
        <f t="shared" si="118"/>
        <v>16</v>
      </c>
      <c r="F612" t="str">
        <f t="shared" si="119"/>
        <v>II 01</v>
      </c>
      <c r="G612" t="str">
        <f t="shared" si="120"/>
        <v>Región</v>
      </c>
      <c r="H612" t="str">
        <f t="shared" si="121"/>
        <v>Casos de violencia psicológica</v>
      </c>
      <c r="I612" s="2">
        <v>14</v>
      </c>
      <c r="J612" t="s">
        <v>23</v>
      </c>
      <c r="L612" s="1" t="str">
        <f t="shared" si="122"/>
        <v>II 01 - Los Ríos</v>
      </c>
    </row>
    <row r="613" spans="1:12" hidden="1" x14ac:dyDescent="0.35">
      <c r="A613" s="2">
        <f t="shared" si="115"/>
        <v>15</v>
      </c>
      <c r="B613" s="2">
        <f t="shared" si="116"/>
        <v>27.17</v>
      </c>
      <c r="C613" s="5" t="str">
        <f t="shared" si="117"/>
        <v>II 01 - Arica y Parinacota</v>
      </c>
      <c r="D613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https://analytics.zoho.com/open-view/2395394000007360543?ZOHO_CRITERIA=%22Trasposicion_27.17%22.%22A%C3%B1o%22%20%3D%202020%20and%20%22Trasposicion_27.17%22.%22Valor%22%3E0.99%20and%20%22Trasposicion_27.17%22.%22Regi%C3%B3n%22%20%3D%2015</v>
      </c>
      <c r="E613" s="4">
        <f t="shared" si="118"/>
        <v>16</v>
      </c>
      <c r="F613" t="str">
        <f t="shared" si="119"/>
        <v>II 01</v>
      </c>
      <c r="G613" t="str">
        <f t="shared" si="120"/>
        <v>Región</v>
      </c>
      <c r="H613" t="str">
        <f t="shared" si="121"/>
        <v>Casos de violencia psicológica</v>
      </c>
      <c r="I613" s="2">
        <v>15</v>
      </c>
      <c r="J613" t="s">
        <v>24</v>
      </c>
      <c r="L613" s="1" t="str">
        <f t="shared" si="122"/>
        <v>II 01 - Arica y Parinacota</v>
      </c>
    </row>
    <row r="614" spans="1:12" hidden="1" x14ac:dyDescent="0.35">
      <c r="A614" s="2">
        <f t="shared" si="115"/>
        <v>16</v>
      </c>
      <c r="B614" s="2">
        <f t="shared" si="116"/>
        <v>27.17</v>
      </c>
      <c r="C614" s="5" t="str">
        <f t="shared" si="117"/>
        <v>II 01 - Ñuble</v>
      </c>
      <c r="D614" s="23" t="str">
        <f t="shared" si="125"/>
        <v>https://analytics.zoho.com/open-view/2395394000007360543?ZOHO_CRITERIA=%22Trasposicion_27.17%22.%22A%C3%B1o%22%20%3D%202020%20and%20%22Trasposicion_27.17%22.%22Valor%22%3E0.99%20and%20%22Trasposicion_27.17%22.%22Regi%C3%B3n%22%20%3D%2016</v>
      </c>
      <c r="E614" s="4">
        <f t="shared" si="118"/>
        <v>16</v>
      </c>
      <c r="F614" t="str">
        <f t="shared" si="119"/>
        <v>II 01</v>
      </c>
      <c r="G614" t="str">
        <f t="shared" si="120"/>
        <v>Región</v>
      </c>
      <c r="H614" t="str">
        <f t="shared" si="121"/>
        <v>Casos de violencia psicológica</v>
      </c>
      <c r="I614" s="2">
        <v>16</v>
      </c>
      <c r="J614" t="s">
        <v>25</v>
      </c>
      <c r="L614" s="1" t="str">
        <f t="shared" si="122"/>
        <v>II 01 - Ñuble</v>
      </c>
    </row>
    <row r="615" spans="1:12" hidden="1" x14ac:dyDescent="0.35">
      <c r="A615" s="125">
        <v>1</v>
      </c>
      <c r="B615" s="125">
        <f t="shared" si="116"/>
        <v>27.17</v>
      </c>
      <c r="C615" s="126" t="str">
        <f t="shared" si="117"/>
        <v>II 02 - Prevalencia Violencia Psicológica General Año</v>
      </c>
      <c r="D615" s="127" t="str">
        <f>+"https://analytics.zoho.com/open-view/2395394000007354316?ZOHO_CRITERIA=%22Trasposicion_27.17%22.%22A%C3%B1o%22%20%3D%202020%20and%20%22Trasposicion_27.17%22.%22Valor%22%3E0.99%20and%20%22Trasposicion_27.17%22.%22Id%20prevalencia%22%20%3D%20"&amp;I615</f>
        <v>https://analytics.zoho.com/open-view/2395394000007354316?ZOHO_CRITERIA=%22Trasposicion_27.17%22.%22A%C3%B1o%22%20%3D%202020%20and%20%22Trasposicion_27.17%22.%22Valor%22%3E0.99%20and%20%22Trasposicion_27.17%22.%22Id%20prevalencia%22%20%3D%201</v>
      </c>
      <c r="E615" s="128">
        <v>4</v>
      </c>
      <c r="F615" s="129" t="s">
        <v>64</v>
      </c>
      <c r="G615" s="129" t="s">
        <v>224</v>
      </c>
      <c r="H615" s="129" t="s">
        <v>272</v>
      </c>
      <c r="I615" s="125">
        <v>1</v>
      </c>
      <c r="J615" s="129" t="s">
        <v>273</v>
      </c>
      <c r="K615" s="129" t="s">
        <v>278</v>
      </c>
      <c r="L615" s="1" t="str">
        <f t="shared" si="122"/>
        <v>II 02 - Prevalencia Violencia Psicológica General Año</v>
      </c>
    </row>
    <row r="616" spans="1:12" hidden="1" x14ac:dyDescent="0.35">
      <c r="A616" s="2">
        <f t="shared" si="115"/>
        <v>2</v>
      </c>
      <c r="B616" s="2">
        <f t="shared" si="116"/>
        <v>27.17</v>
      </c>
      <c r="C616" s="5" t="str">
        <f t="shared" si="117"/>
        <v>II 02 - Prevalencia Violencia Psicológica General Vida (año o vida)</v>
      </c>
      <c r="D616" s="23" t="str">
        <f t="shared" ref="D616:D618" si="126">+"https://analytics.zoho.com/open-view/2395394000007354316?ZOHO_CRITERIA=%22Trasposicion_27.17%22.%22A%C3%B1o%22%20%3D%202020%20and%20%22Trasposicion_27.17%22.%22Valor%22%3E0.99%20and%20%22Trasposicion_27.17%22.%22Id%20prevalencia%22%20%3D%20"&amp;I616</f>
        <v>https://analytics.zoho.com/open-view/2395394000007354316?ZOHO_CRITERIA=%22Trasposicion_27.17%22.%22A%C3%B1o%22%20%3D%202020%20and%20%22Trasposicion_27.17%22.%22Valor%22%3E0.99%20and%20%22Trasposicion_27.17%22.%22Id%20prevalencia%22%20%3D%202</v>
      </c>
      <c r="E616" s="4">
        <f t="shared" si="118"/>
        <v>4</v>
      </c>
      <c r="F616" t="str">
        <f t="shared" si="119"/>
        <v>II 02</v>
      </c>
      <c r="G616" t="str">
        <f t="shared" si="120"/>
        <v>Prevalencia</v>
      </c>
      <c r="H616" t="str">
        <f t="shared" si="121"/>
        <v>Casos de violencia psicológica</v>
      </c>
      <c r="I616" s="2">
        <v>2</v>
      </c>
      <c r="J616" t="s">
        <v>274</v>
      </c>
      <c r="L616" s="1" t="str">
        <f t="shared" si="122"/>
        <v>II 02 - Prevalencia Violencia Psicológica General Vida (año o vida)</v>
      </c>
    </row>
    <row r="617" spans="1:12" hidden="1" x14ac:dyDescent="0.35">
      <c r="A617" s="2">
        <f t="shared" ref="A617:A638" si="127">+A616+1</f>
        <v>3</v>
      </c>
      <c r="B617" s="2">
        <f t="shared" ref="B617:B638" si="128">+B616</f>
        <v>27.17</v>
      </c>
      <c r="C617" s="5" t="str">
        <f t="shared" ref="C617:C638" si="129">+F617&amp;" - "&amp;J617</f>
        <v>II 02 - Prevalencia Violencia Psicológica Grave Año</v>
      </c>
      <c r="D617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https://analytics.zoho.com/open-view/2395394000007354316?ZOHO_CRITERIA=%22Trasposicion_27.17%22.%22A%C3%B1o%22%20%3D%202020%20and%20%22Trasposicion_27.17%22.%22Valor%22%3E0.99%20and%20%22Trasposicion_27.17%22.%22Id%20prevalencia%22%20%3D%203</v>
      </c>
      <c r="E617" s="4">
        <f t="shared" ref="E617:E638" si="130">+E616</f>
        <v>4</v>
      </c>
      <c r="F617" t="str">
        <f t="shared" ref="F617:F638" si="131">+F616</f>
        <v>II 02</v>
      </c>
      <c r="G617" t="str">
        <f t="shared" ref="G617:G638" si="132">+G616</f>
        <v>Prevalencia</v>
      </c>
      <c r="H617" t="str">
        <f t="shared" ref="H617:H638" si="133">+H616</f>
        <v>Casos de violencia psicológica</v>
      </c>
      <c r="I617" s="2">
        <v>3</v>
      </c>
      <c r="J617" t="s">
        <v>275</v>
      </c>
      <c r="L617" s="1" t="str">
        <f t="shared" ref="L617:L638" si="134">+HYPERLINK(D617,C617)</f>
        <v>II 02 - Prevalencia Violencia Psicológica Grave Año</v>
      </c>
    </row>
    <row r="618" spans="1:12" hidden="1" x14ac:dyDescent="0.35">
      <c r="A618" s="2">
        <f t="shared" si="127"/>
        <v>4</v>
      </c>
      <c r="B618" s="2">
        <f t="shared" si="128"/>
        <v>27.17</v>
      </c>
      <c r="C618" s="5" t="str">
        <f t="shared" si="129"/>
        <v>II 02 - Prevalencia Violencia Psicológica Leve Año</v>
      </c>
      <c r="D618" s="23" t="str">
        <f t="shared" si="126"/>
        <v>https://analytics.zoho.com/open-view/2395394000007354316?ZOHO_CRITERIA=%22Trasposicion_27.17%22.%22A%C3%B1o%22%20%3D%202020%20and%20%22Trasposicion_27.17%22.%22Valor%22%3E0.99%20and%20%22Trasposicion_27.17%22.%22Id%20prevalencia%22%20%3D%204</v>
      </c>
      <c r="E618" s="4">
        <f t="shared" si="130"/>
        <v>4</v>
      </c>
      <c r="F618" t="str">
        <f t="shared" si="131"/>
        <v>II 02</v>
      </c>
      <c r="G618" t="str">
        <f t="shared" si="132"/>
        <v>Prevalencia</v>
      </c>
      <c r="H618" t="str">
        <f t="shared" si="133"/>
        <v>Casos de violencia psicológica</v>
      </c>
      <c r="I618" s="2">
        <v>4</v>
      </c>
      <c r="J618" t="s">
        <v>276</v>
      </c>
      <c r="L618" s="1" t="str">
        <f t="shared" si="134"/>
        <v>II 02 - Prevalencia Violencia Psicológica Leve Año</v>
      </c>
    </row>
    <row r="619" spans="1:12" hidden="1" x14ac:dyDescent="0.35">
      <c r="A619" s="125">
        <v>1</v>
      </c>
      <c r="B619" s="125">
        <f t="shared" si="128"/>
        <v>27.17</v>
      </c>
      <c r="C619" s="126" t="str">
        <f t="shared" si="129"/>
        <v>II 03 - Tarapacá</v>
      </c>
      <c r="D619" s="127" t="str">
        <f>+"https://analytics.zoho.com/open-view/2395394000007408113?ZOHO_CRITERIA=%22Trasposicion_27.17%22.%22Valor%22%3E0.99%20and%20%22Trasposicion_27.17%22.%22Regi%C3%B3n%22%20%3D%20"&amp;I619</f>
        <v>https://analytics.zoho.com/open-view/2395394000007408113?ZOHO_CRITERIA=%22Trasposicion_27.17%22.%22Valor%22%3E0.99%20and%20%22Trasposicion_27.17%22.%22Regi%C3%B3n%22%20%3D%201</v>
      </c>
      <c r="E619" s="128">
        <v>16</v>
      </c>
      <c r="F619" s="129" t="s">
        <v>148</v>
      </c>
      <c r="G619" s="129" t="s">
        <v>27</v>
      </c>
      <c r="H619" s="129" t="s">
        <v>272</v>
      </c>
      <c r="I619" s="125">
        <v>1</v>
      </c>
      <c r="J619" s="129" t="s">
        <v>10</v>
      </c>
      <c r="K619" s="129" t="s">
        <v>279</v>
      </c>
      <c r="L619" s="1" t="str">
        <f t="shared" si="134"/>
        <v>II 03 - Tarapacá</v>
      </c>
    </row>
    <row r="620" spans="1:12" hidden="1" x14ac:dyDescent="0.35">
      <c r="A620" s="2">
        <f t="shared" si="127"/>
        <v>2</v>
      </c>
      <c r="B620" s="2">
        <f t="shared" si="128"/>
        <v>27.17</v>
      </c>
      <c r="C620" s="5" t="str">
        <f t="shared" si="129"/>
        <v>II 03 - Antofagasta</v>
      </c>
      <c r="D620" s="23" t="str">
        <f t="shared" ref="D620:D634" si="135">+"https://analytics.zoho.com/open-view/2395394000007408113?ZOHO_CRITERIA=%22Trasposicion_27.17%22.%22Valor%22%3E0.99%20and%20%22Trasposicion_27.17%22.%22Regi%C3%B3n%22%20%3D%20"&amp;I620</f>
        <v>https://analytics.zoho.com/open-view/2395394000007408113?ZOHO_CRITERIA=%22Trasposicion_27.17%22.%22Valor%22%3E0.99%20and%20%22Trasposicion_27.17%22.%22Regi%C3%B3n%22%20%3D%202</v>
      </c>
      <c r="E620" s="4">
        <f t="shared" si="130"/>
        <v>16</v>
      </c>
      <c r="F620" t="str">
        <f t="shared" si="131"/>
        <v>II 03</v>
      </c>
      <c r="G620" t="str">
        <f t="shared" si="132"/>
        <v>Región</v>
      </c>
      <c r="H620" t="str">
        <f t="shared" si="133"/>
        <v>Casos de violencia psicológica</v>
      </c>
      <c r="I620" s="2">
        <v>2</v>
      </c>
      <c r="J620" t="s">
        <v>11</v>
      </c>
      <c r="L620" s="1" t="str">
        <f t="shared" si="134"/>
        <v>II 03 - Antofagasta</v>
      </c>
    </row>
    <row r="621" spans="1:12" hidden="1" x14ac:dyDescent="0.35">
      <c r="A621" s="2">
        <f t="shared" si="127"/>
        <v>3</v>
      </c>
      <c r="B621" s="2">
        <f t="shared" si="128"/>
        <v>27.17</v>
      </c>
      <c r="C621" s="5" t="str">
        <f t="shared" si="129"/>
        <v>II 03 - Atacama</v>
      </c>
      <c r="D621" s="23" t="str">
        <f t="shared" si="135"/>
        <v>https://analytics.zoho.com/open-view/2395394000007408113?ZOHO_CRITERIA=%22Trasposicion_27.17%22.%22Valor%22%3E0.99%20and%20%22Trasposicion_27.17%22.%22Regi%C3%B3n%22%20%3D%203</v>
      </c>
      <c r="E621" s="4">
        <f t="shared" si="130"/>
        <v>16</v>
      </c>
      <c r="F621" t="str">
        <f t="shared" si="131"/>
        <v>II 03</v>
      </c>
      <c r="G621" t="str">
        <f t="shared" si="132"/>
        <v>Región</v>
      </c>
      <c r="H621" t="str">
        <f t="shared" si="133"/>
        <v>Casos de violencia psicológica</v>
      </c>
      <c r="I621" s="2">
        <v>3</v>
      </c>
      <c r="J621" t="s">
        <v>12</v>
      </c>
      <c r="L621" s="1" t="str">
        <f t="shared" si="134"/>
        <v>II 03 - Atacama</v>
      </c>
    </row>
    <row r="622" spans="1:12" hidden="1" x14ac:dyDescent="0.35">
      <c r="A622" s="2">
        <f t="shared" si="127"/>
        <v>4</v>
      </c>
      <c r="B622" s="2">
        <f t="shared" si="128"/>
        <v>27.17</v>
      </c>
      <c r="C622" s="5" t="str">
        <f t="shared" si="129"/>
        <v>II 03 - Coquimbo</v>
      </c>
      <c r="D622" s="23" t="str">
        <f t="shared" si="135"/>
        <v>https://analytics.zoho.com/open-view/2395394000007408113?ZOHO_CRITERIA=%22Trasposicion_27.17%22.%22Valor%22%3E0.99%20and%20%22Trasposicion_27.17%22.%22Regi%C3%B3n%22%20%3D%204</v>
      </c>
      <c r="E622" s="4">
        <f t="shared" si="130"/>
        <v>16</v>
      </c>
      <c r="F622" t="str">
        <f t="shared" si="131"/>
        <v>II 03</v>
      </c>
      <c r="G622" t="str">
        <f t="shared" si="132"/>
        <v>Región</v>
      </c>
      <c r="H622" t="str">
        <f t="shared" si="133"/>
        <v>Casos de violencia psicológica</v>
      </c>
      <c r="I622" s="2">
        <v>4</v>
      </c>
      <c r="J622" t="s">
        <v>13</v>
      </c>
      <c r="L622" s="1" t="str">
        <f t="shared" si="134"/>
        <v>II 03 - Coquimbo</v>
      </c>
    </row>
    <row r="623" spans="1:12" hidden="1" x14ac:dyDescent="0.35">
      <c r="A623" s="2">
        <f t="shared" si="127"/>
        <v>5</v>
      </c>
      <c r="B623" s="2">
        <f t="shared" si="128"/>
        <v>27.17</v>
      </c>
      <c r="C623" s="5" t="str">
        <f t="shared" si="129"/>
        <v>II 03 - Valparaíso</v>
      </c>
      <c r="D623" s="23" t="str">
        <f t="shared" si="135"/>
        <v>https://analytics.zoho.com/open-view/2395394000007408113?ZOHO_CRITERIA=%22Trasposicion_27.17%22.%22Valor%22%3E0.99%20and%20%22Trasposicion_27.17%22.%22Regi%C3%B3n%22%20%3D%205</v>
      </c>
      <c r="E623" s="4">
        <f t="shared" si="130"/>
        <v>16</v>
      </c>
      <c r="F623" t="str">
        <f t="shared" si="131"/>
        <v>II 03</v>
      </c>
      <c r="G623" t="str">
        <f t="shared" si="132"/>
        <v>Región</v>
      </c>
      <c r="H623" t="str">
        <f t="shared" si="133"/>
        <v>Casos de violencia psicológica</v>
      </c>
      <c r="I623" s="2">
        <v>5</v>
      </c>
      <c r="J623" t="s">
        <v>14</v>
      </c>
      <c r="L623" s="1" t="str">
        <f t="shared" si="134"/>
        <v>II 03 - Valparaíso</v>
      </c>
    </row>
    <row r="624" spans="1:12" hidden="1" x14ac:dyDescent="0.35">
      <c r="A624" s="2">
        <f t="shared" si="127"/>
        <v>6</v>
      </c>
      <c r="B624" s="2">
        <f t="shared" si="128"/>
        <v>27.17</v>
      </c>
      <c r="C624" s="5" t="str">
        <f t="shared" si="129"/>
        <v>II 03 - O'Higgins</v>
      </c>
      <c r="D624" s="23" t="str">
        <f t="shared" si="135"/>
        <v>https://analytics.zoho.com/open-view/2395394000007408113?ZOHO_CRITERIA=%22Trasposicion_27.17%22.%22Valor%22%3E0.99%20and%20%22Trasposicion_27.17%22.%22Regi%C3%B3n%22%20%3D%206</v>
      </c>
      <c r="E624" s="4">
        <f t="shared" si="130"/>
        <v>16</v>
      </c>
      <c r="F624" t="str">
        <f t="shared" si="131"/>
        <v>II 03</v>
      </c>
      <c r="G624" t="str">
        <f t="shared" si="132"/>
        <v>Región</v>
      </c>
      <c r="H624" t="str">
        <f t="shared" si="133"/>
        <v>Casos de violencia psicológica</v>
      </c>
      <c r="I624" s="2">
        <v>6</v>
      </c>
      <c r="J624" t="s">
        <v>15</v>
      </c>
      <c r="L624" s="1" t="str">
        <f t="shared" si="134"/>
        <v>II 03 - O'Higgins</v>
      </c>
    </row>
    <row r="625" spans="1:12" hidden="1" x14ac:dyDescent="0.35">
      <c r="A625" s="2">
        <f t="shared" si="127"/>
        <v>7</v>
      </c>
      <c r="B625" s="2">
        <f t="shared" si="128"/>
        <v>27.17</v>
      </c>
      <c r="C625" s="5" t="str">
        <f t="shared" si="129"/>
        <v>II 03 - Maule</v>
      </c>
      <c r="D625" s="23" t="str">
        <f t="shared" si="135"/>
        <v>https://analytics.zoho.com/open-view/2395394000007408113?ZOHO_CRITERIA=%22Trasposicion_27.17%22.%22Valor%22%3E0.99%20and%20%22Trasposicion_27.17%22.%22Regi%C3%B3n%22%20%3D%207</v>
      </c>
      <c r="E625" s="4">
        <f t="shared" si="130"/>
        <v>16</v>
      </c>
      <c r="F625" t="str">
        <f t="shared" si="131"/>
        <v>II 03</v>
      </c>
      <c r="G625" t="str">
        <f t="shared" si="132"/>
        <v>Región</v>
      </c>
      <c r="H625" t="str">
        <f t="shared" si="133"/>
        <v>Casos de violencia psicológica</v>
      </c>
      <c r="I625" s="2">
        <v>7</v>
      </c>
      <c r="J625" t="s">
        <v>16</v>
      </c>
      <c r="L625" s="1" t="str">
        <f t="shared" si="134"/>
        <v>II 03 - Maule</v>
      </c>
    </row>
    <row r="626" spans="1:12" hidden="1" x14ac:dyDescent="0.35">
      <c r="A626" s="2">
        <f t="shared" si="127"/>
        <v>8</v>
      </c>
      <c r="B626" s="2">
        <f t="shared" si="128"/>
        <v>27.17</v>
      </c>
      <c r="C626" s="5" t="str">
        <f t="shared" si="129"/>
        <v>II 03 - Biobío</v>
      </c>
      <c r="D626" s="23" t="str">
        <f t="shared" si="135"/>
        <v>https://analytics.zoho.com/open-view/2395394000007408113?ZOHO_CRITERIA=%22Trasposicion_27.17%22.%22Valor%22%3E0.99%20and%20%22Trasposicion_27.17%22.%22Regi%C3%B3n%22%20%3D%208</v>
      </c>
      <c r="E626" s="4">
        <f t="shared" si="130"/>
        <v>16</v>
      </c>
      <c r="F626" t="str">
        <f t="shared" si="131"/>
        <v>II 03</v>
      </c>
      <c r="G626" t="str">
        <f t="shared" si="132"/>
        <v>Región</v>
      </c>
      <c r="H626" t="str">
        <f t="shared" si="133"/>
        <v>Casos de violencia psicológica</v>
      </c>
      <c r="I626" s="2">
        <v>8</v>
      </c>
      <c r="J626" t="s">
        <v>17</v>
      </c>
      <c r="L626" s="1" t="str">
        <f t="shared" si="134"/>
        <v>II 03 - Biobío</v>
      </c>
    </row>
    <row r="627" spans="1:12" hidden="1" x14ac:dyDescent="0.35">
      <c r="A627" s="2">
        <f t="shared" si="127"/>
        <v>9</v>
      </c>
      <c r="B627" s="2">
        <f t="shared" si="128"/>
        <v>27.17</v>
      </c>
      <c r="C627" s="5" t="str">
        <f t="shared" si="129"/>
        <v>II 03 - Araucanía</v>
      </c>
      <c r="D627" s="23" t="str">
        <f t="shared" si="135"/>
        <v>https://analytics.zoho.com/open-view/2395394000007408113?ZOHO_CRITERIA=%22Trasposicion_27.17%22.%22Valor%22%3E0.99%20and%20%22Trasposicion_27.17%22.%22Regi%C3%B3n%22%20%3D%209</v>
      </c>
      <c r="E627" s="4">
        <f t="shared" si="130"/>
        <v>16</v>
      </c>
      <c r="F627" t="str">
        <f t="shared" si="131"/>
        <v>II 03</v>
      </c>
      <c r="G627" t="str">
        <f t="shared" si="132"/>
        <v>Región</v>
      </c>
      <c r="H627" t="str">
        <f t="shared" si="133"/>
        <v>Casos de violencia psicológica</v>
      </c>
      <c r="I627" s="2">
        <v>9</v>
      </c>
      <c r="J627" t="s">
        <v>18</v>
      </c>
      <c r="L627" s="1" t="str">
        <f t="shared" si="134"/>
        <v>II 03 - Araucanía</v>
      </c>
    </row>
    <row r="628" spans="1:12" hidden="1" x14ac:dyDescent="0.35">
      <c r="A628" s="2">
        <f t="shared" si="127"/>
        <v>10</v>
      </c>
      <c r="B628" s="2">
        <f t="shared" si="128"/>
        <v>27.17</v>
      </c>
      <c r="C628" s="5" t="str">
        <f t="shared" si="129"/>
        <v>II 03 - Los Lagos</v>
      </c>
      <c r="D628" s="23" t="str">
        <f t="shared" si="135"/>
        <v>https://analytics.zoho.com/open-view/2395394000007408113?ZOHO_CRITERIA=%22Trasposicion_27.17%22.%22Valor%22%3E0.99%20and%20%22Trasposicion_27.17%22.%22Regi%C3%B3n%22%20%3D%2010</v>
      </c>
      <c r="E628" s="4">
        <f t="shared" si="130"/>
        <v>16</v>
      </c>
      <c r="F628" t="str">
        <f t="shared" si="131"/>
        <v>II 03</v>
      </c>
      <c r="G628" t="str">
        <f t="shared" si="132"/>
        <v>Región</v>
      </c>
      <c r="H628" t="str">
        <f t="shared" si="133"/>
        <v>Casos de violencia psicológica</v>
      </c>
      <c r="I628" s="2">
        <v>10</v>
      </c>
      <c r="J628" t="s">
        <v>19</v>
      </c>
      <c r="L628" s="1" t="str">
        <f t="shared" si="134"/>
        <v>II 03 - Los Lagos</v>
      </c>
    </row>
    <row r="629" spans="1:12" hidden="1" x14ac:dyDescent="0.35">
      <c r="A629" s="2">
        <f t="shared" si="127"/>
        <v>11</v>
      </c>
      <c r="B629" s="2">
        <f t="shared" si="128"/>
        <v>27.17</v>
      </c>
      <c r="C629" s="5" t="str">
        <f t="shared" si="129"/>
        <v>II 03 - Aysén</v>
      </c>
      <c r="D629" s="23" t="str">
        <f t="shared" si="135"/>
        <v>https://analytics.zoho.com/open-view/2395394000007408113?ZOHO_CRITERIA=%22Trasposicion_27.17%22.%22Valor%22%3E0.99%20and%20%22Trasposicion_27.17%22.%22Regi%C3%B3n%22%20%3D%2011</v>
      </c>
      <c r="E629" s="4">
        <f t="shared" si="130"/>
        <v>16</v>
      </c>
      <c r="F629" t="str">
        <f t="shared" si="131"/>
        <v>II 03</v>
      </c>
      <c r="G629" t="str">
        <f t="shared" si="132"/>
        <v>Región</v>
      </c>
      <c r="H629" t="str">
        <f t="shared" si="133"/>
        <v>Casos de violencia psicológica</v>
      </c>
      <c r="I629" s="2">
        <v>11</v>
      </c>
      <c r="J629" t="s">
        <v>20</v>
      </c>
      <c r="L629" s="1" t="str">
        <f t="shared" si="134"/>
        <v>II 03 - Aysén</v>
      </c>
    </row>
    <row r="630" spans="1:12" hidden="1" x14ac:dyDescent="0.35">
      <c r="A630" s="2">
        <f t="shared" si="127"/>
        <v>12</v>
      </c>
      <c r="B630" s="2">
        <f t="shared" si="128"/>
        <v>27.17</v>
      </c>
      <c r="C630" s="5" t="str">
        <f t="shared" si="129"/>
        <v>II 03 - Magallanes y Antártica Chilena</v>
      </c>
      <c r="D630" s="23" t="str">
        <f t="shared" si="135"/>
        <v>https://analytics.zoho.com/open-view/2395394000007408113?ZOHO_CRITERIA=%22Trasposicion_27.17%22.%22Valor%22%3E0.99%20and%20%22Trasposicion_27.17%22.%22Regi%C3%B3n%22%20%3D%2012</v>
      </c>
      <c r="E630" s="4">
        <f t="shared" si="130"/>
        <v>16</v>
      </c>
      <c r="F630" t="str">
        <f t="shared" si="131"/>
        <v>II 03</v>
      </c>
      <c r="G630" t="str">
        <f t="shared" si="132"/>
        <v>Región</v>
      </c>
      <c r="H630" t="str">
        <f t="shared" si="133"/>
        <v>Casos de violencia psicológica</v>
      </c>
      <c r="I630" s="2">
        <v>12</v>
      </c>
      <c r="J630" t="s">
        <v>223</v>
      </c>
      <c r="L630" s="1" t="str">
        <f t="shared" si="134"/>
        <v>II 03 - Magallanes y Antártica Chilena</v>
      </c>
    </row>
    <row r="631" spans="1:12" hidden="1" x14ac:dyDescent="0.35">
      <c r="A631" s="2">
        <f t="shared" si="127"/>
        <v>13</v>
      </c>
      <c r="B631" s="2">
        <f t="shared" si="128"/>
        <v>27.17</v>
      </c>
      <c r="C631" s="5" t="str">
        <f t="shared" si="129"/>
        <v>II 03 - Metropolitana</v>
      </c>
      <c r="D631" s="23" t="str">
        <f t="shared" si="135"/>
        <v>https://analytics.zoho.com/open-view/2395394000007408113?ZOHO_CRITERIA=%22Trasposicion_27.17%22.%22Valor%22%3E0.99%20and%20%22Trasposicion_27.17%22.%22Regi%C3%B3n%22%20%3D%2013</v>
      </c>
      <c r="E631" s="4">
        <f t="shared" si="130"/>
        <v>16</v>
      </c>
      <c r="F631" t="str">
        <f t="shared" si="131"/>
        <v>II 03</v>
      </c>
      <c r="G631" t="str">
        <f t="shared" si="132"/>
        <v>Región</v>
      </c>
      <c r="H631" t="str">
        <f t="shared" si="133"/>
        <v>Casos de violencia psicológica</v>
      </c>
      <c r="I631" s="2">
        <v>13</v>
      </c>
      <c r="J631" t="s">
        <v>22</v>
      </c>
      <c r="L631" s="1" t="str">
        <f t="shared" si="134"/>
        <v>II 03 - Metropolitana</v>
      </c>
    </row>
    <row r="632" spans="1:12" hidden="1" x14ac:dyDescent="0.35">
      <c r="A632" s="2">
        <f t="shared" si="127"/>
        <v>14</v>
      </c>
      <c r="B632" s="2">
        <f t="shared" si="128"/>
        <v>27.17</v>
      </c>
      <c r="C632" s="5" t="str">
        <f t="shared" si="129"/>
        <v>II 03 - Los Ríos</v>
      </c>
      <c r="D632" s="23" t="str">
        <f t="shared" si="135"/>
        <v>https://analytics.zoho.com/open-view/2395394000007408113?ZOHO_CRITERIA=%22Trasposicion_27.17%22.%22Valor%22%3E0.99%20and%20%22Trasposicion_27.17%22.%22Regi%C3%B3n%22%20%3D%2014</v>
      </c>
      <c r="E632" s="4">
        <f t="shared" si="130"/>
        <v>16</v>
      </c>
      <c r="F632" t="str">
        <f t="shared" si="131"/>
        <v>II 03</v>
      </c>
      <c r="G632" t="str">
        <f t="shared" si="132"/>
        <v>Región</v>
      </c>
      <c r="H632" t="str">
        <f t="shared" si="133"/>
        <v>Casos de violencia psicológica</v>
      </c>
      <c r="I632" s="2">
        <v>14</v>
      </c>
      <c r="J632" t="s">
        <v>23</v>
      </c>
      <c r="L632" s="1" t="str">
        <f t="shared" si="134"/>
        <v>II 03 - Los Ríos</v>
      </c>
    </row>
    <row r="633" spans="1:12" hidden="1" x14ac:dyDescent="0.35">
      <c r="A633" s="2">
        <f t="shared" si="127"/>
        <v>15</v>
      </c>
      <c r="B633" s="2">
        <f t="shared" si="128"/>
        <v>27.17</v>
      </c>
      <c r="C633" s="5" t="str">
        <f t="shared" si="129"/>
        <v>II 03 - Arica y Parinacota</v>
      </c>
      <c r="D633" s="23" t="str">
        <f t="shared" si="135"/>
        <v>https://analytics.zoho.com/open-view/2395394000007408113?ZOHO_CRITERIA=%22Trasposicion_27.17%22.%22Valor%22%3E0.99%20and%20%22Trasposicion_27.17%22.%22Regi%C3%B3n%22%20%3D%2015</v>
      </c>
      <c r="E633" s="4">
        <f t="shared" si="130"/>
        <v>16</v>
      </c>
      <c r="F633" t="str">
        <f t="shared" si="131"/>
        <v>II 03</v>
      </c>
      <c r="G633" t="str">
        <f t="shared" si="132"/>
        <v>Región</v>
      </c>
      <c r="H633" t="str">
        <f t="shared" si="133"/>
        <v>Casos de violencia psicológica</v>
      </c>
      <c r="I633" s="2">
        <v>15</v>
      </c>
      <c r="J633" t="s">
        <v>24</v>
      </c>
      <c r="L633" s="1" t="str">
        <f t="shared" si="134"/>
        <v>II 03 - Arica y Parinacota</v>
      </c>
    </row>
    <row r="634" spans="1:12" hidden="1" x14ac:dyDescent="0.35">
      <c r="A634" s="2">
        <f t="shared" si="127"/>
        <v>16</v>
      </c>
      <c r="B634" s="2">
        <f t="shared" si="128"/>
        <v>27.17</v>
      </c>
      <c r="C634" s="5" t="str">
        <f t="shared" si="129"/>
        <v>II 03 - Ñuble</v>
      </c>
      <c r="D634" s="23" t="str">
        <f t="shared" si="135"/>
        <v>https://analytics.zoho.com/open-view/2395394000007408113?ZOHO_CRITERIA=%22Trasposicion_27.17%22.%22Valor%22%3E0.99%20and%20%22Trasposicion_27.17%22.%22Regi%C3%B3n%22%20%3D%2016</v>
      </c>
      <c r="E634" s="4">
        <f t="shared" si="130"/>
        <v>16</v>
      </c>
      <c r="F634" t="str">
        <f t="shared" si="131"/>
        <v>II 03</v>
      </c>
      <c r="G634" t="str">
        <f t="shared" si="132"/>
        <v>Región</v>
      </c>
      <c r="H634" t="str">
        <f t="shared" si="133"/>
        <v>Casos de violencia psicológica</v>
      </c>
      <c r="I634" s="2">
        <v>16</v>
      </c>
      <c r="J634" t="s">
        <v>25</v>
      </c>
      <c r="L634" s="1" t="str">
        <f t="shared" si="134"/>
        <v>II 03 - Ñuble</v>
      </c>
    </row>
    <row r="635" spans="1:12" hidden="1" x14ac:dyDescent="0.35">
      <c r="A635" s="125">
        <v>1</v>
      </c>
      <c r="B635" s="125">
        <f t="shared" si="128"/>
        <v>27.17</v>
      </c>
      <c r="C635" s="126" t="str">
        <f t="shared" si="129"/>
        <v>II 04 - Prevalencia Violencia Psicológica General Año</v>
      </c>
      <c r="D635" s="127" t="str">
        <f>+"https://analytics.zoho.com/open-view/2395394000007410599?ZOHO_CRITERIA=%22Trasposicion_27.17%22.%22Valor%22%3E0.99%20and%20%22Trasposicion_27.17%22.%22Id%20prevalencia%22%20%3D%20"&amp;I635</f>
        <v>https://analytics.zoho.com/open-view/2395394000007410599?ZOHO_CRITERIA=%22Trasposicion_27.17%22.%22Valor%22%3E0.99%20and%20%22Trasposicion_27.17%22.%22Id%20prevalencia%22%20%3D%201</v>
      </c>
      <c r="E635" s="128">
        <v>4</v>
      </c>
      <c r="F635" s="129" t="s">
        <v>231</v>
      </c>
      <c r="G635" s="129" t="s">
        <v>224</v>
      </c>
      <c r="H635" s="129" t="s">
        <v>272</v>
      </c>
      <c r="I635" s="125">
        <v>1</v>
      </c>
      <c r="J635" s="129" t="s">
        <v>273</v>
      </c>
      <c r="K635" s="129" t="s">
        <v>280</v>
      </c>
      <c r="L635" s="1" t="str">
        <f t="shared" si="134"/>
        <v>II 04 - Prevalencia Violencia Psicológica General Año</v>
      </c>
    </row>
    <row r="636" spans="1:12" hidden="1" x14ac:dyDescent="0.35">
      <c r="A636" s="2">
        <f t="shared" si="127"/>
        <v>2</v>
      </c>
      <c r="B636" s="2">
        <f t="shared" si="128"/>
        <v>27.17</v>
      </c>
      <c r="C636" s="5" t="str">
        <f t="shared" si="129"/>
        <v>II 04 - Prevalencia Violencia Psicológica General Vida (año o vida)</v>
      </c>
      <c r="D636" s="23" t="str">
        <f t="shared" ref="D636:D638" si="136">+"https://analytics.zoho.com/open-view/2395394000007410599?ZOHO_CRITERIA=%22Trasposicion_27.17%22.%22Valor%22%3E0.99%20and%20%22Trasposicion_27.17%22.%22Id%20prevalencia%22%20%3D%20"&amp;I636</f>
        <v>https://analytics.zoho.com/open-view/2395394000007410599?ZOHO_CRITERIA=%22Trasposicion_27.17%22.%22Valor%22%3E0.99%20and%20%22Trasposicion_27.17%22.%22Id%20prevalencia%22%20%3D%202</v>
      </c>
      <c r="E636" s="4">
        <f t="shared" si="130"/>
        <v>4</v>
      </c>
      <c r="F636" t="str">
        <f t="shared" si="131"/>
        <v>II 04</v>
      </c>
      <c r="G636" t="str">
        <f t="shared" si="132"/>
        <v>Prevalencia</v>
      </c>
      <c r="H636" t="str">
        <f t="shared" si="133"/>
        <v>Casos de violencia psicológica</v>
      </c>
      <c r="I636" s="2">
        <v>2</v>
      </c>
      <c r="J636" t="s">
        <v>274</v>
      </c>
      <c r="L636" s="1" t="str">
        <f t="shared" si="134"/>
        <v>II 04 - Prevalencia Violencia Psicológica General Vida (año o vida)</v>
      </c>
    </row>
    <row r="637" spans="1:12" hidden="1" x14ac:dyDescent="0.35">
      <c r="A637" s="2">
        <f t="shared" si="127"/>
        <v>3</v>
      </c>
      <c r="B637" s="2">
        <f t="shared" si="128"/>
        <v>27.17</v>
      </c>
      <c r="C637" s="5" t="str">
        <f t="shared" si="129"/>
        <v>II 04 - Prevalencia Violencia Psicológica Grave Año</v>
      </c>
      <c r="D637" s="23" t="str">
        <f t="shared" si="136"/>
        <v>https://analytics.zoho.com/open-view/2395394000007410599?ZOHO_CRITERIA=%22Trasposicion_27.17%22.%22Valor%22%3E0.99%20and%20%22Trasposicion_27.17%22.%22Id%20prevalencia%22%20%3D%203</v>
      </c>
      <c r="E637" s="4">
        <f t="shared" si="130"/>
        <v>4</v>
      </c>
      <c r="F637" t="str">
        <f t="shared" si="131"/>
        <v>II 04</v>
      </c>
      <c r="G637" t="str">
        <f t="shared" si="132"/>
        <v>Prevalencia</v>
      </c>
      <c r="H637" t="str">
        <f t="shared" si="133"/>
        <v>Casos de violencia psicológica</v>
      </c>
      <c r="I637" s="2">
        <v>3</v>
      </c>
      <c r="J637" t="s">
        <v>275</v>
      </c>
      <c r="L637" s="1" t="str">
        <f t="shared" si="134"/>
        <v>II 04 - Prevalencia Violencia Psicológica Grave Año</v>
      </c>
    </row>
    <row r="638" spans="1:12" hidden="1" x14ac:dyDescent="0.35">
      <c r="A638" s="2">
        <f t="shared" si="127"/>
        <v>4</v>
      </c>
      <c r="B638" s="2">
        <f t="shared" si="128"/>
        <v>27.17</v>
      </c>
      <c r="C638" s="5" t="str">
        <f t="shared" si="129"/>
        <v>II 04 - Prevalencia Violencia Psicológica Leve Año</v>
      </c>
      <c r="D638" s="23" t="str">
        <f t="shared" si="136"/>
        <v>https://analytics.zoho.com/open-view/2395394000007410599?ZOHO_CRITERIA=%22Trasposicion_27.17%22.%22Valor%22%3E0.99%20and%20%22Trasposicion_27.17%22.%22Id%20prevalencia%22%20%3D%204</v>
      </c>
      <c r="E638" s="4">
        <f t="shared" si="130"/>
        <v>4</v>
      </c>
      <c r="F638" t="str">
        <f t="shared" si="131"/>
        <v>II 04</v>
      </c>
      <c r="G638" t="str">
        <f t="shared" si="132"/>
        <v>Prevalencia</v>
      </c>
      <c r="H638" t="str">
        <f t="shared" si="133"/>
        <v>Casos de violencia psicológica</v>
      </c>
      <c r="I638" s="2">
        <v>4</v>
      </c>
      <c r="J638" t="s">
        <v>276</v>
      </c>
      <c r="L638" s="1" t="str">
        <f t="shared" si="134"/>
        <v>II 04 - Prevalencia Violencia Psicológica Leve Año</v>
      </c>
    </row>
    <row r="639" spans="1:12" hidden="1" x14ac:dyDescent="0.35">
      <c r="A639" s="130">
        <v>1</v>
      </c>
      <c r="B639" s="135" t="s">
        <v>307</v>
      </c>
      <c r="C639" s="131" t="str">
        <f t="shared" ref="C639:C694" si="137">+F639&amp;" - "&amp;J639</f>
        <v>II 01 - Tarapacá</v>
      </c>
      <c r="D639" s="132" t="str">
        <f>+"https://analytics.zoho.com/open-view/2395394000007472947?ZOHO_CRITERIA=%22Trasposicion_27.18%22.%22Cod%20regi%C3%B3n%22%20%3D%20O"&amp;I639</f>
        <v>https://analytics.zoho.com/open-view/2395394000007472947?ZOHO_CRITERIA=%22Trasposicion_27.18%22.%22Cod%20regi%C3%B3n%22%20%3D%20O1</v>
      </c>
      <c r="E639" s="133">
        <v>16</v>
      </c>
      <c r="F639" s="134" t="s">
        <v>42</v>
      </c>
      <c r="G639" s="134" t="s">
        <v>27</v>
      </c>
      <c r="H639" s="134" t="s">
        <v>304</v>
      </c>
      <c r="I639" s="130">
        <v>1</v>
      </c>
      <c r="J639" s="134" t="s">
        <v>10</v>
      </c>
      <c r="K639" s="134" t="s">
        <v>305</v>
      </c>
      <c r="L639" s="1" t="str">
        <f t="shared" ref="L639:L694" si="138">+HYPERLINK(D639,C639)</f>
        <v>II 01 - Tarapacá</v>
      </c>
    </row>
    <row r="640" spans="1:12" hidden="1" x14ac:dyDescent="0.35">
      <c r="A640" s="2">
        <f t="shared" ref="A640:A694" si="139">+A639+1</f>
        <v>2</v>
      </c>
      <c r="B640" s="2" t="str">
        <f t="shared" ref="B640:B694" si="140">+B639</f>
        <v>27.20</v>
      </c>
      <c r="C640" s="5" t="str">
        <f t="shared" si="137"/>
        <v>II 01 - Antofagasta</v>
      </c>
      <c r="D640" s="23" t="str">
        <f t="shared" ref="D640:D654" si="141">+"https://analytics.zoho.com/open-view/2395394000007472947?ZOHO_CRITERIA=%22Trasposicion_27.18%22.%22Cod%20regi%C3%B3n%22%20%3D%20O"&amp;I640</f>
        <v>https://analytics.zoho.com/open-view/2395394000007472947?ZOHO_CRITERIA=%22Trasposicion_27.18%22.%22Cod%20regi%C3%B3n%22%20%3D%20O2</v>
      </c>
      <c r="E640" s="4">
        <f t="shared" ref="E640:E694" si="142">+E639</f>
        <v>16</v>
      </c>
      <c r="F640" t="s">
        <v>42</v>
      </c>
      <c r="G640" t="s">
        <v>27</v>
      </c>
      <c r="H640" t="s">
        <v>304</v>
      </c>
      <c r="I640" s="2">
        <v>2</v>
      </c>
      <c r="J640" t="s">
        <v>11</v>
      </c>
      <c r="L640" s="1" t="str">
        <f t="shared" si="138"/>
        <v>II 01 - Antofagasta</v>
      </c>
    </row>
    <row r="641" spans="1:12" hidden="1" x14ac:dyDescent="0.35">
      <c r="A641" s="2">
        <f t="shared" si="139"/>
        <v>3</v>
      </c>
      <c r="B641" s="2" t="str">
        <f t="shared" si="140"/>
        <v>27.20</v>
      </c>
      <c r="C641" s="5" t="str">
        <f t="shared" si="137"/>
        <v>II 01 - Atacama</v>
      </c>
      <c r="D641" s="23" t="str">
        <f t="shared" si="141"/>
        <v>https://analytics.zoho.com/open-view/2395394000007472947?ZOHO_CRITERIA=%22Trasposicion_27.18%22.%22Cod%20regi%C3%B3n%22%20%3D%20O3</v>
      </c>
      <c r="E641" s="4">
        <f t="shared" si="142"/>
        <v>16</v>
      </c>
      <c r="F641" t="s">
        <v>42</v>
      </c>
      <c r="G641" t="s">
        <v>27</v>
      </c>
      <c r="H641" t="s">
        <v>304</v>
      </c>
      <c r="I641" s="2">
        <v>3</v>
      </c>
      <c r="J641" t="s">
        <v>12</v>
      </c>
      <c r="L641" s="1" t="str">
        <f t="shared" si="138"/>
        <v>II 01 - Atacama</v>
      </c>
    </row>
    <row r="642" spans="1:12" hidden="1" x14ac:dyDescent="0.35">
      <c r="A642" s="2">
        <f t="shared" si="139"/>
        <v>4</v>
      </c>
      <c r="B642" s="2" t="str">
        <f t="shared" si="140"/>
        <v>27.20</v>
      </c>
      <c r="C642" s="5" t="str">
        <f t="shared" si="137"/>
        <v>II 01 - Coquimbo</v>
      </c>
      <c r="D642" s="23" t="str">
        <f t="shared" si="141"/>
        <v>https://analytics.zoho.com/open-view/2395394000007472947?ZOHO_CRITERIA=%22Trasposicion_27.18%22.%22Cod%20regi%C3%B3n%22%20%3D%20O4</v>
      </c>
      <c r="E642" s="4">
        <f t="shared" si="142"/>
        <v>16</v>
      </c>
      <c r="F642" t="s">
        <v>42</v>
      </c>
      <c r="G642" t="s">
        <v>27</v>
      </c>
      <c r="H642" t="s">
        <v>304</v>
      </c>
      <c r="I642" s="2">
        <v>4</v>
      </c>
      <c r="J642" t="s">
        <v>13</v>
      </c>
      <c r="L642" s="1" t="str">
        <f t="shared" si="138"/>
        <v>II 01 - Coquimbo</v>
      </c>
    </row>
    <row r="643" spans="1:12" hidden="1" x14ac:dyDescent="0.35">
      <c r="A643" s="2">
        <f t="shared" si="139"/>
        <v>5</v>
      </c>
      <c r="B643" s="2" t="str">
        <f t="shared" si="140"/>
        <v>27.20</v>
      </c>
      <c r="C643" s="5" t="str">
        <f t="shared" si="137"/>
        <v>II 01 - Valparaíso</v>
      </c>
      <c r="D643" s="23" t="str">
        <f t="shared" si="141"/>
        <v>https://analytics.zoho.com/open-view/2395394000007472947?ZOHO_CRITERIA=%22Trasposicion_27.18%22.%22Cod%20regi%C3%B3n%22%20%3D%20O5</v>
      </c>
      <c r="E643" s="4">
        <f t="shared" si="142"/>
        <v>16</v>
      </c>
      <c r="F643" t="s">
        <v>42</v>
      </c>
      <c r="G643" t="s">
        <v>27</v>
      </c>
      <c r="H643" t="s">
        <v>304</v>
      </c>
      <c r="I643" s="2">
        <v>5</v>
      </c>
      <c r="J643" t="s">
        <v>14</v>
      </c>
      <c r="L643" s="1" t="str">
        <f t="shared" si="138"/>
        <v>II 01 - Valparaíso</v>
      </c>
    </row>
    <row r="644" spans="1:12" hidden="1" x14ac:dyDescent="0.35">
      <c r="A644" s="2">
        <f t="shared" si="139"/>
        <v>6</v>
      </c>
      <c r="B644" s="2" t="str">
        <f t="shared" si="140"/>
        <v>27.20</v>
      </c>
      <c r="C644" s="5" t="str">
        <f t="shared" si="137"/>
        <v>II 01 - O'Higgins</v>
      </c>
      <c r="D644" s="23" t="str">
        <f t="shared" si="141"/>
        <v>https://analytics.zoho.com/open-view/2395394000007472947?ZOHO_CRITERIA=%22Trasposicion_27.18%22.%22Cod%20regi%C3%B3n%22%20%3D%20O6</v>
      </c>
      <c r="E644" s="4">
        <f t="shared" si="142"/>
        <v>16</v>
      </c>
      <c r="F644" t="s">
        <v>42</v>
      </c>
      <c r="G644" t="s">
        <v>27</v>
      </c>
      <c r="H644" t="s">
        <v>304</v>
      </c>
      <c r="I644" s="2">
        <v>6</v>
      </c>
      <c r="J644" t="s">
        <v>15</v>
      </c>
      <c r="L644" s="1" t="str">
        <f t="shared" si="138"/>
        <v>II 01 - O'Higgins</v>
      </c>
    </row>
    <row r="645" spans="1:12" hidden="1" x14ac:dyDescent="0.35">
      <c r="A645" s="2">
        <f t="shared" si="139"/>
        <v>7</v>
      </c>
      <c r="B645" s="2" t="str">
        <f t="shared" si="140"/>
        <v>27.20</v>
      </c>
      <c r="C645" s="5" t="str">
        <f t="shared" si="137"/>
        <v>II 01 - Maule</v>
      </c>
      <c r="D645" s="23" t="str">
        <f t="shared" si="141"/>
        <v>https://analytics.zoho.com/open-view/2395394000007472947?ZOHO_CRITERIA=%22Trasposicion_27.18%22.%22Cod%20regi%C3%B3n%22%20%3D%20O7</v>
      </c>
      <c r="E645" s="4">
        <f t="shared" si="142"/>
        <v>16</v>
      </c>
      <c r="F645" t="s">
        <v>42</v>
      </c>
      <c r="G645" t="s">
        <v>27</v>
      </c>
      <c r="H645" t="s">
        <v>304</v>
      </c>
      <c r="I645" s="2">
        <v>7</v>
      </c>
      <c r="J645" t="s">
        <v>16</v>
      </c>
      <c r="L645" s="1" t="str">
        <f t="shared" si="138"/>
        <v>II 01 - Maule</v>
      </c>
    </row>
    <row r="646" spans="1:12" hidden="1" x14ac:dyDescent="0.35">
      <c r="A646" s="2">
        <f t="shared" si="139"/>
        <v>8</v>
      </c>
      <c r="B646" s="2" t="str">
        <f t="shared" si="140"/>
        <v>27.20</v>
      </c>
      <c r="C646" s="5" t="str">
        <f t="shared" si="137"/>
        <v>II 01 - Biobío</v>
      </c>
      <c r="D646" s="23" t="str">
        <f t="shared" si="141"/>
        <v>https://analytics.zoho.com/open-view/2395394000007472947?ZOHO_CRITERIA=%22Trasposicion_27.18%22.%22Cod%20regi%C3%B3n%22%20%3D%20O8</v>
      </c>
      <c r="E646" s="4">
        <f t="shared" si="142"/>
        <v>16</v>
      </c>
      <c r="F646" t="s">
        <v>42</v>
      </c>
      <c r="G646" t="s">
        <v>27</v>
      </c>
      <c r="H646" t="s">
        <v>304</v>
      </c>
      <c r="I646" s="2">
        <v>8</v>
      </c>
      <c r="J646" t="s">
        <v>17</v>
      </c>
      <c r="L646" s="1" t="str">
        <f t="shared" si="138"/>
        <v>II 01 - Biobío</v>
      </c>
    </row>
    <row r="647" spans="1:12" hidden="1" x14ac:dyDescent="0.35">
      <c r="A647" s="2">
        <f t="shared" si="139"/>
        <v>9</v>
      </c>
      <c r="B647" s="2" t="str">
        <f t="shared" si="140"/>
        <v>27.20</v>
      </c>
      <c r="C647" s="5" t="str">
        <f t="shared" si="137"/>
        <v>II 01 - Araucanía</v>
      </c>
      <c r="D647" s="23" t="str">
        <f t="shared" si="141"/>
        <v>https://analytics.zoho.com/open-view/2395394000007472947?ZOHO_CRITERIA=%22Trasposicion_27.18%22.%22Cod%20regi%C3%B3n%22%20%3D%20O9</v>
      </c>
      <c r="E647" s="4">
        <f t="shared" si="142"/>
        <v>16</v>
      </c>
      <c r="F647" t="s">
        <v>42</v>
      </c>
      <c r="G647" t="s">
        <v>27</v>
      </c>
      <c r="H647" t="s">
        <v>304</v>
      </c>
      <c r="I647" s="2">
        <v>9</v>
      </c>
      <c r="J647" t="s">
        <v>18</v>
      </c>
      <c r="L647" s="1" t="str">
        <f t="shared" si="138"/>
        <v>II 01 - Araucanía</v>
      </c>
    </row>
    <row r="648" spans="1:12" hidden="1" x14ac:dyDescent="0.35">
      <c r="A648" s="2">
        <f t="shared" si="139"/>
        <v>10</v>
      </c>
      <c r="B648" s="2" t="str">
        <f t="shared" si="140"/>
        <v>27.20</v>
      </c>
      <c r="C648" s="5" t="str">
        <f t="shared" si="137"/>
        <v>II 01 - Los Lagos</v>
      </c>
      <c r="D648" s="23" t="str">
        <f t="shared" si="141"/>
        <v>https://analytics.zoho.com/open-view/2395394000007472947?ZOHO_CRITERIA=%22Trasposicion_27.18%22.%22Cod%20regi%C3%B3n%22%20%3D%20O10</v>
      </c>
      <c r="E648" s="4">
        <f t="shared" si="142"/>
        <v>16</v>
      </c>
      <c r="F648" t="s">
        <v>42</v>
      </c>
      <c r="G648" t="s">
        <v>27</v>
      </c>
      <c r="H648" t="s">
        <v>304</v>
      </c>
      <c r="I648" s="2">
        <v>10</v>
      </c>
      <c r="J648" t="s">
        <v>19</v>
      </c>
      <c r="L648" s="1" t="str">
        <f t="shared" si="138"/>
        <v>II 01 - Los Lagos</v>
      </c>
    </row>
    <row r="649" spans="1:12" hidden="1" x14ac:dyDescent="0.35">
      <c r="A649" s="2">
        <f t="shared" si="139"/>
        <v>11</v>
      </c>
      <c r="B649" s="2" t="str">
        <f t="shared" si="140"/>
        <v>27.20</v>
      </c>
      <c r="C649" s="5" t="str">
        <f t="shared" si="137"/>
        <v>II 01 - Aysén</v>
      </c>
      <c r="D649" s="23" t="str">
        <f t="shared" si="141"/>
        <v>https://analytics.zoho.com/open-view/2395394000007472947?ZOHO_CRITERIA=%22Trasposicion_27.18%22.%22Cod%20regi%C3%B3n%22%20%3D%20O11</v>
      </c>
      <c r="E649" s="4">
        <f t="shared" si="142"/>
        <v>16</v>
      </c>
      <c r="F649" t="s">
        <v>42</v>
      </c>
      <c r="G649" t="s">
        <v>27</v>
      </c>
      <c r="H649" t="s">
        <v>304</v>
      </c>
      <c r="I649" s="2">
        <v>11</v>
      </c>
      <c r="J649" t="s">
        <v>20</v>
      </c>
      <c r="L649" s="1" t="str">
        <f t="shared" si="138"/>
        <v>II 01 - Aysén</v>
      </c>
    </row>
    <row r="650" spans="1:12" hidden="1" x14ac:dyDescent="0.35">
      <c r="A650" s="2">
        <f t="shared" si="139"/>
        <v>12</v>
      </c>
      <c r="B650" s="2" t="str">
        <f t="shared" si="140"/>
        <v>27.20</v>
      </c>
      <c r="C650" s="5" t="str">
        <f t="shared" si="137"/>
        <v>II 01 - Magallanes y Antártica Chilena</v>
      </c>
      <c r="D650" s="23" t="str">
        <f t="shared" si="141"/>
        <v>https://analytics.zoho.com/open-view/2395394000007472947?ZOHO_CRITERIA=%22Trasposicion_27.18%22.%22Cod%20regi%C3%B3n%22%20%3D%20O12</v>
      </c>
      <c r="E650" s="4">
        <f t="shared" si="142"/>
        <v>16</v>
      </c>
      <c r="F650" t="s">
        <v>42</v>
      </c>
      <c r="G650" t="s">
        <v>27</v>
      </c>
      <c r="H650" t="s">
        <v>304</v>
      </c>
      <c r="I650" s="2">
        <v>12</v>
      </c>
      <c r="J650" t="s">
        <v>223</v>
      </c>
      <c r="L650" s="1" t="str">
        <f t="shared" si="138"/>
        <v>II 01 - Magallanes y Antártica Chilena</v>
      </c>
    </row>
    <row r="651" spans="1:12" hidden="1" x14ac:dyDescent="0.35">
      <c r="A651" s="2">
        <f t="shared" si="139"/>
        <v>13</v>
      </c>
      <c r="B651" s="2" t="str">
        <f t="shared" si="140"/>
        <v>27.20</v>
      </c>
      <c r="C651" s="5" t="str">
        <f t="shared" si="137"/>
        <v>II 01 - Metropolitana</v>
      </c>
      <c r="D651" s="23" t="str">
        <f t="shared" si="141"/>
        <v>https://analytics.zoho.com/open-view/2395394000007472947?ZOHO_CRITERIA=%22Trasposicion_27.18%22.%22Cod%20regi%C3%B3n%22%20%3D%20O13</v>
      </c>
      <c r="E651" s="4">
        <f t="shared" si="142"/>
        <v>16</v>
      </c>
      <c r="F651" t="s">
        <v>42</v>
      </c>
      <c r="G651" t="s">
        <v>27</v>
      </c>
      <c r="H651" t="s">
        <v>304</v>
      </c>
      <c r="I651" s="2">
        <v>13</v>
      </c>
      <c r="J651" t="s">
        <v>22</v>
      </c>
      <c r="L651" s="1" t="str">
        <f t="shared" si="138"/>
        <v>II 01 - Metropolitana</v>
      </c>
    </row>
    <row r="652" spans="1:12" hidden="1" x14ac:dyDescent="0.35">
      <c r="A652" s="2">
        <f t="shared" si="139"/>
        <v>14</v>
      </c>
      <c r="B652" s="2" t="str">
        <f t="shared" si="140"/>
        <v>27.20</v>
      </c>
      <c r="C652" s="5" t="str">
        <f t="shared" si="137"/>
        <v>II 01 - Los Ríos</v>
      </c>
      <c r="D652" s="23" t="str">
        <f t="shared" si="141"/>
        <v>https://analytics.zoho.com/open-view/2395394000007472947?ZOHO_CRITERIA=%22Trasposicion_27.18%22.%22Cod%20regi%C3%B3n%22%20%3D%20O14</v>
      </c>
      <c r="E652" s="4">
        <f t="shared" si="142"/>
        <v>16</v>
      </c>
      <c r="F652" t="s">
        <v>42</v>
      </c>
      <c r="G652" t="s">
        <v>27</v>
      </c>
      <c r="H652" t="s">
        <v>304</v>
      </c>
      <c r="I652" s="2">
        <v>14</v>
      </c>
      <c r="J652" t="s">
        <v>23</v>
      </c>
      <c r="L652" s="1" t="str">
        <f t="shared" si="138"/>
        <v>II 01 - Los Ríos</v>
      </c>
    </row>
    <row r="653" spans="1:12" hidden="1" x14ac:dyDescent="0.35">
      <c r="A653" s="2">
        <f t="shared" si="139"/>
        <v>15</v>
      </c>
      <c r="B653" s="2" t="str">
        <f t="shared" si="140"/>
        <v>27.20</v>
      </c>
      <c r="C653" s="5" t="str">
        <f t="shared" si="137"/>
        <v>II 01 - Arica y Parinacota</v>
      </c>
      <c r="D653" s="23" t="str">
        <f t="shared" si="141"/>
        <v>https://analytics.zoho.com/open-view/2395394000007472947?ZOHO_CRITERIA=%22Trasposicion_27.18%22.%22Cod%20regi%C3%B3n%22%20%3D%20O15</v>
      </c>
      <c r="E653" s="4">
        <f t="shared" si="142"/>
        <v>16</v>
      </c>
      <c r="F653" t="s">
        <v>42</v>
      </c>
      <c r="G653" t="s">
        <v>27</v>
      </c>
      <c r="H653" t="s">
        <v>304</v>
      </c>
      <c r="I653" s="2">
        <v>15</v>
      </c>
      <c r="J653" t="s">
        <v>24</v>
      </c>
      <c r="L653" s="1" t="str">
        <f t="shared" si="138"/>
        <v>II 01 - Arica y Parinacota</v>
      </c>
    </row>
    <row r="654" spans="1:12" hidden="1" x14ac:dyDescent="0.35">
      <c r="A654" s="2">
        <f t="shared" si="139"/>
        <v>16</v>
      </c>
      <c r="B654" s="2" t="str">
        <f t="shared" si="140"/>
        <v>27.20</v>
      </c>
      <c r="C654" s="5" t="str">
        <f t="shared" si="137"/>
        <v>II 01 - Ñuble</v>
      </c>
      <c r="D654" s="23" t="str">
        <f t="shared" si="141"/>
        <v>https://analytics.zoho.com/open-view/2395394000007472947?ZOHO_CRITERIA=%22Trasposicion_27.18%22.%22Cod%20regi%C3%B3n%22%20%3D%20O16</v>
      </c>
      <c r="E654" s="4">
        <f t="shared" si="142"/>
        <v>16</v>
      </c>
      <c r="F654" t="s">
        <v>42</v>
      </c>
      <c r="G654" t="s">
        <v>27</v>
      </c>
      <c r="H654" t="s">
        <v>304</v>
      </c>
      <c r="I654" s="2">
        <v>16</v>
      </c>
      <c r="J654" t="s">
        <v>25</v>
      </c>
      <c r="L654" s="1" t="str">
        <f t="shared" si="138"/>
        <v>II 01 - Ñuble</v>
      </c>
    </row>
    <row r="655" spans="1:12" hidden="1" x14ac:dyDescent="0.35">
      <c r="A655" s="110">
        <v>1</v>
      </c>
      <c r="B655" s="110">
        <v>27.21</v>
      </c>
      <c r="C655" s="111" t="str">
        <f t="shared" si="137"/>
        <v>II 01 - Tarapacá</v>
      </c>
      <c r="D655" s="112" t="str">
        <f>+"https://analytics.zoho.com/open-view/2395394000007662171?ZOHO_CRITERIA=%22Trasposicion_27.21%22.%22Cod%20regi%C3%B3n%22%20%3D%20"&amp;I655</f>
        <v>https://analytics.zoho.com/open-view/2395394000007662171?ZOHO_CRITERIA=%22Trasposicion_27.21%22.%22Cod%20regi%C3%B3n%22%20%3D%201</v>
      </c>
      <c r="E655" s="113">
        <f t="shared" si="142"/>
        <v>16</v>
      </c>
      <c r="F655" s="114" t="str">
        <f t="shared" ref="F655:F694" si="143">+F654</f>
        <v>II 01</v>
      </c>
      <c r="G655" s="114" t="str">
        <f t="shared" ref="G655:G694" si="144">+G654</f>
        <v>Región</v>
      </c>
      <c r="H655" s="114" t="str">
        <f t="shared" ref="H655:H694" si="145">+H654</f>
        <v>Casos de violencia general</v>
      </c>
      <c r="I655" s="110">
        <v>1</v>
      </c>
      <c r="J655" s="114" t="s">
        <v>10</v>
      </c>
      <c r="K655" s="114" t="s">
        <v>306</v>
      </c>
      <c r="L655" s="1" t="str">
        <f t="shared" si="138"/>
        <v>II 01 - Tarapacá</v>
      </c>
    </row>
    <row r="656" spans="1:12" hidden="1" x14ac:dyDescent="0.35">
      <c r="A656" s="2">
        <f t="shared" si="139"/>
        <v>2</v>
      </c>
      <c r="B656" s="2">
        <f t="shared" si="140"/>
        <v>27.21</v>
      </c>
      <c r="C656" s="5" t="str">
        <f t="shared" si="137"/>
        <v>II 01 - Antofagasta</v>
      </c>
      <c r="D656" s="23" t="str">
        <f t="shared" ref="D656:D670" si="146">+"https://analytics.zoho.com/open-view/2395394000007662171?ZOHO_CRITERIA=%22Trasposicion_27.21%22.%22Cod%20regi%C3%B3n%22%20%3D%20"&amp;I656</f>
        <v>https://analytics.zoho.com/open-view/2395394000007662171?ZOHO_CRITERIA=%22Trasposicion_27.21%22.%22Cod%20regi%C3%B3n%22%20%3D%202</v>
      </c>
      <c r="E656" s="4">
        <f t="shared" si="142"/>
        <v>16</v>
      </c>
      <c r="F656" t="str">
        <f t="shared" si="143"/>
        <v>II 01</v>
      </c>
      <c r="G656" t="str">
        <f t="shared" si="144"/>
        <v>Región</v>
      </c>
      <c r="H656" t="str">
        <f t="shared" si="145"/>
        <v>Casos de violencia general</v>
      </c>
      <c r="I656" s="2">
        <v>2</v>
      </c>
      <c r="J656" t="s">
        <v>11</v>
      </c>
      <c r="L656" s="1" t="str">
        <f t="shared" si="138"/>
        <v>II 01 - Antofagasta</v>
      </c>
    </row>
    <row r="657" spans="1:12" hidden="1" x14ac:dyDescent="0.35">
      <c r="A657" s="2">
        <f t="shared" si="139"/>
        <v>3</v>
      </c>
      <c r="B657" s="2">
        <f t="shared" si="140"/>
        <v>27.21</v>
      </c>
      <c r="C657" s="5" t="str">
        <f t="shared" si="137"/>
        <v>II 01 - Atacama</v>
      </c>
      <c r="D657" s="23" t="str">
        <f t="shared" si="146"/>
        <v>https://analytics.zoho.com/open-view/2395394000007662171?ZOHO_CRITERIA=%22Trasposicion_27.21%22.%22Cod%20regi%C3%B3n%22%20%3D%203</v>
      </c>
      <c r="E657" s="4">
        <f t="shared" si="142"/>
        <v>16</v>
      </c>
      <c r="F657" t="str">
        <f t="shared" si="143"/>
        <v>II 01</v>
      </c>
      <c r="G657" t="str">
        <f t="shared" si="144"/>
        <v>Región</v>
      </c>
      <c r="H657" t="str">
        <f t="shared" si="145"/>
        <v>Casos de violencia general</v>
      </c>
      <c r="I657" s="2">
        <v>3</v>
      </c>
      <c r="J657" t="s">
        <v>12</v>
      </c>
      <c r="L657" s="1" t="str">
        <f t="shared" si="138"/>
        <v>II 01 - Atacama</v>
      </c>
    </row>
    <row r="658" spans="1:12" hidden="1" x14ac:dyDescent="0.35">
      <c r="A658" s="2">
        <f t="shared" si="139"/>
        <v>4</v>
      </c>
      <c r="B658" s="2">
        <f t="shared" si="140"/>
        <v>27.21</v>
      </c>
      <c r="C658" s="5" t="str">
        <f t="shared" si="137"/>
        <v>II 01 - Coquimbo</v>
      </c>
      <c r="D658" s="23" t="str">
        <f t="shared" si="146"/>
        <v>https://analytics.zoho.com/open-view/2395394000007662171?ZOHO_CRITERIA=%22Trasposicion_27.21%22.%22Cod%20regi%C3%B3n%22%20%3D%204</v>
      </c>
      <c r="E658" s="4">
        <f t="shared" si="142"/>
        <v>16</v>
      </c>
      <c r="F658" t="str">
        <f t="shared" si="143"/>
        <v>II 01</v>
      </c>
      <c r="G658" t="str">
        <f t="shared" si="144"/>
        <v>Región</v>
      </c>
      <c r="H658" t="str">
        <f t="shared" si="145"/>
        <v>Casos de violencia general</v>
      </c>
      <c r="I658" s="2">
        <v>4</v>
      </c>
      <c r="J658" t="s">
        <v>13</v>
      </c>
      <c r="L658" s="1" t="str">
        <f t="shared" si="138"/>
        <v>II 01 - Coquimbo</v>
      </c>
    </row>
    <row r="659" spans="1:12" hidden="1" x14ac:dyDescent="0.35">
      <c r="A659" s="2">
        <f t="shared" si="139"/>
        <v>5</v>
      </c>
      <c r="B659" s="2">
        <f t="shared" si="140"/>
        <v>27.21</v>
      </c>
      <c r="C659" s="5" t="str">
        <f t="shared" si="137"/>
        <v>II 01 - Valparaíso</v>
      </c>
      <c r="D659" s="23" t="str">
        <f t="shared" si="146"/>
        <v>https://analytics.zoho.com/open-view/2395394000007662171?ZOHO_CRITERIA=%22Trasposicion_27.21%22.%22Cod%20regi%C3%B3n%22%20%3D%205</v>
      </c>
      <c r="E659" s="4">
        <f t="shared" si="142"/>
        <v>16</v>
      </c>
      <c r="F659" t="str">
        <f t="shared" si="143"/>
        <v>II 01</v>
      </c>
      <c r="G659" t="str">
        <f t="shared" si="144"/>
        <v>Región</v>
      </c>
      <c r="H659" t="str">
        <f t="shared" si="145"/>
        <v>Casos de violencia general</v>
      </c>
      <c r="I659" s="2">
        <v>5</v>
      </c>
      <c r="J659" t="s">
        <v>14</v>
      </c>
      <c r="L659" s="1" t="str">
        <f t="shared" si="138"/>
        <v>II 01 - Valparaíso</v>
      </c>
    </row>
    <row r="660" spans="1:12" hidden="1" x14ac:dyDescent="0.35">
      <c r="A660" s="2">
        <f t="shared" si="139"/>
        <v>6</v>
      </c>
      <c r="B660" s="2">
        <f t="shared" si="140"/>
        <v>27.21</v>
      </c>
      <c r="C660" s="5" t="str">
        <f t="shared" si="137"/>
        <v>II 01 - O'Higgins</v>
      </c>
      <c r="D660" s="23" t="str">
        <f t="shared" si="146"/>
        <v>https://analytics.zoho.com/open-view/2395394000007662171?ZOHO_CRITERIA=%22Trasposicion_27.21%22.%22Cod%20regi%C3%B3n%22%20%3D%206</v>
      </c>
      <c r="E660" s="4">
        <f t="shared" si="142"/>
        <v>16</v>
      </c>
      <c r="F660" t="str">
        <f t="shared" si="143"/>
        <v>II 01</v>
      </c>
      <c r="G660" t="str">
        <f t="shared" si="144"/>
        <v>Región</v>
      </c>
      <c r="H660" t="str">
        <f t="shared" si="145"/>
        <v>Casos de violencia general</v>
      </c>
      <c r="I660" s="2">
        <v>6</v>
      </c>
      <c r="J660" t="s">
        <v>15</v>
      </c>
      <c r="L660" s="1" t="str">
        <f t="shared" si="138"/>
        <v>II 01 - O'Higgins</v>
      </c>
    </row>
    <row r="661" spans="1:12" hidden="1" x14ac:dyDescent="0.35">
      <c r="A661" s="2">
        <f t="shared" si="139"/>
        <v>7</v>
      </c>
      <c r="B661" s="2">
        <f t="shared" si="140"/>
        <v>27.21</v>
      </c>
      <c r="C661" s="5" t="str">
        <f t="shared" si="137"/>
        <v>II 01 - Maule</v>
      </c>
      <c r="D661" s="23" t="str">
        <f t="shared" si="146"/>
        <v>https://analytics.zoho.com/open-view/2395394000007662171?ZOHO_CRITERIA=%22Trasposicion_27.21%22.%22Cod%20regi%C3%B3n%22%20%3D%207</v>
      </c>
      <c r="E661" s="4">
        <f t="shared" si="142"/>
        <v>16</v>
      </c>
      <c r="F661" t="str">
        <f t="shared" si="143"/>
        <v>II 01</v>
      </c>
      <c r="G661" t="str">
        <f t="shared" si="144"/>
        <v>Región</v>
      </c>
      <c r="H661" t="str">
        <f t="shared" si="145"/>
        <v>Casos de violencia general</v>
      </c>
      <c r="I661" s="2">
        <v>7</v>
      </c>
      <c r="J661" t="s">
        <v>16</v>
      </c>
      <c r="L661" s="1" t="str">
        <f t="shared" si="138"/>
        <v>II 01 - Maule</v>
      </c>
    </row>
    <row r="662" spans="1:12" hidden="1" x14ac:dyDescent="0.35">
      <c r="A662" s="2">
        <f t="shared" si="139"/>
        <v>8</v>
      </c>
      <c r="B662" s="2">
        <f t="shared" si="140"/>
        <v>27.21</v>
      </c>
      <c r="C662" s="5" t="str">
        <f t="shared" si="137"/>
        <v>II 01 - Biobío</v>
      </c>
      <c r="D662" s="23" t="str">
        <f t="shared" si="146"/>
        <v>https://analytics.zoho.com/open-view/2395394000007662171?ZOHO_CRITERIA=%22Trasposicion_27.21%22.%22Cod%20regi%C3%B3n%22%20%3D%208</v>
      </c>
      <c r="E662" s="4">
        <f t="shared" si="142"/>
        <v>16</v>
      </c>
      <c r="F662" t="str">
        <f t="shared" si="143"/>
        <v>II 01</v>
      </c>
      <c r="G662" t="str">
        <f t="shared" si="144"/>
        <v>Región</v>
      </c>
      <c r="H662" t="str">
        <f t="shared" si="145"/>
        <v>Casos de violencia general</v>
      </c>
      <c r="I662" s="2">
        <v>8</v>
      </c>
      <c r="J662" t="s">
        <v>17</v>
      </c>
      <c r="L662" s="1" t="str">
        <f t="shared" si="138"/>
        <v>II 01 - Biobío</v>
      </c>
    </row>
    <row r="663" spans="1:12" hidden="1" x14ac:dyDescent="0.35">
      <c r="A663" s="2">
        <f t="shared" si="139"/>
        <v>9</v>
      </c>
      <c r="B663" s="2">
        <f t="shared" si="140"/>
        <v>27.21</v>
      </c>
      <c r="C663" s="5" t="str">
        <f t="shared" si="137"/>
        <v>II 01 - Araucanía</v>
      </c>
      <c r="D663" s="23" t="str">
        <f t="shared" si="146"/>
        <v>https://analytics.zoho.com/open-view/2395394000007662171?ZOHO_CRITERIA=%22Trasposicion_27.21%22.%22Cod%20regi%C3%B3n%22%20%3D%209</v>
      </c>
      <c r="E663" s="4">
        <f t="shared" si="142"/>
        <v>16</v>
      </c>
      <c r="F663" t="str">
        <f t="shared" si="143"/>
        <v>II 01</v>
      </c>
      <c r="G663" t="str">
        <f t="shared" si="144"/>
        <v>Región</v>
      </c>
      <c r="H663" t="str">
        <f t="shared" si="145"/>
        <v>Casos de violencia general</v>
      </c>
      <c r="I663" s="2">
        <v>9</v>
      </c>
      <c r="J663" t="s">
        <v>18</v>
      </c>
      <c r="L663" s="1" t="str">
        <f t="shared" si="138"/>
        <v>II 01 - Araucanía</v>
      </c>
    </row>
    <row r="664" spans="1:12" hidden="1" x14ac:dyDescent="0.35">
      <c r="A664" s="2">
        <f t="shared" si="139"/>
        <v>10</v>
      </c>
      <c r="B664" s="2">
        <f t="shared" si="140"/>
        <v>27.21</v>
      </c>
      <c r="C664" s="5" t="str">
        <f t="shared" si="137"/>
        <v>II 01 - Los Lagos</v>
      </c>
      <c r="D664" s="23" t="str">
        <f t="shared" si="146"/>
        <v>https://analytics.zoho.com/open-view/2395394000007662171?ZOHO_CRITERIA=%22Trasposicion_27.21%22.%22Cod%20regi%C3%B3n%22%20%3D%2010</v>
      </c>
      <c r="E664" s="4">
        <f t="shared" si="142"/>
        <v>16</v>
      </c>
      <c r="F664" t="str">
        <f t="shared" si="143"/>
        <v>II 01</v>
      </c>
      <c r="G664" t="str">
        <f t="shared" si="144"/>
        <v>Región</v>
      </c>
      <c r="H664" t="str">
        <f t="shared" si="145"/>
        <v>Casos de violencia general</v>
      </c>
      <c r="I664" s="2">
        <v>10</v>
      </c>
      <c r="J664" t="s">
        <v>19</v>
      </c>
      <c r="L664" s="1" t="str">
        <f t="shared" si="138"/>
        <v>II 01 - Los Lagos</v>
      </c>
    </row>
    <row r="665" spans="1:12" hidden="1" x14ac:dyDescent="0.35">
      <c r="A665" s="2">
        <f t="shared" si="139"/>
        <v>11</v>
      </c>
      <c r="B665" s="2">
        <f t="shared" si="140"/>
        <v>27.21</v>
      </c>
      <c r="C665" s="5" t="str">
        <f t="shared" si="137"/>
        <v>II 01 - Aysén</v>
      </c>
      <c r="D665" s="23" t="str">
        <f t="shared" si="146"/>
        <v>https://analytics.zoho.com/open-view/2395394000007662171?ZOHO_CRITERIA=%22Trasposicion_27.21%22.%22Cod%20regi%C3%B3n%22%20%3D%2011</v>
      </c>
      <c r="E665" s="4">
        <f t="shared" si="142"/>
        <v>16</v>
      </c>
      <c r="F665" t="str">
        <f t="shared" si="143"/>
        <v>II 01</v>
      </c>
      <c r="G665" t="str">
        <f t="shared" si="144"/>
        <v>Región</v>
      </c>
      <c r="H665" t="str">
        <f t="shared" si="145"/>
        <v>Casos de violencia general</v>
      </c>
      <c r="I665" s="2">
        <v>11</v>
      </c>
      <c r="J665" t="s">
        <v>20</v>
      </c>
      <c r="L665" s="1" t="str">
        <f t="shared" si="138"/>
        <v>II 01 - Aysén</v>
      </c>
    </row>
    <row r="666" spans="1:12" hidden="1" x14ac:dyDescent="0.35">
      <c r="A666" s="2">
        <f t="shared" si="139"/>
        <v>12</v>
      </c>
      <c r="B666" s="2">
        <f t="shared" si="140"/>
        <v>27.21</v>
      </c>
      <c r="C666" s="5" t="str">
        <f t="shared" si="137"/>
        <v>II 01 - Magallanes y Antártica Chilena</v>
      </c>
      <c r="D666" s="23" t="str">
        <f t="shared" si="146"/>
        <v>https://analytics.zoho.com/open-view/2395394000007662171?ZOHO_CRITERIA=%22Trasposicion_27.21%22.%22Cod%20regi%C3%B3n%22%20%3D%2012</v>
      </c>
      <c r="E666" s="4">
        <f t="shared" si="142"/>
        <v>16</v>
      </c>
      <c r="F666" t="str">
        <f t="shared" si="143"/>
        <v>II 01</v>
      </c>
      <c r="G666" t="str">
        <f t="shared" si="144"/>
        <v>Región</v>
      </c>
      <c r="H666" t="str">
        <f t="shared" si="145"/>
        <v>Casos de violencia general</v>
      </c>
      <c r="I666" s="2">
        <v>12</v>
      </c>
      <c r="J666" t="s">
        <v>223</v>
      </c>
      <c r="L666" s="1" t="str">
        <f t="shared" si="138"/>
        <v>II 01 - Magallanes y Antártica Chilena</v>
      </c>
    </row>
    <row r="667" spans="1:12" hidden="1" x14ac:dyDescent="0.35">
      <c r="A667" s="2">
        <f t="shared" si="139"/>
        <v>13</v>
      </c>
      <c r="B667" s="2">
        <f t="shared" si="140"/>
        <v>27.21</v>
      </c>
      <c r="C667" s="5" t="str">
        <f t="shared" si="137"/>
        <v>II 01 - Metropolitana</v>
      </c>
      <c r="D667" s="23" t="str">
        <f t="shared" si="146"/>
        <v>https://analytics.zoho.com/open-view/2395394000007662171?ZOHO_CRITERIA=%22Trasposicion_27.21%22.%22Cod%20regi%C3%B3n%22%20%3D%2013</v>
      </c>
      <c r="E667" s="4">
        <f t="shared" si="142"/>
        <v>16</v>
      </c>
      <c r="F667" t="str">
        <f t="shared" si="143"/>
        <v>II 01</v>
      </c>
      <c r="G667" t="str">
        <f t="shared" si="144"/>
        <v>Región</v>
      </c>
      <c r="H667" t="str">
        <f t="shared" si="145"/>
        <v>Casos de violencia general</v>
      </c>
      <c r="I667" s="2">
        <v>13</v>
      </c>
      <c r="J667" t="s">
        <v>22</v>
      </c>
      <c r="L667" s="1" t="str">
        <f t="shared" si="138"/>
        <v>II 01 - Metropolitana</v>
      </c>
    </row>
    <row r="668" spans="1:12" hidden="1" x14ac:dyDescent="0.35">
      <c r="A668" s="2">
        <f t="shared" si="139"/>
        <v>14</v>
      </c>
      <c r="B668" s="2">
        <f t="shared" si="140"/>
        <v>27.21</v>
      </c>
      <c r="C668" s="5" t="str">
        <f t="shared" si="137"/>
        <v>II 01 - Los Ríos</v>
      </c>
      <c r="D668" s="23" t="str">
        <f t="shared" si="146"/>
        <v>https://analytics.zoho.com/open-view/2395394000007662171?ZOHO_CRITERIA=%22Trasposicion_27.21%22.%22Cod%20regi%C3%B3n%22%20%3D%2014</v>
      </c>
      <c r="E668" s="4">
        <f t="shared" si="142"/>
        <v>16</v>
      </c>
      <c r="F668" t="str">
        <f t="shared" si="143"/>
        <v>II 01</v>
      </c>
      <c r="G668" t="str">
        <f t="shared" si="144"/>
        <v>Región</v>
      </c>
      <c r="H668" t="str">
        <f t="shared" si="145"/>
        <v>Casos de violencia general</v>
      </c>
      <c r="I668" s="2">
        <v>14</v>
      </c>
      <c r="J668" t="s">
        <v>23</v>
      </c>
      <c r="L668" s="1" t="str">
        <f t="shared" si="138"/>
        <v>II 01 - Los Ríos</v>
      </c>
    </row>
    <row r="669" spans="1:12" hidden="1" x14ac:dyDescent="0.35">
      <c r="A669" s="2">
        <f t="shared" si="139"/>
        <v>15</v>
      </c>
      <c r="B669" s="2">
        <f t="shared" si="140"/>
        <v>27.21</v>
      </c>
      <c r="C669" s="5" t="str">
        <f t="shared" si="137"/>
        <v>II 01 - Arica y Parinacota</v>
      </c>
      <c r="D669" s="23" t="str">
        <f t="shared" si="146"/>
        <v>https://analytics.zoho.com/open-view/2395394000007662171?ZOHO_CRITERIA=%22Trasposicion_27.21%22.%22Cod%20regi%C3%B3n%22%20%3D%2015</v>
      </c>
      <c r="E669" s="4">
        <f t="shared" si="142"/>
        <v>16</v>
      </c>
      <c r="F669" t="str">
        <f t="shared" si="143"/>
        <v>II 01</v>
      </c>
      <c r="G669" t="str">
        <f t="shared" si="144"/>
        <v>Región</v>
      </c>
      <c r="H669" t="str">
        <f t="shared" si="145"/>
        <v>Casos de violencia general</v>
      </c>
      <c r="I669" s="2">
        <v>15</v>
      </c>
      <c r="J669" t="s">
        <v>24</v>
      </c>
      <c r="L669" s="1" t="str">
        <f t="shared" si="138"/>
        <v>II 01 - Arica y Parinacota</v>
      </c>
    </row>
    <row r="670" spans="1:12" hidden="1" x14ac:dyDescent="0.35">
      <c r="A670" s="2">
        <f t="shared" si="139"/>
        <v>16</v>
      </c>
      <c r="B670" s="2">
        <f t="shared" si="140"/>
        <v>27.21</v>
      </c>
      <c r="C670" s="5" t="str">
        <f t="shared" si="137"/>
        <v>II 01 - Ñuble</v>
      </c>
      <c r="D670" s="23" t="str">
        <f t="shared" si="146"/>
        <v>https://analytics.zoho.com/open-view/2395394000007662171?ZOHO_CRITERIA=%22Trasposicion_27.21%22.%22Cod%20regi%C3%B3n%22%20%3D%2016</v>
      </c>
      <c r="E670" s="4">
        <f t="shared" si="142"/>
        <v>16</v>
      </c>
      <c r="F670" t="str">
        <f t="shared" si="143"/>
        <v>II 01</v>
      </c>
      <c r="G670" t="str">
        <f t="shared" si="144"/>
        <v>Región</v>
      </c>
      <c r="H670" t="str">
        <f t="shared" si="145"/>
        <v>Casos de violencia general</v>
      </c>
      <c r="I670" s="2">
        <v>16</v>
      </c>
      <c r="J670" t="s">
        <v>25</v>
      </c>
      <c r="L670" s="1" t="str">
        <f t="shared" si="138"/>
        <v>II 01 - Ñuble</v>
      </c>
    </row>
    <row r="671" spans="1:12" hidden="1" x14ac:dyDescent="0.35">
      <c r="A671" s="36">
        <v>1</v>
      </c>
      <c r="B671" s="36">
        <v>27.22</v>
      </c>
      <c r="C671" s="37" t="str">
        <f t="shared" si="137"/>
        <v>II 01 - Tarapacá</v>
      </c>
      <c r="D671" s="38" t="str">
        <f>+"https://analytics.zoho.com/open-view/2395394000007494304?ZOHO_CRITERIA=%22Trasposicion_27.22%22.%22Valor%22%3E0.99%20and%20%22Trasposicion_27.22%22.%22Cod%20regi%C3%B3n%22%20%3D%20"&amp;I671</f>
        <v>https://analytics.zoho.com/open-view/2395394000007494304?ZOHO_CRITERIA=%22Trasposicion_27.22%22.%22Valor%22%3E0.99%20and%20%22Trasposicion_27.22%22.%22Cod%20regi%C3%B3n%22%20%3D%201</v>
      </c>
      <c r="E671" s="39">
        <f t="shared" si="142"/>
        <v>16</v>
      </c>
      <c r="F671" s="40" t="s">
        <v>42</v>
      </c>
      <c r="G671" s="40" t="s">
        <v>27</v>
      </c>
      <c r="H671" s="40" t="s">
        <v>308</v>
      </c>
      <c r="I671" s="36">
        <v>1</v>
      </c>
      <c r="J671" s="40" t="s">
        <v>10</v>
      </c>
      <c r="K671" s="40" t="s">
        <v>311</v>
      </c>
      <c r="L671" s="1" t="str">
        <f t="shared" si="138"/>
        <v>II 01 - Tarapacá</v>
      </c>
    </row>
    <row r="672" spans="1:12" hidden="1" x14ac:dyDescent="0.35">
      <c r="A672" s="2">
        <f t="shared" si="139"/>
        <v>2</v>
      </c>
      <c r="B672" s="2">
        <f t="shared" si="140"/>
        <v>27.22</v>
      </c>
      <c r="C672" s="5" t="str">
        <f t="shared" si="137"/>
        <v>II 01 - Antofagasta</v>
      </c>
      <c r="D672" s="23" t="str">
        <f t="shared" ref="D672:D686" si="147">+"https://analytics.zoho.com/open-view/2395394000007494304?ZOHO_CRITERIA=%22Trasposicion_27.22%22.%22Valor%22%3E0.99%20and%20%22Trasposicion_27.22%22.%22Cod%20regi%C3%B3n%22%20%3D%20"&amp;I672</f>
        <v>https://analytics.zoho.com/open-view/2395394000007494304?ZOHO_CRITERIA=%22Trasposicion_27.22%22.%22Valor%22%3E0.99%20and%20%22Trasposicion_27.22%22.%22Cod%20regi%C3%B3n%22%20%3D%202</v>
      </c>
      <c r="E672" s="4">
        <f t="shared" si="142"/>
        <v>16</v>
      </c>
      <c r="F672" t="str">
        <f t="shared" si="143"/>
        <v>II 01</v>
      </c>
      <c r="G672" t="str">
        <f t="shared" si="144"/>
        <v>Región</v>
      </c>
      <c r="H672" t="str">
        <f t="shared" si="145"/>
        <v>Tasa de violencia</v>
      </c>
      <c r="I672" s="2">
        <v>2</v>
      </c>
      <c r="J672" t="s">
        <v>11</v>
      </c>
      <c r="L672" s="1" t="str">
        <f t="shared" si="138"/>
        <v>II 01 - Antofagasta</v>
      </c>
    </row>
    <row r="673" spans="1:12" hidden="1" x14ac:dyDescent="0.35">
      <c r="A673" s="2">
        <f t="shared" si="139"/>
        <v>3</v>
      </c>
      <c r="B673" s="2">
        <f t="shared" si="140"/>
        <v>27.22</v>
      </c>
      <c r="C673" s="5" t="str">
        <f t="shared" si="137"/>
        <v>II 01 - Atacama</v>
      </c>
      <c r="D673" s="23" t="str">
        <f t="shared" si="147"/>
        <v>https://analytics.zoho.com/open-view/2395394000007494304?ZOHO_CRITERIA=%22Trasposicion_27.22%22.%22Valor%22%3E0.99%20and%20%22Trasposicion_27.22%22.%22Cod%20regi%C3%B3n%22%20%3D%203</v>
      </c>
      <c r="E673" s="4">
        <f t="shared" si="142"/>
        <v>16</v>
      </c>
      <c r="F673" t="str">
        <f t="shared" si="143"/>
        <v>II 01</v>
      </c>
      <c r="G673" t="str">
        <f t="shared" si="144"/>
        <v>Región</v>
      </c>
      <c r="H673" t="str">
        <f t="shared" si="145"/>
        <v>Tasa de violencia</v>
      </c>
      <c r="I673" s="2">
        <v>3</v>
      </c>
      <c r="J673" t="s">
        <v>12</v>
      </c>
      <c r="L673" s="1" t="str">
        <f t="shared" si="138"/>
        <v>II 01 - Atacama</v>
      </c>
    </row>
    <row r="674" spans="1:12" hidden="1" x14ac:dyDescent="0.35">
      <c r="A674" s="2">
        <f t="shared" si="139"/>
        <v>4</v>
      </c>
      <c r="B674" s="2">
        <f t="shared" si="140"/>
        <v>27.22</v>
      </c>
      <c r="C674" s="5" t="str">
        <f t="shared" si="137"/>
        <v>II 01 - Coquimbo</v>
      </c>
      <c r="D674" s="23" t="str">
        <f t="shared" si="147"/>
        <v>https://analytics.zoho.com/open-view/2395394000007494304?ZOHO_CRITERIA=%22Trasposicion_27.22%22.%22Valor%22%3E0.99%20and%20%22Trasposicion_27.22%22.%22Cod%20regi%C3%B3n%22%20%3D%204</v>
      </c>
      <c r="E674" s="4">
        <f t="shared" si="142"/>
        <v>16</v>
      </c>
      <c r="F674" t="str">
        <f t="shared" si="143"/>
        <v>II 01</v>
      </c>
      <c r="G674" t="str">
        <f t="shared" si="144"/>
        <v>Región</v>
      </c>
      <c r="H674" t="str">
        <f t="shared" si="145"/>
        <v>Tasa de violencia</v>
      </c>
      <c r="I674" s="2">
        <v>4</v>
      </c>
      <c r="J674" t="s">
        <v>13</v>
      </c>
      <c r="L674" s="1" t="str">
        <f t="shared" si="138"/>
        <v>II 01 - Coquimbo</v>
      </c>
    </row>
    <row r="675" spans="1:12" hidden="1" x14ac:dyDescent="0.35">
      <c r="A675" s="2">
        <f t="shared" si="139"/>
        <v>5</v>
      </c>
      <c r="B675" s="2">
        <f t="shared" si="140"/>
        <v>27.22</v>
      </c>
      <c r="C675" s="5" t="str">
        <f t="shared" si="137"/>
        <v>II 01 - Valparaíso</v>
      </c>
      <c r="D675" s="23" t="str">
        <f t="shared" si="147"/>
        <v>https://analytics.zoho.com/open-view/2395394000007494304?ZOHO_CRITERIA=%22Trasposicion_27.22%22.%22Valor%22%3E0.99%20and%20%22Trasposicion_27.22%22.%22Cod%20regi%C3%B3n%22%20%3D%205</v>
      </c>
      <c r="E675" s="4">
        <f t="shared" si="142"/>
        <v>16</v>
      </c>
      <c r="F675" t="str">
        <f t="shared" si="143"/>
        <v>II 01</v>
      </c>
      <c r="G675" t="str">
        <f t="shared" si="144"/>
        <v>Región</v>
      </c>
      <c r="H675" t="str">
        <f t="shared" si="145"/>
        <v>Tasa de violencia</v>
      </c>
      <c r="I675" s="2">
        <v>5</v>
      </c>
      <c r="J675" t="s">
        <v>14</v>
      </c>
      <c r="L675" s="1" t="str">
        <f t="shared" si="138"/>
        <v>II 01 - Valparaíso</v>
      </c>
    </row>
    <row r="676" spans="1:12" hidden="1" x14ac:dyDescent="0.35">
      <c r="A676" s="2">
        <f t="shared" si="139"/>
        <v>6</v>
      </c>
      <c r="B676" s="2">
        <f t="shared" si="140"/>
        <v>27.22</v>
      </c>
      <c r="C676" s="5" t="str">
        <f t="shared" si="137"/>
        <v>II 01 - O'Higgins</v>
      </c>
      <c r="D676" s="23" t="str">
        <f t="shared" si="147"/>
        <v>https://analytics.zoho.com/open-view/2395394000007494304?ZOHO_CRITERIA=%22Trasposicion_27.22%22.%22Valor%22%3E0.99%20and%20%22Trasposicion_27.22%22.%22Cod%20regi%C3%B3n%22%20%3D%206</v>
      </c>
      <c r="E676" s="4">
        <f t="shared" si="142"/>
        <v>16</v>
      </c>
      <c r="F676" t="str">
        <f t="shared" si="143"/>
        <v>II 01</v>
      </c>
      <c r="G676" t="str">
        <f t="shared" si="144"/>
        <v>Región</v>
      </c>
      <c r="H676" t="str">
        <f t="shared" si="145"/>
        <v>Tasa de violencia</v>
      </c>
      <c r="I676" s="2">
        <v>6</v>
      </c>
      <c r="J676" t="s">
        <v>15</v>
      </c>
      <c r="L676" s="1" t="str">
        <f t="shared" si="138"/>
        <v>II 01 - O'Higgins</v>
      </c>
    </row>
    <row r="677" spans="1:12" hidden="1" x14ac:dyDescent="0.35">
      <c r="A677" s="2">
        <f t="shared" si="139"/>
        <v>7</v>
      </c>
      <c r="B677" s="2">
        <f t="shared" si="140"/>
        <v>27.22</v>
      </c>
      <c r="C677" s="5" t="str">
        <f t="shared" si="137"/>
        <v>II 01 - Maule</v>
      </c>
      <c r="D677" s="23" t="str">
        <f t="shared" si="147"/>
        <v>https://analytics.zoho.com/open-view/2395394000007494304?ZOHO_CRITERIA=%22Trasposicion_27.22%22.%22Valor%22%3E0.99%20and%20%22Trasposicion_27.22%22.%22Cod%20regi%C3%B3n%22%20%3D%207</v>
      </c>
      <c r="E677" s="4">
        <f t="shared" si="142"/>
        <v>16</v>
      </c>
      <c r="F677" t="str">
        <f t="shared" si="143"/>
        <v>II 01</v>
      </c>
      <c r="G677" t="str">
        <f t="shared" si="144"/>
        <v>Región</v>
      </c>
      <c r="H677" t="str">
        <f t="shared" si="145"/>
        <v>Tasa de violencia</v>
      </c>
      <c r="I677" s="2">
        <v>7</v>
      </c>
      <c r="J677" t="s">
        <v>16</v>
      </c>
      <c r="L677" s="1" t="str">
        <f t="shared" si="138"/>
        <v>II 01 - Maule</v>
      </c>
    </row>
    <row r="678" spans="1:12" hidden="1" x14ac:dyDescent="0.35">
      <c r="A678" s="2">
        <f t="shared" si="139"/>
        <v>8</v>
      </c>
      <c r="B678" s="2">
        <f t="shared" si="140"/>
        <v>27.22</v>
      </c>
      <c r="C678" s="5" t="str">
        <f t="shared" si="137"/>
        <v>II 01 - Biobío</v>
      </c>
      <c r="D678" s="23" t="str">
        <f t="shared" si="147"/>
        <v>https://analytics.zoho.com/open-view/2395394000007494304?ZOHO_CRITERIA=%22Trasposicion_27.22%22.%22Valor%22%3E0.99%20and%20%22Trasposicion_27.22%22.%22Cod%20regi%C3%B3n%22%20%3D%208</v>
      </c>
      <c r="E678" s="4">
        <f t="shared" si="142"/>
        <v>16</v>
      </c>
      <c r="F678" t="str">
        <f t="shared" si="143"/>
        <v>II 01</v>
      </c>
      <c r="G678" t="str">
        <f t="shared" si="144"/>
        <v>Región</v>
      </c>
      <c r="H678" t="str">
        <f t="shared" si="145"/>
        <v>Tasa de violencia</v>
      </c>
      <c r="I678" s="2">
        <v>8</v>
      </c>
      <c r="J678" t="s">
        <v>17</v>
      </c>
      <c r="L678" s="1" t="str">
        <f t="shared" si="138"/>
        <v>II 01 - Biobío</v>
      </c>
    </row>
    <row r="679" spans="1:12" hidden="1" x14ac:dyDescent="0.35">
      <c r="A679" s="2">
        <f t="shared" si="139"/>
        <v>9</v>
      </c>
      <c r="B679" s="2">
        <f t="shared" si="140"/>
        <v>27.22</v>
      </c>
      <c r="C679" s="5" t="str">
        <f t="shared" si="137"/>
        <v>II 01 - Araucanía</v>
      </c>
      <c r="D679" s="23" t="str">
        <f t="shared" si="147"/>
        <v>https://analytics.zoho.com/open-view/2395394000007494304?ZOHO_CRITERIA=%22Trasposicion_27.22%22.%22Valor%22%3E0.99%20and%20%22Trasposicion_27.22%22.%22Cod%20regi%C3%B3n%22%20%3D%209</v>
      </c>
      <c r="E679" s="4">
        <f t="shared" si="142"/>
        <v>16</v>
      </c>
      <c r="F679" t="str">
        <f t="shared" si="143"/>
        <v>II 01</v>
      </c>
      <c r="G679" t="str">
        <f t="shared" si="144"/>
        <v>Región</v>
      </c>
      <c r="H679" t="str">
        <f t="shared" si="145"/>
        <v>Tasa de violencia</v>
      </c>
      <c r="I679" s="2">
        <v>9</v>
      </c>
      <c r="J679" t="s">
        <v>18</v>
      </c>
      <c r="L679" s="1" t="str">
        <f t="shared" si="138"/>
        <v>II 01 - Araucanía</v>
      </c>
    </row>
    <row r="680" spans="1:12" hidden="1" x14ac:dyDescent="0.35">
      <c r="A680" s="2">
        <f t="shared" si="139"/>
        <v>10</v>
      </c>
      <c r="B680" s="2">
        <f t="shared" si="140"/>
        <v>27.22</v>
      </c>
      <c r="C680" s="5" t="str">
        <f t="shared" si="137"/>
        <v>II 01 - Los Lagos</v>
      </c>
      <c r="D680" s="23" t="str">
        <f t="shared" si="147"/>
        <v>https://analytics.zoho.com/open-view/2395394000007494304?ZOHO_CRITERIA=%22Trasposicion_27.22%22.%22Valor%22%3E0.99%20and%20%22Trasposicion_27.22%22.%22Cod%20regi%C3%B3n%22%20%3D%2010</v>
      </c>
      <c r="E680" s="4">
        <f t="shared" si="142"/>
        <v>16</v>
      </c>
      <c r="F680" t="str">
        <f t="shared" si="143"/>
        <v>II 01</v>
      </c>
      <c r="G680" t="str">
        <f t="shared" si="144"/>
        <v>Región</v>
      </c>
      <c r="H680" t="str">
        <f t="shared" si="145"/>
        <v>Tasa de violencia</v>
      </c>
      <c r="I680" s="2">
        <v>10</v>
      </c>
      <c r="J680" t="s">
        <v>19</v>
      </c>
      <c r="L680" s="1" t="str">
        <f t="shared" si="138"/>
        <v>II 01 - Los Lagos</v>
      </c>
    </row>
    <row r="681" spans="1:12" hidden="1" x14ac:dyDescent="0.35">
      <c r="A681" s="2">
        <f t="shared" si="139"/>
        <v>11</v>
      </c>
      <c r="B681" s="2">
        <f t="shared" si="140"/>
        <v>27.22</v>
      </c>
      <c r="C681" s="5" t="str">
        <f t="shared" si="137"/>
        <v>II 01 - Aysén</v>
      </c>
      <c r="D681" s="23" t="str">
        <f t="shared" si="147"/>
        <v>https://analytics.zoho.com/open-view/2395394000007494304?ZOHO_CRITERIA=%22Trasposicion_27.22%22.%22Valor%22%3E0.99%20and%20%22Trasposicion_27.22%22.%22Cod%20regi%C3%B3n%22%20%3D%2011</v>
      </c>
      <c r="E681" s="4">
        <f t="shared" si="142"/>
        <v>16</v>
      </c>
      <c r="F681" t="str">
        <f t="shared" si="143"/>
        <v>II 01</v>
      </c>
      <c r="G681" t="str">
        <f t="shared" si="144"/>
        <v>Región</v>
      </c>
      <c r="H681" t="str">
        <f t="shared" si="145"/>
        <v>Tasa de violencia</v>
      </c>
      <c r="I681" s="2">
        <v>11</v>
      </c>
      <c r="J681" t="s">
        <v>20</v>
      </c>
      <c r="L681" s="1" t="str">
        <f t="shared" si="138"/>
        <v>II 01 - Aysén</v>
      </c>
    </row>
    <row r="682" spans="1:12" hidden="1" x14ac:dyDescent="0.35">
      <c r="A682" s="2">
        <f t="shared" si="139"/>
        <v>12</v>
      </c>
      <c r="B682" s="2">
        <f t="shared" si="140"/>
        <v>27.22</v>
      </c>
      <c r="C682" s="5" t="str">
        <f t="shared" si="137"/>
        <v>II 01 - Magallanes y Antártica Chilena</v>
      </c>
      <c r="D682" s="23" t="str">
        <f t="shared" si="147"/>
        <v>https://analytics.zoho.com/open-view/2395394000007494304?ZOHO_CRITERIA=%22Trasposicion_27.22%22.%22Valor%22%3E0.99%20and%20%22Trasposicion_27.22%22.%22Cod%20regi%C3%B3n%22%20%3D%2012</v>
      </c>
      <c r="E682" s="4">
        <f t="shared" si="142"/>
        <v>16</v>
      </c>
      <c r="F682" t="str">
        <f t="shared" si="143"/>
        <v>II 01</v>
      </c>
      <c r="G682" t="str">
        <f t="shared" si="144"/>
        <v>Región</v>
      </c>
      <c r="H682" t="str">
        <f t="shared" si="145"/>
        <v>Tasa de violencia</v>
      </c>
      <c r="I682" s="2">
        <v>12</v>
      </c>
      <c r="J682" t="s">
        <v>223</v>
      </c>
      <c r="L682" s="1" t="str">
        <f t="shared" si="138"/>
        <v>II 01 - Magallanes y Antártica Chilena</v>
      </c>
    </row>
    <row r="683" spans="1:12" hidden="1" x14ac:dyDescent="0.35">
      <c r="A683" s="2">
        <f t="shared" si="139"/>
        <v>13</v>
      </c>
      <c r="B683" s="2">
        <f t="shared" si="140"/>
        <v>27.22</v>
      </c>
      <c r="C683" s="5" t="str">
        <f t="shared" si="137"/>
        <v>II 01 - Metropolitana</v>
      </c>
      <c r="D683" s="23" t="str">
        <f t="shared" si="147"/>
        <v>https://analytics.zoho.com/open-view/2395394000007494304?ZOHO_CRITERIA=%22Trasposicion_27.22%22.%22Valor%22%3E0.99%20and%20%22Trasposicion_27.22%22.%22Cod%20regi%C3%B3n%22%20%3D%2013</v>
      </c>
      <c r="E683" s="4">
        <f t="shared" si="142"/>
        <v>16</v>
      </c>
      <c r="F683" t="str">
        <f t="shared" si="143"/>
        <v>II 01</v>
      </c>
      <c r="G683" t="str">
        <f t="shared" si="144"/>
        <v>Región</v>
      </c>
      <c r="H683" t="str">
        <f t="shared" si="145"/>
        <v>Tasa de violencia</v>
      </c>
      <c r="I683" s="2">
        <v>13</v>
      </c>
      <c r="J683" t="s">
        <v>22</v>
      </c>
      <c r="L683" s="1" t="str">
        <f t="shared" si="138"/>
        <v>II 01 - Metropolitana</v>
      </c>
    </row>
    <row r="684" spans="1:12" hidden="1" x14ac:dyDescent="0.35">
      <c r="A684" s="2">
        <f t="shared" si="139"/>
        <v>14</v>
      </c>
      <c r="B684" s="2">
        <f t="shared" si="140"/>
        <v>27.22</v>
      </c>
      <c r="C684" s="5" t="str">
        <f t="shared" si="137"/>
        <v>II 01 - Los Ríos</v>
      </c>
      <c r="D684" s="23" t="str">
        <f t="shared" si="147"/>
        <v>https://analytics.zoho.com/open-view/2395394000007494304?ZOHO_CRITERIA=%22Trasposicion_27.22%22.%22Valor%22%3E0.99%20and%20%22Trasposicion_27.22%22.%22Cod%20regi%C3%B3n%22%20%3D%2014</v>
      </c>
      <c r="E684" s="4">
        <f t="shared" si="142"/>
        <v>16</v>
      </c>
      <c r="F684" t="str">
        <f t="shared" si="143"/>
        <v>II 01</v>
      </c>
      <c r="G684" t="str">
        <f t="shared" si="144"/>
        <v>Región</v>
      </c>
      <c r="H684" t="str">
        <f t="shared" si="145"/>
        <v>Tasa de violencia</v>
      </c>
      <c r="I684" s="2">
        <v>14</v>
      </c>
      <c r="J684" t="s">
        <v>23</v>
      </c>
      <c r="L684" s="1" t="str">
        <f t="shared" si="138"/>
        <v>II 01 - Los Ríos</v>
      </c>
    </row>
    <row r="685" spans="1:12" hidden="1" x14ac:dyDescent="0.35">
      <c r="A685" s="2">
        <f t="shared" si="139"/>
        <v>15</v>
      </c>
      <c r="B685" s="2">
        <f t="shared" si="140"/>
        <v>27.22</v>
      </c>
      <c r="C685" s="5" t="str">
        <f t="shared" si="137"/>
        <v>II 01 - Arica y Parinacota</v>
      </c>
      <c r="D685" s="23" t="str">
        <f t="shared" si="147"/>
        <v>https://analytics.zoho.com/open-view/2395394000007494304?ZOHO_CRITERIA=%22Trasposicion_27.22%22.%22Valor%22%3E0.99%20and%20%22Trasposicion_27.22%22.%22Cod%20regi%C3%B3n%22%20%3D%2015</v>
      </c>
      <c r="E685" s="4">
        <f t="shared" si="142"/>
        <v>16</v>
      </c>
      <c r="F685" t="str">
        <f t="shared" si="143"/>
        <v>II 01</v>
      </c>
      <c r="G685" t="str">
        <f t="shared" si="144"/>
        <v>Región</v>
      </c>
      <c r="H685" t="str">
        <f t="shared" si="145"/>
        <v>Tasa de violencia</v>
      </c>
      <c r="I685" s="2">
        <v>15</v>
      </c>
      <c r="J685" t="s">
        <v>24</v>
      </c>
      <c r="L685" s="1" t="str">
        <f t="shared" si="138"/>
        <v>II 01 - Arica y Parinacota</v>
      </c>
    </row>
    <row r="686" spans="1:12" hidden="1" x14ac:dyDescent="0.35">
      <c r="A686" s="2">
        <f t="shared" si="139"/>
        <v>16</v>
      </c>
      <c r="B686" s="2">
        <f t="shared" si="140"/>
        <v>27.22</v>
      </c>
      <c r="C686" s="5" t="str">
        <f t="shared" si="137"/>
        <v>II 01 - Ñuble</v>
      </c>
      <c r="D686" s="23" t="str">
        <f t="shared" si="147"/>
        <v>https://analytics.zoho.com/open-view/2395394000007494304?ZOHO_CRITERIA=%22Trasposicion_27.22%22.%22Valor%22%3E0.99%20and%20%22Trasposicion_27.22%22.%22Cod%20regi%C3%B3n%22%20%3D%2016</v>
      </c>
      <c r="E686" s="4">
        <f t="shared" si="142"/>
        <v>16</v>
      </c>
      <c r="F686" t="str">
        <f t="shared" si="143"/>
        <v>II 01</v>
      </c>
      <c r="G686" t="str">
        <f t="shared" si="144"/>
        <v>Región</v>
      </c>
      <c r="H686" t="str">
        <f t="shared" si="145"/>
        <v>Tasa de violencia</v>
      </c>
      <c r="I686" s="2">
        <v>16</v>
      </c>
      <c r="J686" t="s">
        <v>25</v>
      </c>
      <c r="L686" s="1" t="str">
        <f t="shared" si="138"/>
        <v>II 01 - Ñuble</v>
      </c>
    </row>
    <row r="687" spans="1:12" hidden="1" x14ac:dyDescent="0.35">
      <c r="A687" s="2">
        <f t="shared" si="139"/>
        <v>17</v>
      </c>
      <c r="B687" s="2">
        <f t="shared" si="140"/>
        <v>27.22</v>
      </c>
      <c r="C687" s="5" t="str">
        <f t="shared" si="137"/>
        <v xml:space="preserve">II 01 - </v>
      </c>
      <c r="D687" s="6" t="str">
        <f t="shared" ref="D687:D694" si="148">+"AQUÍ SE COPIA EL LINK SIN EL ID DE FILTRO"&amp;I687</f>
        <v>AQUÍ SE COPIA EL LINK SIN EL ID DE FILTRO</v>
      </c>
      <c r="E687" s="4">
        <f t="shared" si="142"/>
        <v>16</v>
      </c>
      <c r="F687" t="str">
        <f t="shared" si="143"/>
        <v>II 01</v>
      </c>
      <c r="G687" t="str">
        <f t="shared" si="144"/>
        <v>Región</v>
      </c>
      <c r="H687" t="str">
        <f t="shared" si="145"/>
        <v>Tasa de violencia</v>
      </c>
      <c r="L687" s="1" t="str">
        <f t="shared" si="138"/>
        <v xml:space="preserve">II 01 - </v>
      </c>
    </row>
    <row r="688" spans="1:12" hidden="1" x14ac:dyDescent="0.35">
      <c r="A688" s="2">
        <f t="shared" si="139"/>
        <v>18</v>
      </c>
      <c r="B688" s="2">
        <f t="shared" si="140"/>
        <v>27.22</v>
      </c>
      <c r="C688" s="5" t="str">
        <f t="shared" si="137"/>
        <v xml:space="preserve">II 01 - </v>
      </c>
      <c r="D688" s="6" t="str">
        <f t="shared" si="148"/>
        <v>AQUÍ SE COPIA EL LINK SIN EL ID DE FILTRO</v>
      </c>
      <c r="E688" s="4">
        <f t="shared" si="142"/>
        <v>16</v>
      </c>
      <c r="F688" t="str">
        <f t="shared" si="143"/>
        <v>II 01</v>
      </c>
      <c r="G688" t="str">
        <f t="shared" si="144"/>
        <v>Región</v>
      </c>
      <c r="H688" t="str">
        <f t="shared" si="145"/>
        <v>Tasa de violencia</v>
      </c>
      <c r="L688" s="1" t="str">
        <f t="shared" si="138"/>
        <v xml:space="preserve">II 01 - </v>
      </c>
    </row>
    <row r="689" spans="1:12" hidden="1" x14ac:dyDescent="0.35">
      <c r="A689" s="2">
        <f t="shared" si="139"/>
        <v>19</v>
      </c>
      <c r="B689" s="2">
        <f t="shared" si="140"/>
        <v>27.22</v>
      </c>
      <c r="C689" s="5" t="str">
        <f t="shared" si="137"/>
        <v xml:space="preserve">II 01 - </v>
      </c>
      <c r="D689" s="6" t="str">
        <f t="shared" si="148"/>
        <v>AQUÍ SE COPIA EL LINK SIN EL ID DE FILTRO</v>
      </c>
      <c r="E689" s="4">
        <f t="shared" si="142"/>
        <v>16</v>
      </c>
      <c r="F689" t="str">
        <f t="shared" si="143"/>
        <v>II 01</v>
      </c>
      <c r="G689" t="str">
        <f t="shared" si="144"/>
        <v>Región</v>
      </c>
      <c r="H689" t="str">
        <f t="shared" si="145"/>
        <v>Tasa de violencia</v>
      </c>
      <c r="L689" s="1" t="str">
        <f t="shared" si="138"/>
        <v xml:space="preserve">II 01 - </v>
      </c>
    </row>
    <row r="690" spans="1:12" hidden="1" x14ac:dyDescent="0.35">
      <c r="A690" s="2">
        <f t="shared" si="139"/>
        <v>20</v>
      </c>
      <c r="B690" s="2">
        <f t="shared" si="140"/>
        <v>27.22</v>
      </c>
      <c r="C690" s="5" t="str">
        <f t="shared" si="137"/>
        <v xml:space="preserve">II 01 - </v>
      </c>
      <c r="D690" s="6" t="str">
        <f t="shared" si="148"/>
        <v>AQUÍ SE COPIA EL LINK SIN EL ID DE FILTRO</v>
      </c>
      <c r="E690" s="4">
        <f t="shared" si="142"/>
        <v>16</v>
      </c>
      <c r="F690" t="str">
        <f t="shared" si="143"/>
        <v>II 01</v>
      </c>
      <c r="G690" t="str">
        <f t="shared" si="144"/>
        <v>Región</v>
      </c>
      <c r="H690" t="str">
        <f t="shared" si="145"/>
        <v>Tasa de violencia</v>
      </c>
      <c r="L690" s="1" t="str">
        <f t="shared" si="138"/>
        <v xml:space="preserve">II 01 - </v>
      </c>
    </row>
    <row r="691" spans="1:12" hidden="1" x14ac:dyDescent="0.35">
      <c r="A691" s="2">
        <f t="shared" si="139"/>
        <v>21</v>
      </c>
      <c r="B691" s="2">
        <f t="shared" si="140"/>
        <v>27.22</v>
      </c>
      <c r="C691" s="5" t="str">
        <f t="shared" si="137"/>
        <v xml:space="preserve">II 01 - </v>
      </c>
      <c r="D691" s="6" t="str">
        <f t="shared" si="148"/>
        <v>AQUÍ SE COPIA EL LINK SIN EL ID DE FILTRO</v>
      </c>
      <c r="E691" s="4">
        <f t="shared" si="142"/>
        <v>16</v>
      </c>
      <c r="F691" t="str">
        <f t="shared" si="143"/>
        <v>II 01</v>
      </c>
      <c r="G691" t="str">
        <f t="shared" si="144"/>
        <v>Región</v>
      </c>
      <c r="H691" t="str">
        <f t="shared" si="145"/>
        <v>Tasa de violencia</v>
      </c>
      <c r="L691" s="1" t="str">
        <f t="shared" si="138"/>
        <v xml:space="preserve">II 01 - </v>
      </c>
    </row>
    <row r="692" spans="1:12" hidden="1" x14ac:dyDescent="0.35">
      <c r="A692" s="2">
        <f t="shared" si="139"/>
        <v>22</v>
      </c>
      <c r="B692" s="2">
        <f t="shared" si="140"/>
        <v>27.22</v>
      </c>
      <c r="C692" s="5" t="str">
        <f t="shared" si="137"/>
        <v xml:space="preserve">II 01 - </v>
      </c>
      <c r="D692" s="6" t="str">
        <f t="shared" si="148"/>
        <v>AQUÍ SE COPIA EL LINK SIN EL ID DE FILTRO</v>
      </c>
      <c r="E692" s="4">
        <f t="shared" si="142"/>
        <v>16</v>
      </c>
      <c r="F692" t="str">
        <f t="shared" si="143"/>
        <v>II 01</v>
      </c>
      <c r="G692" t="str">
        <f t="shared" si="144"/>
        <v>Región</v>
      </c>
      <c r="H692" t="str">
        <f t="shared" si="145"/>
        <v>Tasa de violencia</v>
      </c>
      <c r="L692" s="1" t="str">
        <f t="shared" si="138"/>
        <v xml:space="preserve">II 01 - </v>
      </c>
    </row>
    <row r="693" spans="1:12" hidden="1" x14ac:dyDescent="0.35">
      <c r="A693" s="2">
        <f t="shared" si="139"/>
        <v>23</v>
      </c>
      <c r="B693" s="2">
        <f t="shared" si="140"/>
        <v>27.22</v>
      </c>
      <c r="C693" s="5" t="str">
        <f t="shared" si="137"/>
        <v xml:space="preserve">II 01 - </v>
      </c>
      <c r="D693" s="6" t="str">
        <f t="shared" si="148"/>
        <v>AQUÍ SE COPIA EL LINK SIN EL ID DE FILTRO</v>
      </c>
      <c r="E693" s="4">
        <f t="shared" si="142"/>
        <v>16</v>
      </c>
      <c r="F693" t="str">
        <f t="shared" si="143"/>
        <v>II 01</v>
      </c>
      <c r="G693" t="str">
        <f t="shared" si="144"/>
        <v>Región</v>
      </c>
      <c r="H693" t="str">
        <f t="shared" si="145"/>
        <v>Tasa de violencia</v>
      </c>
      <c r="L693" s="1" t="str">
        <f t="shared" si="138"/>
        <v xml:space="preserve">II 01 - </v>
      </c>
    </row>
    <row r="694" spans="1:12" hidden="1" x14ac:dyDescent="0.35">
      <c r="A694" s="2">
        <f t="shared" si="139"/>
        <v>24</v>
      </c>
      <c r="B694" s="2">
        <f t="shared" si="140"/>
        <v>27.22</v>
      </c>
      <c r="C694" s="5" t="str">
        <f t="shared" si="137"/>
        <v xml:space="preserve">II 01 - </v>
      </c>
      <c r="D694" s="6" t="str">
        <f t="shared" si="148"/>
        <v>AQUÍ SE COPIA EL LINK SIN EL ID DE FILTRO</v>
      </c>
      <c r="E694" s="4">
        <f t="shared" si="142"/>
        <v>16</v>
      </c>
      <c r="F694" t="str">
        <f t="shared" si="143"/>
        <v>II 01</v>
      </c>
      <c r="G694" t="str">
        <f t="shared" si="144"/>
        <v>Región</v>
      </c>
      <c r="H694" t="str">
        <f t="shared" si="145"/>
        <v>Tasa de violencia</v>
      </c>
      <c r="L694" s="1" t="str">
        <f t="shared" si="138"/>
        <v xml:space="preserve">II 01 - </v>
      </c>
    </row>
    <row r="695" spans="1:12" hidden="1" x14ac:dyDescent="0.35">
      <c r="A695" s="2">
        <f t="shared" ref="A695:A752" si="149">+A694+1</f>
        <v>25</v>
      </c>
      <c r="B695" s="2">
        <f t="shared" ref="B695:B752" si="150">+B694</f>
        <v>27.22</v>
      </c>
      <c r="C695" s="5" t="str">
        <f t="shared" ref="C695:C752" si="151">+F695&amp;" - "&amp;J695</f>
        <v xml:space="preserve">II 01 - </v>
      </c>
      <c r="D695" s="6" t="str">
        <f t="shared" ref="D695:D752" si="152">+"AQUÍ SE COPIA EL LINK SIN EL ID DE FILTRO"&amp;I695</f>
        <v>AQUÍ SE COPIA EL LINK SIN EL ID DE FILTRO</v>
      </c>
      <c r="E695" s="4">
        <f t="shared" ref="E695:E752" si="153">+E694</f>
        <v>16</v>
      </c>
      <c r="F695" t="str">
        <f t="shared" ref="F695:F752" si="154">+F694</f>
        <v>II 01</v>
      </c>
      <c r="G695" t="str">
        <f t="shared" ref="G695:G752" si="155">+G694</f>
        <v>Región</v>
      </c>
      <c r="H695" t="str">
        <f t="shared" ref="H695:H752" si="156">+H694</f>
        <v>Tasa de violencia</v>
      </c>
      <c r="L695" s="1" t="str">
        <f t="shared" ref="L695:L752" si="157">+HYPERLINK(D695,C695)</f>
        <v xml:space="preserve">II 01 - </v>
      </c>
    </row>
    <row r="696" spans="1:12" hidden="1" x14ac:dyDescent="0.35">
      <c r="A696" s="2">
        <f t="shared" si="149"/>
        <v>26</v>
      </c>
      <c r="B696" s="2">
        <f t="shared" si="150"/>
        <v>27.22</v>
      </c>
      <c r="C696" s="5" t="str">
        <f t="shared" si="151"/>
        <v xml:space="preserve">II 01 - </v>
      </c>
      <c r="D696" s="6" t="str">
        <f t="shared" si="152"/>
        <v>AQUÍ SE COPIA EL LINK SIN EL ID DE FILTRO</v>
      </c>
      <c r="E696" s="4">
        <f t="shared" si="153"/>
        <v>16</v>
      </c>
      <c r="F696" t="str">
        <f t="shared" si="154"/>
        <v>II 01</v>
      </c>
      <c r="G696" t="str">
        <f t="shared" si="155"/>
        <v>Región</v>
      </c>
      <c r="H696" t="str">
        <f t="shared" si="156"/>
        <v>Tasa de violencia</v>
      </c>
      <c r="L696" s="1" t="str">
        <f t="shared" si="157"/>
        <v xml:space="preserve">II 01 - </v>
      </c>
    </row>
    <row r="697" spans="1:12" hidden="1" x14ac:dyDescent="0.35">
      <c r="A697" s="2">
        <f t="shared" si="149"/>
        <v>27</v>
      </c>
      <c r="B697" s="2">
        <f t="shared" si="150"/>
        <v>27.22</v>
      </c>
      <c r="C697" s="5" t="str">
        <f t="shared" si="151"/>
        <v xml:space="preserve">II 01 - </v>
      </c>
      <c r="D697" s="6" t="str">
        <f t="shared" si="152"/>
        <v>AQUÍ SE COPIA EL LINK SIN EL ID DE FILTRO</v>
      </c>
      <c r="E697" s="4">
        <f t="shared" si="153"/>
        <v>16</v>
      </c>
      <c r="F697" t="str">
        <f t="shared" si="154"/>
        <v>II 01</v>
      </c>
      <c r="G697" t="str">
        <f t="shared" si="155"/>
        <v>Región</v>
      </c>
      <c r="H697" t="str">
        <f t="shared" si="156"/>
        <v>Tasa de violencia</v>
      </c>
      <c r="L697" s="1" t="str">
        <f t="shared" si="157"/>
        <v xml:space="preserve">II 01 - </v>
      </c>
    </row>
    <row r="698" spans="1:12" hidden="1" x14ac:dyDescent="0.35">
      <c r="A698" s="2">
        <f t="shared" si="149"/>
        <v>28</v>
      </c>
      <c r="B698" s="2">
        <f t="shared" si="150"/>
        <v>27.22</v>
      </c>
      <c r="C698" s="5" t="str">
        <f t="shared" si="151"/>
        <v xml:space="preserve">II 01 - </v>
      </c>
      <c r="D698" s="6" t="str">
        <f t="shared" si="152"/>
        <v>AQUÍ SE COPIA EL LINK SIN EL ID DE FILTRO</v>
      </c>
      <c r="E698" s="4">
        <f t="shared" si="153"/>
        <v>16</v>
      </c>
      <c r="F698" t="str">
        <f t="shared" si="154"/>
        <v>II 01</v>
      </c>
      <c r="G698" t="str">
        <f t="shared" si="155"/>
        <v>Región</v>
      </c>
      <c r="H698" t="str">
        <f t="shared" si="156"/>
        <v>Tasa de violencia</v>
      </c>
      <c r="L698" s="1" t="str">
        <f t="shared" si="157"/>
        <v xml:space="preserve">II 01 - </v>
      </c>
    </row>
    <row r="699" spans="1:12" hidden="1" x14ac:dyDescent="0.35">
      <c r="A699" s="2">
        <f t="shared" si="149"/>
        <v>29</v>
      </c>
      <c r="B699" s="2">
        <f t="shared" si="150"/>
        <v>27.22</v>
      </c>
      <c r="C699" s="5" t="str">
        <f t="shared" si="151"/>
        <v xml:space="preserve">II 01 - </v>
      </c>
      <c r="D699" s="6" t="str">
        <f t="shared" si="152"/>
        <v>AQUÍ SE COPIA EL LINK SIN EL ID DE FILTRO</v>
      </c>
      <c r="E699" s="4">
        <f t="shared" si="153"/>
        <v>16</v>
      </c>
      <c r="F699" t="str">
        <f t="shared" si="154"/>
        <v>II 01</v>
      </c>
      <c r="G699" t="str">
        <f t="shared" si="155"/>
        <v>Región</v>
      </c>
      <c r="H699" t="str">
        <f t="shared" si="156"/>
        <v>Tasa de violencia</v>
      </c>
      <c r="L699" s="1" t="str">
        <f t="shared" si="157"/>
        <v xml:space="preserve">II 01 - </v>
      </c>
    </row>
    <row r="700" spans="1:12" hidden="1" x14ac:dyDescent="0.35">
      <c r="A700" s="2">
        <f t="shared" si="149"/>
        <v>30</v>
      </c>
      <c r="B700" s="2">
        <f t="shared" si="150"/>
        <v>27.22</v>
      </c>
      <c r="C700" s="5" t="str">
        <f t="shared" si="151"/>
        <v xml:space="preserve">II 01 - </v>
      </c>
      <c r="D700" s="6" t="str">
        <f t="shared" si="152"/>
        <v>AQUÍ SE COPIA EL LINK SIN EL ID DE FILTRO</v>
      </c>
      <c r="E700" s="4">
        <f t="shared" si="153"/>
        <v>16</v>
      </c>
      <c r="F700" t="str">
        <f t="shared" si="154"/>
        <v>II 01</v>
      </c>
      <c r="G700" t="str">
        <f t="shared" si="155"/>
        <v>Región</v>
      </c>
      <c r="H700" t="str">
        <f t="shared" si="156"/>
        <v>Tasa de violencia</v>
      </c>
      <c r="L700" s="1" t="str">
        <f t="shared" si="157"/>
        <v xml:space="preserve">II 01 - </v>
      </c>
    </row>
    <row r="701" spans="1:12" hidden="1" x14ac:dyDescent="0.35">
      <c r="A701" s="2">
        <f t="shared" si="149"/>
        <v>31</v>
      </c>
      <c r="B701" s="2">
        <f t="shared" si="150"/>
        <v>27.22</v>
      </c>
      <c r="C701" s="5" t="str">
        <f t="shared" si="151"/>
        <v xml:space="preserve">II 01 - </v>
      </c>
      <c r="D701" s="6" t="str">
        <f t="shared" si="152"/>
        <v>AQUÍ SE COPIA EL LINK SIN EL ID DE FILTRO</v>
      </c>
      <c r="E701" s="4">
        <f t="shared" si="153"/>
        <v>16</v>
      </c>
      <c r="F701" t="str">
        <f t="shared" si="154"/>
        <v>II 01</v>
      </c>
      <c r="G701" t="str">
        <f t="shared" si="155"/>
        <v>Región</v>
      </c>
      <c r="H701" t="str">
        <f t="shared" si="156"/>
        <v>Tasa de violencia</v>
      </c>
      <c r="L701" s="1" t="str">
        <f t="shared" si="157"/>
        <v xml:space="preserve">II 01 - </v>
      </c>
    </row>
    <row r="702" spans="1:12" hidden="1" x14ac:dyDescent="0.35">
      <c r="A702" s="2">
        <f t="shared" si="149"/>
        <v>32</v>
      </c>
      <c r="B702" s="2">
        <f t="shared" si="150"/>
        <v>27.22</v>
      </c>
      <c r="C702" s="5" t="str">
        <f t="shared" si="151"/>
        <v xml:space="preserve">II 01 - </v>
      </c>
      <c r="D702" s="6" t="str">
        <f t="shared" si="152"/>
        <v>AQUÍ SE COPIA EL LINK SIN EL ID DE FILTRO</v>
      </c>
      <c r="E702" s="4">
        <f t="shared" si="153"/>
        <v>16</v>
      </c>
      <c r="F702" t="str">
        <f t="shared" si="154"/>
        <v>II 01</v>
      </c>
      <c r="G702" t="str">
        <f t="shared" si="155"/>
        <v>Región</v>
      </c>
      <c r="H702" t="str">
        <f t="shared" si="156"/>
        <v>Tasa de violencia</v>
      </c>
      <c r="L702" s="1" t="str">
        <f t="shared" si="157"/>
        <v xml:space="preserve">II 01 - </v>
      </c>
    </row>
    <row r="703" spans="1:12" hidden="1" x14ac:dyDescent="0.35">
      <c r="A703" s="2">
        <f t="shared" si="149"/>
        <v>33</v>
      </c>
      <c r="B703" s="2">
        <f t="shared" si="150"/>
        <v>27.22</v>
      </c>
      <c r="C703" s="5" t="str">
        <f t="shared" si="151"/>
        <v xml:space="preserve">II 01 - </v>
      </c>
      <c r="D703" s="6" t="str">
        <f t="shared" si="152"/>
        <v>AQUÍ SE COPIA EL LINK SIN EL ID DE FILTRO</v>
      </c>
      <c r="E703" s="4">
        <f t="shared" si="153"/>
        <v>16</v>
      </c>
      <c r="F703" t="str">
        <f t="shared" si="154"/>
        <v>II 01</v>
      </c>
      <c r="G703" t="str">
        <f t="shared" si="155"/>
        <v>Región</v>
      </c>
      <c r="H703" t="str">
        <f t="shared" si="156"/>
        <v>Tasa de violencia</v>
      </c>
      <c r="L703" s="1" t="str">
        <f t="shared" si="157"/>
        <v xml:space="preserve">II 01 - </v>
      </c>
    </row>
    <row r="704" spans="1:12" hidden="1" x14ac:dyDescent="0.35">
      <c r="A704" s="2">
        <f t="shared" si="149"/>
        <v>34</v>
      </c>
      <c r="B704" s="2">
        <f t="shared" si="150"/>
        <v>27.22</v>
      </c>
      <c r="C704" s="5" t="str">
        <f t="shared" si="151"/>
        <v xml:space="preserve">II 01 - </v>
      </c>
      <c r="D704" s="6" t="str">
        <f t="shared" si="152"/>
        <v>AQUÍ SE COPIA EL LINK SIN EL ID DE FILTRO</v>
      </c>
      <c r="E704" s="4">
        <f t="shared" si="153"/>
        <v>16</v>
      </c>
      <c r="F704" t="str">
        <f t="shared" si="154"/>
        <v>II 01</v>
      </c>
      <c r="G704" t="str">
        <f t="shared" si="155"/>
        <v>Región</v>
      </c>
      <c r="H704" t="str">
        <f t="shared" si="156"/>
        <v>Tasa de violencia</v>
      </c>
      <c r="L704" s="1" t="str">
        <f t="shared" si="157"/>
        <v xml:space="preserve">II 01 - </v>
      </c>
    </row>
    <row r="705" spans="1:12" hidden="1" x14ac:dyDescent="0.35">
      <c r="A705" s="2">
        <f t="shared" si="149"/>
        <v>35</v>
      </c>
      <c r="B705" s="2">
        <f t="shared" si="150"/>
        <v>27.22</v>
      </c>
      <c r="C705" s="5" t="str">
        <f t="shared" si="151"/>
        <v xml:space="preserve">II 01 - </v>
      </c>
      <c r="D705" s="6" t="str">
        <f t="shared" si="152"/>
        <v>AQUÍ SE COPIA EL LINK SIN EL ID DE FILTRO</v>
      </c>
      <c r="E705" s="4">
        <f t="shared" si="153"/>
        <v>16</v>
      </c>
      <c r="F705" t="str">
        <f t="shared" si="154"/>
        <v>II 01</v>
      </c>
      <c r="G705" t="str">
        <f t="shared" si="155"/>
        <v>Región</v>
      </c>
      <c r="H705" t="str">
        <f t="shared" si="156"/>
        <v>Tasa de violencia</v>
      </c>
      <c r="L705" s="1" t="str">
        <f t="shared" si="157"/>
        <v xml:space="preserve">II 01 - </v>
      </c>
    </row>
    <row r="706" spans="1:12" hidden="1" x14ac:dyDescent="0.35">
      <c r="A706" s="2">
        <f t="shared" si="149"/>
        <v>36</v>
      </c>
      <c r="B706" s="2">
        <f t="shared" si="150"/>
        <v>27.22</v>
      </c>
      <c r="C706" s="5" t="str">
        <f t="shared" si="151"/>
        <v xml:space="preserve">II 01 - </v>
      </c>
      <c r="D706" s="6" t="str">
        <f t="shared" si="152"/>
        <v>AQUÍ SE COPIA EL LINK SIN EL ID DE FILTRO</v>
      </c>
      <c r="E706" s="4">
        <f t="shared" si="153"/>
        <v>16</v>
      </c>
      <c r="F706" t="str">
        <f t="shared" si="154"/>
        <v>II 01</v>
      </c>
      <c r="G706" t="str">
        <f t="shared" si="155"/>
        <v>Región</v>
      </c>
      <c r="H706" t="str">
        <f t="shared" si="156"/>
        <v>Tasa de violencia</v>
      </c>
      <c r="L706" s="1" t="str">
        <f t="shared" si="157"/>
        <v xml:space="preserve">II 01 - </v>
      </c>
    </row>
    <row r="707" spans="1:12" hidden="1" x14ac:dyDescent="0.35">
      <c r="A707" s="2">
        <f t="shared" si="149"/>
        <v>37</v>
      </c>
      <c r="B707" s="2">
        <f t="shared" si="150"/>
        <v>27.22</v>
      </c>
      <c r="C707" s="5" t="str">
        <f t="shared" si="151"/>
        <v xml:space="preserve">II 01 - </v>
      </c>
      <c r="D707" s="6" t="str">
        <f t="shared" si="152"/>
        <v>AQUÍ SE COPIA EL LINK SIN EL ID DE FILTRO</v>
      </c>
      <c r="E707" s="4">
        <f t="shared" si="153"/>
        <v>16</v>
      </c>
      <c r="F707" t="str">
        <f t="shared" si="154"/>
        <v>II 01</v>
      </c>
      <c r="G707" t="str">
        <f t="shared" si="155"/>
        <v>Región</v>
      </c>
      <c r="H707" t="str">
        <f t="shared" si="156"/>
        <v>Tasa de violencia</v>
      </c>
      <c r="L707" s="1" t="str">
        <f t="shared" si="157"/>
        <v xml:space="preserve">II 01 - </v>
      </c>
    </row>
    <row r="708" spans="1:12" hidden="1" x14ac:dyDescent="0.35">
      <c r="A708" s="2">
        <f t="shared" si="149"/>
        <v>38</v>
      </c>
      <c r="B708" s="2">
        <f t="shared" si="150"/>
        <v>27.22</v>
      </c>
      <c r="C708" s="5" t="str">
        <f t="shared" si="151"/>
        <v xml:space="preserve">II 01 - </v>
      </c>
      <c r="D708" s="6" t="str">
        <f t="shared" si="152"/>
        <v>AQUÍ SE COPIA EL LINK SIN EL ID DE FILTRO</v>
      </c>
      <c r="E708" s="4">
        <f t="shared" si="153"/>
        <v>16</v>
      </c>
      <c r="F708" t="str">
        <f t="shared" si="154"/>
        <v>II 01</v>
      </c>
      <c r="G708" t="str">
        <f t="shared" si="155"/>
        <v>Región</v>
      </c>
      <c r="H708" t="str">
        <f t="shared" si="156"/>
        <v>Tasa de violencia</v>
      </c>
      <c r="L708" s="1" t="str">
        <f t="shared" si="157"/>
        <v xml:space="preserve">II 01 - </v>
      </c>
    </row>
    <row r="709" spans="1:12" hidden="1" x14ac:dyDescent="0.35">
      <c r="A709" s="2">
        <f t="shared" si="149"/>
        <v>39</v>
      </c>
      <c r="B709" s="2">
        <f t="shared" si="150"/>
        <v>27.22</v>
      </c>
      <c r="C709" s="5" t="str">
        <f t="shared" si="151"/>
        <v xml:space="preserve">II 01 - </v>
      </c>
      <c r="D709" s="6" t="str">
        <f t="shared" si="152"/>
        <v>AQUÍ SE COPIA EL LINK SIN EL ID DE FILTRO</v>
      </c>
      <c r="E709" s="4">
        <f t="shared" si="153"/>
        <v>16</v>
      </c>
      <c r="F709" t="str">
        <f t="shared" si="154"/>
        <v>II 01</v>
      </c>
      <c r="G709" t="str">
        <f t="shared" si="155"/>
        <v>Región</v>
      </c>
      <c r="H709" t="str">
        <f t="shared" si="156"/>
        <v>Tasa de violencia</v>
      </c>
      <c r="L709" s="1" t="str">
        <f t="shared" si="157"/>
        <v xml:space="preserve">II 01 - </v>
      </c>
    </row>
    <row r="710" spans="1:12" hidden="1" x14ac:dyDescent="0.35">
      <c r="A710" s="2">
        <f t="shared" si="149"/>
        <v>40</v>
      </c>
      <c r="B710" s="2">
        <f t="shared" si="150"/>
        <v>27.22</v>
      </c>
      <c r="C710" s="5" t="str">
        <f t="shared" si="151"/>
        <v xml:space="preserve">II 01 - </v>
      </c>
      <c r="D710" s="6" t="str">
        <f t="shared" si="152"/>
        <v>AQUÍ SE COPIA EL LINK SIN EL ID DE FILTRO</v>
      </c>
      <c r="E710" s="4">
        <f t="shared" si="153"/>
        <v>16</v>
      </c>
      <c r="F710" t="str">
        <f t="shared" si="154"/>
        <v>II 01</v>
      </c>
      <c r="G710" t="str">
        <f t="shared" si="155"/>
        <v>Región</v>
      </c>
      <c r="H710" t="str">
        <f t="shared" si="156"/>
        <v>Tasa de violencia</v>
      </c>
      <c r="L710" s="1" t="str">
        <f t="shared" si="157"/>
        <v xml:space="preserve">II 01 - </v>
      </c>
    </row>
    <row r="711" spans="1:12" hidden="1" x14ac:dyDescent="0.35">
      <c r="A711" s="2">
        <f t="shared" si="149"/>
        <v>41</v>
      </c>
      <c r="B711" s="2">
        <f t="shared" si="150"/>
        <v>27.22</v>
      </c>
      <c r="C711" s="5" t="str">
        <f t="shared" si="151"/>
        <v xml:space="preserve">II 01 - </v>
      </c>
      <c r="D711" s="6" t="str">
        <f t="shared" si="152"/>
        <v>AQUÍ SE COPIA EL LINK SIN EL ID DE FILTRO</v>
      </c>
      <c r="E711" s="4">
        <f t="shared" si="153"/>
        <v>16</v>
      </c>
      <c r="F711" t="str">
        <f t="shared" si="154"/>
        <v>II 01</v>
      </c>
      <c r="G711" t="str">
        <f t="shared" si="155"/>
        <v>Región</v>
      </c>
      <c r="H711" t="str">
        <f t="shared" si="156"/>
        <v>Tasa de violencia</v>
      </c>
      <c r="L711" s="1" t="str">
        <f t="shared" si="157"/>
        <v xml:space="preserve">II 01 - </v>
      </c>
    </row>
    <row r="712" spans="1:12" hidden="1" x14ac:dyDescent="0.35">
      <c r="A712" s="2">
        <f t="shared" si="149"/>
        <v>42</v>
      </c>
      <c r="B712" s="2">
        <f t="shared" si="150"/>
        <v>27.22</v>
      </c>
      <c r="C712" s="5" t="str">
        <f t="shared" si="151"/>
        <v xml:space="preserve">II 01 - </v>
      </c>
      <c r="D712" s="6" t="str">
        <f t="shared" si="152"/>
        <v>AQUÍ SE COPIA EL LINK SIN EL ID DE FILTRO</v>
      </c>
      <c r="E712" s="4">
        <f t="shared" si="153"/>
        <v>16</v>
      </c>
      <c r="F712" t="str">
        <f t="shared" si="154"/>
        <v>II 01</v>
      </c>
      <c r="G712" t="str">
        <f t="shared" si="155"/>
        <v>Región</v>
      </c>
      <c r="H712" t="str">
        <f t="shared" si="156"/>
        <v>Tasa de violencia</v>
      </c>
      <c r="L712" s="1" t="str">
        <f t="shared" si="157"/>
        <v xml:space="preserve">II 01 - </v>
      </c>
    </row>
    <row r="713" spans="1:12" hidden="1" x14ac:dyDescent="0.35">
      <c r="A713" s="2">
        <f t="shared" si="149"/>
        <v>43</v>
      </c>
      <c r="B713" s="2">
        <f t="shared" si="150"/>
        <v>27.22</v>
      </c>
      <c r="C713" s="5" t="str">
        <f t="shared" si="151"/>
        <v xml:space="preserve">II 01 - </v>
      </c>
      <c r="D713" s="6" t="str">
        <f t="shared" si="152"/>
        <v>AQUÍ SE COPIA EL LINK SIN EL ID DE FILTRO</v>
      </c>
      <c r="E713" s="4">
        <f t="shared" si="153"/>
        <v>16</v>
      </c>
      <c r="F713" t="str">
        <f t="shared" si="154"/>
        <v>II 01</v>
      </c>
      <c r="G713" t="str">
        <f t="shared" si="155"/>
        <v>Región</v>
      </c>
      <c r="H713" t="str">
        <f t="shared" si="156"/>
        <v>Tasa de violencia</v>
      </c>
      <c r="L713" s="1" t="str">
        <f t="shared" si="157"/>
        <v xml:space="preserve">II 01 - </v>
      </c>
    </row>
    <row r="714" spans="1:12" hidden="1" x14ac:dyDescent="0.35">
      <c r="A714" s="2">
        <f t="shared" si="149"/>
        <v>44</v>
      </c>
      <c r="B714" s="2">
        <f t="shared" si="150"/>
        <v>27.22</v>
      </c>
      <c r="C714" s="5" t="str">
        <f t="shared" si="151"/>
        <v xml:space="preserve">II 01 - </v>
      </c>
      <c r="D714" s="6" t="str">
        <f t="shared" si="152"/>
        <v>AQUÍ SE COPIA EL LINK SIN EL ID DE FILTRO</v>
      </c>
      <c r="E714" s="4">
        <f t="shared" si="153"/>
        <v>16</v>
      </c>
      <c r="F714" t="str">
        <f t="shared" si="154"/>
        <v>II 01</v>
      </c>
      <c r="G714" t="str">
        <f t="shared" si="155"/>
        <v>Región</v>
      </c>
      <c r="H714" t="str">
        <f t="shared" si="156"/>
        <v>Tasa de violencia</v>
      </c>
      <c r="L714" s="1" t="str">
        <f t="shared" si="157"/>
        <v xml:space="preserve">II 01 - </v>
      </c>
    </row>
    <row r="715" spans="1:12" hidden="1" x14ac:dyDescent="0.35">
      <c r="A715" s="2">
        <f t="shared" si="149"/>
        <v>45</v>
      </c>
      <c r="B715" s="2">
        <f t="shared" si="150"/>
        <v>27.22</v>
      </c>
      <c r="C715" s="5" t="str">
        <f t="shared" si="151"/>
        <v xml:space="preserve">II 01 - </v>
      </c>
      <c r="D715" s="6" t="str">
        <f t="shared" si="152"/>
        <v>AQUÍ SE COPIA EL LINK SIN EL ID DE FILTRO</v>
      </c>
      <c r="E715" s="4">
        <f t="shared" si="153"/>
        <v>16</v>
      </c>
      <c r="F715" t="str">
        <f t="shared" si="154"/>
        <v>II 01</v>
      </c>
      <c r="G715" t="str">
        <f t="shared" si="155"/>
        <v>Región</v>
      </c>
      <c r="H715" t="str">
        <f t="shared" si="156"/>
        <v>Tasa de violencia</v>
      </c>
      <c r="L715" s="1" t="str">
        <f t="shared" si="157"/>
        <v xml:space="preserve">II 01 - </v>
      </c>
    </row>
    <row r="716" spans="1:12" hidden="1" x14ac:dyDescent="0.35">
      <c r="A716" s="2">
        <f t="shared" si="149"/>
        <v>46</v>
      </c>
      <c r="B716" s="2">
        <f t="shared" si="150"/>
        <v>27.22</v>
      </c>
      <c r="C716" s="5" t="str">
        <f t="shared" si="151"/>
        <v xml:space="preserve">II 01 - </v>
      </c>
      <c r="D716" s="6" t="str">
        <f t="shared" si="152"/>
        <v>AQUÍ SE COPIA EL LINK SIN EL ID DE FILTRO</v>
      </c>
      <c r="E716" s="4">
        <f t="shared" si="153"/>
        <v>16</v>
      </c>
      <c r="F716" t="str">
        <f t="shared" si="154"/>
        <v>II 01</v>
      </c>
      <c r="G716" t="str">
        <f t="shared" si="155"/>
        <v>Región</v>
      </c>
      <c r="H716" t="str">
        <f t="shared" si="156"/>
        <v>Tasa de violencia</v>
      </c>
      <c r="L716" s="1" t="str">
        <f t="shared" si="157"/>
        <v xml:space="preserve">II 01 - </v>
      </c>
    </row>
    <row r="717" spans="1:12" hidden="1" x14ac:dyDescent="0.35">
      <c r="A717" s="2">
        <f t="shared" si="149"/>
        <v>47</v>
      </c>
      <c r="B717" s="2">
        <f t="shared" si="150"/>
        <v>27.22</v>
      </c>
      <c r="C717" s="5" t="str">
        <f t="shared" si="151"/>
        <v xml:space="preserve">II 01 - </v>
      </c>
      <c r="D717" s="6" t="str">
        <f t="shared" si="152"/>
        <v>AQUÍ SE COPIA EL LINK SIN EL ID DE FILTRO</v>
      </c>
      <c r="E717" s="4">
        <f t="shared" si="153"/>
        <v>16</v>
      </c>
      <c r="F717" t="str">
        <f t="shared" si="154"/>
        <v>II 01</v>
      </c>
      <c r="G717" t="str">
        <f t="shared" si="155"/>
        <v>Región</v>
      </c>
      <c r="H717" t="str">
        <f t="shared" si="156"/>
        <v>Tasa de violencia</v>
      </c>
      <c r="L717" s="1" t="str">
        <f t="shared" si="157"/>
        <v xml:space="preserve">II 01 - </v>
      </c>
    </row>
    <row r="718" spans="1:12" hidden="1" x14ac:dyDescent="0.35">
      <c r="A718" s="2">
        <f t="shared" si="149"/>
        <v>48</v>
      </c>
      <c r="B718" s="2">
        <f t="shared" si="150"/>
        <v>27.22</v>
      </c>
      <c r="C718" s="5" t="str">
        <f t="shared" si="151"/>
        <v xml:space="preserve">II 01 - </v>
      </c>
      <c r="D718" s="6" t="str">
        <f t="shared" si="152"/>
        <v>AQUÍ SE COPIA EL LINK SIN EL ID DE FILTRO</v>
      </c>
      <c r="E718" s="4">
        <f t="shared" si="153"/>
        <v>16</v>
      </c>
      <c r="F718" t="str">
        <f t="shared" si="154"/>
        <v>II 01</v>
      </c>
      <c r="G718" t="str">
        <f t="shared" si="155"/>
        <v>Región</v>
      </c>
      <c r="H718" t="str">
        <f t="shared" si="156"/>
        <v>Tasa de violencia</v>
      </c>
      <c r="L718" s="1" t="str">
        <f t="shared" si="157"/>
        <v xml:space="preserve">II 01 - </v>
      </c>
    </row>
    <row r="719" spans="1:12" hidden="1" x14ac:dyDescent="0.35">
      <c r="A719" s="2">
        <f t="shared" si="149"/>
        <v>49</v>
      </c>
      <c r="B719" s="2">
        <f t="shared" si="150"/>
        <v>27.22</v>
      </c>
      <c r="C719" s="5" t="str">
        <f t="shared" si="151"/>
        <v xml:space="preserve">II 01 - </v>
      </c>
      <c r="D719" s="6" t="str">
        <f t="shared" si="152"/>
        <v>AQUÍ SE COPIA EL LINK SIN EL ID DE FILTRO</v>
      </c>
      <c r="E719" s="4">
        <f t="shared" si="153"/>
        <v>16</v>
      </c>
      <c r="F719" t="str">
        <f t="shared" si="154"/>
        <v>II 01</v>
      </c>
      <c r="G719" t="str">
        <f t="shared" si="155"/>
        <v>Región</v>
      </c>
      <c r="H719" t="str">
        <f t="shared" si="156"/>
        <v>Tasa de violencia</v>
      </c>
      <c r="L719" s="1" t="str">
        <f t="shared" si="157"/>
        <v xml:space="preserve">II 01 - </v>
      </c>
    </row>
    <row r="720" spans="1:12" hidden="1" x14ac:dyDescent="0.35">
      <c r="A720" s="2">
        <f t="shared" si="149"/>
        <v>50</v>
      </c>
      <c r="B720" s="2">
        <f t="shared" si="150"/>
        <v>27.22</v>
      </c>
      <c r="C720" s="5" t="str">
        <f t="shared" si="151"/>
        <v xml:space="preserve">II 01 - </v>
      </c>
      <c r="D720" s="6" t="str">
        <f t="shared" si="152"/>
        <v>AQUÍ SE COPIA EL LINK SIN EL ID DE FILTRO</v>
      </c>
      <c r="E720" s="4">
        <f t="shared" si="153"/>
        <v>16</v>
      </c>
      <c r="F720" t="str">
        <f t="shared" si="154"/>
        <v>II 01</v>
      </c>
      <c r="G720" t="str">
        <f t="shared" si="155"/>
        <v>Región</v>
      </c>
      <c r="H720" t="str">
        <f t="shared" si="156"/>
        <v>Tasa de violencia</v>
      </c>
      <c r="L720" s="1" t="str">
        <f t="shared" si="157"/>
        <v xml:space="preserve">II 01 - </v>
      </c>
    </row>
    <row r="721" spans="1:12" hidden="1" x14ac:dyDescent="0.35">
      <c r="A721" s="2">
        <f t="shared" si="149"/>
        <v>51</v>
      </c>
      <c r="B721" s="2">
        <f t="shared" si="150"/>
        <v>27.22</v>
      </c>
      <c r="C721" s="5" t="str">
        <f t="shared" si="151"/>
        <v xml:space="preserve">II 01 - </v>
      </c>
      <c r="D721" s="6" t="str">
        <f t="shared" si="152"/>
        <v>AQUÍ SE COPIA EL LINK SIN EL ID DE FILTRO</v>
      </c>
      <c r="E721" s="4">
        <f t="shared" si="153"/>
        <v>16</v>
      </c>
      <c r="F721" t="str">
        <f t="shared" si="154"/>
        <v>II 01</v>
      </c>
      <c r="G721" t="str">
        <f t="shared" si="155"/>
        <v>Región</v>
      </c>
      <c r="H721" t="str">
        <f t="shared" si="156"/>
        <v>Tasa de violencia</v>
      </c>
      <c r="L721" s="1" t="str">
        <f t="shared" si="157"/>
        <v xml:space="preserve">II 01 - </v>
      </c>
    </row>
    <row r="722" spans="1:12" hidden="1" x14ac:dyDescent="0.35">
      <c r="A722" s="2">
        <f t="shared" si="149"/>
        <v>52</v>
      </c>
      <c r="B722" s="2">
        <f t="shared" si="150"/>
        <v>27.22</v>
      </c>
      <c r="C722" s="5" t="str">
        <f t="shared" si="151"/>
        <v xml:space="preserve">II 01 - </v>
      </c>
      <c r="D722" s="6" t="str">
        <f t="shared" si="152"/>
        <v>AQUÍ SE COPIA EL LINK SIN EL ID DE FILTRO</v>
      </c>
      <c r="E722" s="4">
        <f t="shared" si="153"/>
        <v>16</v>
      </c>
      <c r="F722" t="str">
        <f t="shared" si="154"/>
        <v>II 01</v>
      </c>
      <c r="G722" t="str">
        <f t="shared" si="155"/>
        <v>Región</v>
      </c>
      <c r="H722" t="str">
        <f t="shared" si="156"/>
        <v>Tasa de violencia</v>
      </c>
      <c r="L722" s="1" t="str">
        <f t="shared" si="157"/>
        <v xml:space="preserve">II 01 - </v>
      </c>
    </row>
    <row r="723" spans="1:12" hidden="1" x14ac:dyDescent="0.35">
      <c r="A723" s="2">
        <f t="shared" si="149"/>
        <v>53</v>
      </c>
      <c r="B723" s="2">
        <f t="shared" si="150"/>
        <v>27.22</v>
      </c>
      <c r="C723" s="5" t="str">
        <f t="shared" si="151"/>
        <v xml:space="preserve">II 01 - </v>
      </c>
      <c r="D723" s="6" t="str">
        <f t="shared" si="152"/>
        <v>AQUÍ SE COPIA EL LINK SIN EL ID DE FILTRO</v>
      </c>
      <c r="E723" s="4">
        <f t="shared" si="153"/>
        <v>16</v>
      </c>
      <c r="F723" t="str">
        <f t="shared" si="154"/>
        <v>II 01</v>
      </c>
      <c r="G723" t="str">
        <f t="shared" si="155"/>
        <v>Región</v>
      </c>
      <c r="H723" t="str">
        <f t="shared" si="156"/>
        <v>Tasa de violencia</v>
      </c>
      <c r="L723" s="1" t="str">
        <f t="shared" si="157"/>
        <v xml:space="preserve">II 01 - </v>
      </c>
    </row>
    <row r="724" spans="1:12" hidden="1" x14ac:dyDescent="0.35">
      <c r="A724" s="2">
        <f t="shared" si="149"/>
        <v>54</v>
      </c>
      <c r="B724" s="2">
        <f t="shared" si="150"/>
        <v>27.22</v>
      </c>
      <c r="C724" s="5" t="str">
        <f t="shared" si="151"/>
        <v xml:space="preserve">II 01 - </v>
      </c>
      <c r="D724" s="6" t="str">
        <f t="shared" si="152"/>
        <v>AQUÍ SE COPIA EL LINK SIN EL ID DE FILTRO</v>
      </c>
      <c r="E724" s="4">
        <f t="shared" si="153"/>
        <v>16</v>
      </c>
      <c r="F724" t="str">
        <f t="shared" si="154"/>
        <v>II 01</v>
      </c>
      <c r="G724" t="str">
        <f t="shared" si="155"/>
        <v>Región</v>
      </c>
      <c r="H724" t="str">
        <f t="shared" si="156"/>
        <v>Tasa de violencia</v>
      </c>
      <c r="L724" s="1" t="str">
        <f t="shared" si="157"/>
        <v xml:space="preserve">II 01 - </v>
      </c>
    </row>
    <row r="725" spans="1:12" hidden="1" x14ac:dyDescent="0.35">
      <c r="A725" s="2">
        <f t="shared" si="149"/>
        <v>55</v>
      </c>
      <c r="B725" s="2">
        <f t="shared" si="150"/>
        <v>27.22</v>
      </c>
      <c r="C725" s="5" t="str">
        <f t="shared" si="151"/>
        <v xml:space="preserve">II 01 - </v>
      </c>
      <c r="D725" s="6" t="str">
        <f t="shared" si="152"/>
        <v>AQUÍ SE COPIA EL LINK SIN EL ID DE FILTRO</v>
      </c>
      <c r="E725" s="4">
        <f t="shared" si="153"/>
        <v>16</v>
      </c>
      <c r="F725" t="str">
        <f t="shared" si="154"/>
        <v>II 01</v>
      </c>
      <c r="G725" t="str">
        <f t="shared" si="155"/>
        <v>Región</v>
      </c>
      <c r="H725" t="str">
        <f t="shared" si="156"/>
        <v>Tasa de violencia</v>
      </c>
      <c r="L725" s="1" t="str">
        <f t="shared" si="157"/>
        <v xml:space="preserve">II 01 - </v>
      </c>
    </row>
    <row r="726" spans="1:12" hidden="1" x14ac:dyDescent="0.35">
      <c r="A726" s="2">
        <f t="shared" si="149"/>
        <v>56</v>
      </c>
      <c r="B726" s="2">
        <f t="shared" si="150"/>
        <v>27.22</v>
      </c>
      <c r="C726" s="5" t="str">
        <f t="shared" si="151"/>
        <v xml:space="preserve">II 01 - </v>
      </c>
      <c r="D726" s="6" t="str">
        <f t="shared" si="152"/>
        <v>AQUÍ SE COPIA EL LINK SIN EL ID DE FILTRO</v>
      </c>
      <c r="E726" s="4">
        <f t="shared" si="153"/>
        <v>16</v>
      </c>
      <c r="F726" t="str">
        <f t="shared" si="154"/>
        <v>II 01</v>
      </c>
      <c r="G726" t="str">
        <f t="shared" si="155"/>
        <v>Región</v>
      </c>
      <c r="H726" t="str">
        <f t="shared" si="156"/>
        <v>Tasa de violencia</v>
      </c>
      <c r="L726" s="1" t="str">
        <f t="shared" si="157"/>
        <v xml:space="preserve">II 01 - </v>
      </c>
    </row>
    <row r="727" spans="1:12" hidden="1" x14ac:dyDescent="0.35">
      <c r="A727" s="2">
        <f t="shared" si="149"/>
        <v>57</v>
      </c>
      <c r="B727" s="2">
        <f t="shared" si="150"/>
        <v>27.22</v>
      </c>
      <c r="C727" s="5" t="str">
        <f t="shared" si="151"/>
        <v xml:space="preserve">II 01 - </v>
      </c>
      <c r="D727" s="6" t="str">
        <f t="shared" si="152"/>
        <v>AQUÍ SE COPIA EL LINK SIN EL ID DE FILTRO</v>
      </c>
      <c r="E727" s="4">
        <f t="shared" si="153"/>
        <v>16</v>
      </c>
      <c r="F727" t="str">
        <f t="shared" si="154"/>
        <v>II 01</v>
      </c>
      <c r="G727" t="str">
        <f t="shared" si="155"/>
        <v>Región</v>
      </c>
      <c r="H727" t="str">
        <f t="shared" si="156"/>
        <v>Tasa de violencia</v>
      </c>
      <c r="L727" s="1" t="str">
        <f t="shared" si="157"/>
        <v xml:space="preserve">II 01 - </v>
      </c>
    </row>
    <row r="728" spans="1:12" hidden="1" x14ac:dyDescent="0.35">
      <c r="A728" s="2">
        <f t="shared" si="149"/>
        <v>58</v>
      </c>
      <c r="B728" s="2">
        <f t="shared" si="150"/>
        <v>27.22</v>
      </c>
      <c r="C728" s="5" t="str">
        <f t="shared" si="151"/>
        <v xml:space="preserve">II 01 - </v>
      </c>
      <c r="D728" s="6" t="str">
        <f t="shared" si="152"/>
        <v>AQUÍ SE COPIA EL LINK SIN EL ID DE FILTRO</v>
      </c>
      <c r="E728" s="4">
        <f t="shared" si="153"/>
        <v>16</v>
      </c>
      <c r="F728" t="str">
        <f t="shared" si="154"/>
        <v>II 01</v>
      </c>
      <c r="G728" t="str">
        <f t="shared" si="155"/>
        <v>Región</v>
      </c>
      <c r="H728" t="str">
        <f t="shared" si="156"/>
        <v>Tasa de violencia</v>
      </c>
      <c r="L728" s="1" t="str">
        <f t="shared" si="157"/>
        <v xml:space="preserve">II 01 - </v>
      </c>
    </row>
    <row r="729" spans="1:12" hidden="1" x14ac:dyDescent="0.35">
      <c r="A729" s="2">
        <f t="shared" si="149"/>
        <v>59</v>
      </c>
      <c r="B729" s="2">
        <f t="shared" si="150"/>
        <v>27.22</v>
      </c>
      <c r="C729" s="5" t="str">
        <f t="shared" si="151"/>
        <v xml:space="preserve">II 01 - </v>
      </c>
      <c r="D729" s="6" t="str">
        <f t="shared" si="152"/>
        <v>AQUÍ SE COPIA EL LINK SIN EL ID DE FILTRO</v>
      </c>
      <c r="E729" s="4">
        <f t="shared" si="153"/>
        <v>16</v>
      </c>
      <c r="F729" t="str">
        <f t="shared" si="154"/>
        <v>II 01</v>
      </c>
      <c r="G729" t="str">
        <f t="shared" si="155"/>
        <v>Región</v>
      </c>
      <c r="H729" t="str">
        <f t="shared" si="156"/>
        <v>Tasa de violencia</v>
      </c>
      <c r="L729" s="1" t="str">
        <f t="shared" si="157"/>
        <v xml:space="preserve">II 01 - </v>
      </c>
    </row>
    <row r="730" spans="1:12" hidden="1" x14ac:dyDescent="0.35">
      <c r="A730" s="2">
        <f t="shared" si="149"/>
        <v>60</v>
      </c>
      <c r="B730" s="2">
        <f t="shared" si="150"/>
        <v>27.22</v>
      </c>
      <c r="C730" s="5" t="str">
        <f t="shared" si="151"/>
        <v xml:space="preserve">II 01 - </v>
      </c>
      <c r="D730" s="6" t="str">
        <f t="shared" si="152"/>
        <v>AQUÍ SE COPIA EL LINK SIN EL ID DE FILTRO</v>
      </c>
      <c r="E730" s="4">
        <f t="shared" si="153"/>
        <v>16</v>
      </c>
      <c r="F730" t="str">
        <f t="shared" si="154"/>
        <v>II 01</v>
      </c>
      <c r="G730" t="str">
        <f t="shared" si="155"/>
        <v>Región</v>
      </c>
      <c r="H730" t="str">
        <f t="shared" si="156"/>
        <v>Tasa de violencia</v>
      </c>
      <c r="L730" s="1" t="str">
        <f t="shared" si="157"/>
        <v xml:space="preserve">II 01 - </v>
      </c>
    </row>
    <row r="731" spans="1:12" hidden="1" x14ac:dyDescent="0.35">
      <c r="A731" s="2">
        <f t="shared" si="149"/>
        <v>61</v>
      </c>
      <c r="B731" s="2">
        <f t="shared" si="150"/>
        <v>27.22</v>
      </c>
      <c r="C731" s="5" t="str">
        <f t="shared" si="151"/>
        <v xml:space="preserve">II 01 - </v>
      </c>
      <c r="D731" s="6" t="str">
        <f t="shared" si="152"/>
        <v>AQUÍ SE COPIA EL LINK SIN EL ID DE FILTRO</v>
      </c>
      <c r="E731" s="4">
        <f t="shared" si="153"/>
        <v>16</v>
      </c>
      <c r="F731" t="str">
        <f t="shared" si="154"/>
        <v>II 01</v>
      </c>
      <c r="G731" t="str">
        <f t="shared" si="155"/>
        <v>Región</v>
      </c>
      <c r="H731" t="str">
        <f t="shared" si="156"/>
        <v>Tasa de violencia</v>
      </c>
      <c r="L731" s="1" t="str">
        <f t="shared" si="157"/>
        <v xml:space="preserve">II 01 - </v>
      </c>
    </row>
    <row r="732" spans="1:12" hidden="1" x14ac:dyDescent="0.35">
      <c r="A732" s="2">
        <f t="shared" si="149"/>
        <v>62</v>
      </c>
      <c r="B732" s="2">
        <f t="shared" si="150"/>
        <v>27.22</v>
      </c>
      <c r="C732" s="5" t="str">
        <f t="shared" si="151"/>
        <v xml:space="preserve">II 01 - </v>
      </c>
      <c r="D732" s="6" t="str">
        <f t="shared" si="152"/>
        <v>AQUÍ SE COPIA EL LINK SIN EL ID DE FILTRO</v>
      </c>
      <c r="E732" s="4">
        <f t="shared" si="153"/>
        <v>16</v>
      </c>
      <c r="F732" t="str">
        <f t="shared" si="154"/>
        <v>II 01</v>
      </c>
      <c r="G732" t="str">
        <f t="shared" si="155"/>
        <v>Región</v>
      </c>
      <c r="H732" t="str">
        <f t="shared" si="156"/>
        <v>Tasa de violencia</v>
      </c>
      <c r="L732" s="1" t="str">
        <f t="shared" si="157"/>
        <v xml:space="preserve">II 01 - </v>
      </c>
    </row>
    <row r="733" spans="1:12" hidden="1" x14ac:dyDescent="0.35">
      <c r="A733" s="2">
        <f t="shared" si="149"/>
        <v>63</v>
      </c>
      <c r="B733" s="2">
        <f t="shared" si="150"/>
        <v>27.22</v>
      </c>
      <c r="C733" s="5" t="str">
        <f t="shared" si="151"/>
        <v xml:space="preserve">II 01 - </v>
      </c>
      <c r="D733" s="6" t="str">
        <f t="shared" si="152"/>
        <v>AQUÍ SE COPIA EL LINK SIN EL ID DE FILTRO</v>
      </c>
      <c r="E733" s="4">
        <f t="shared" si="153"/>
        <v>16</v>
      </c>
      <c r="F733" t="str">
        <f t="shared" si="154"/>
        <v>II 01</v>
      </c>
      <c r="G733" t="str">
        <f t="shared" si="155"/>
        <v>Región</v>
      </c>
      <c r="H733" t="str">
        <f t="shared" si="156"/>
        <v>Tasa de violencia</v>
      </c>
      <c r="L733" s="1" t="str">
        <f t="shared" si="157"/>
        <v xml:space="preserve">II 01 - </v>
      </c>
    </row>
    <row r="734" spans="1:12" hidden="1" x14ac:dyDescent="0.35">
      <c r="A734" s="2">
        <f t="shared" si="149"/>
        <v>64</v>
      </c>
      <c r="B734" s="2">
        <f t="shared" si="150"/>
        <v>27.22</v>
      </c>
      <c r="C734" s="5" t="str">
        <f t="shared" si="151"/>
        <v xml:space="preserve">II 01 - </v>
      </c>
      <c r="D734" s="6" t="str">
        <f t="shared" si="152"/>
        <v>AQUÍ SE COPIA EL LINK SIN EL ID DE FILTRO</v>
      </c>
      <c r="E734" s="4">
        <f t="shared" si="153"/>
        <v>16</v>
      </c>
      <c r="F734" t="str">
        <f t="shared" si="154"/>
        <v>II 01</v>
      </c>
      <c r="G734" t="str">
        <f t="shared" si="155"/>
        <v>Región</v>
      </c>
      <c r="H734" t="str">
        <f t="shared" si="156"/>
        <v>Tasa de violencia</v>
      </c>
      <c r="L734" s="1" t="str">
        <f t="shared" si="157"/>
        <v xml:space="preserve">II 01 - </v>
      </c>
    </row>
    <row r="735" spans="1:12" hidden="1" x14ac:dyDescent="0.35">
      <c r="A735" s="2">
        <f t="shared" si="149"/>
        <v>65</v>
      </c>
      <c r="B735" s="2">
        <f t="shared" si="150"/>
        <v>27.22</v>
      </c>
      <c r="C735" s="5" t="str">
        <f t="shared" si="151"/>
        <v xml:space="preserve">II 01 - </v>
      </c>
      <c r="D735" s="6" t="str">
        <f t="shared" si="152"/>
        <v>AQUÍ SE COPIA EL LINK SIN EL ID DE FILTRO</v>
      </c>
      <c r="E735" s="4">
        <f t="shared" si="153"/>
        <v>16</v>
      </c>
      <c r="F735" t="str">
        <f t="shared" si="154"/>
        <v>II 01</v>
      </c>
      <c r="G735" t="str">
        <f t="shared" si="155"/>
        <v>Región</v>
      </c>
      <c r="H735" t="str">
        <f t="shared" si="156"/>
        <v>Tasa de violencia</v>
      </c>
      <c r="L735" s="1" t="str">
        <f t="shared" si="157"/>
        <v xml:space="preserve">II 01 - </v>
      </c>
    </row>
    <row r="736" spans="1:12" hidden="1" x14ac:dyDescent="0.35">
      <c r="A736" s="2">
        <f t="shared" si="149"/>
        <v>66</v>
      </c>
      <c r="B736" s="2">
        <f t="shared" si="150"/>
        <v>27.22</v>
      </c>
      <c r="C736" s="5" t="str">
        <f t="shared" si="151"/>
        <v xml:space="preserve">II 01 - </v>
      </c>
      <c r="D736" s="6" t="str">
        <f t="shared" si="152"/>
        <v>AQUÍ SE COPIA EL LINK SIN EL ID DE FILTRO</v>
      </c>
      <c r="E736" s="4">
        <f t="shared" si="153"/>
        <v>16</v>
      </c>
      <c r="F736" t="str">
        <f t="shared" si="154"/>
        <v>II 01</v>
      </c>
      <c r="G736" t="str">
        <f t="shared" si="155"/>
        <v>Región</v>
      </c>
      <c r="H736" t="str">
        <f t="shared" si="156"/>
        <v>Tasa de violencia</v>
      </c>
      <c r="L736" s="1" t="str">
        <f t="shared" si="157"/>
        <v xml:space="preserve">II 01 - </v>
      </c>
    </row>
    <row r="737" spans="1:12" hidden="1" x14ac:dyDescent="0.35">
      <c r="A737" s="2">
        <f t="shared" si="149"/>
        <v>67</v>
      </c>
      <c r="B737" s="2">
        <f t="shared" si="150"/>
        <v>27.22</v>
      </c>
      <c r="C737" s="5" t="str">
        <f t="shared" si="151"/>
        <v xml:space="preserve">II 01 - </v>
      </c>
      <c r="D737" s="6" t="str">
        <f t="shared" si="152"/>
        <v>AQUÍ SE COPIA EL LINK SIN EL ID DE FILTRO</v>
      </c>
      <c r="E737" s="4">
        <f t="shared" si="153"/>
        <v>16</v>
      </c>
      <c r="F737" t="str">
        <f t="shared" si="154"/>
        <v>II 01</v>
      </c>
      <c r="G737" t="str">
        <f t="shared" si="155"/>
        <v>Región</v>
      </c>
      <c r="H737" t="str">
        <f t="shared" si="156"/>
        <v>Tasa de violencia</v>
      </c>
      <c r="L737" s="1" t="str">
        <f t="shared" si="157"/>
        <v xml:space="preserve">II 01 - </v>
      </c>
    </row>
    <row r="738" spans="1:12" hidden="1" x14ac:dyDescent="0.35">
      <c r="A738" s="2">
        <f t="shared" si="149"/>
        <v>68</v>
      </c>
      <c r="B738" s="2">
        <f t="shared" si="150"/>
        <v>27.22</v>
      </c>
      <c r="C738" s="5" t="str">
        <f t="shared" si="151"/>
        <v xml:space="preserve">II 01 - </v>
      </c>
      <c r="D738" s="6" t="str">
        <f t="shared" si="152"/>
        <v>AQUÍ SE COPIA EL LINK SIN EL ID DE FILTRO</v>
      </c>
      <c r="E738" s="4">
        <f t="shared" si="153"/>
        <v>16</v>
      </c>
      <c r="F738" t="str">
        <f t="shared" si="154"/>
        <v>II 01</v>
      </c>
      <c r="G738" t="str">
        <f t="shared" si="155"/>
        <v>Región</v>
      </c>
      <c r="H738" t="str">
        <f t="shared" si="156"/>
        <v>Tasa de violencia</v>
      </c>
      <c r="L738" s="1" t="str">
        <f t="shared" si="157"/>
        <v xml:space="preserve">II 01 - </v>
      </c>
    </row>
    <row r="739" spans="1:12" hidden="1" x14ac:dyDescent="0.35">
      <c r="A739" s="2">
        <f t="shared" si="149"/>
        <v>69</v>
      </c>
      <c r="B739" s="2">
        <f t="shared" si="150"/>
        <v>27.22</v>
      </c>
      <c r="C739" s="5" t="str">
        <f t="shared" si="151"/>
        <v xml:space="preserve">II 01 - </v>
      </c>
      <c r="D739" s="6" t="str">
        <f t="shared" si="152"/>
        <v>AQUÍ SE COPIA EL LINK SIN EL ID DE FILTRO</v>
      </c>
      <c r="E739" s="4">
        <f t="shared" si="153"/>
        <v>16</v>
      </c>
      <c r="F739" t="str">
        <f t="shared" si="154"/>
        <v>II 01</v>
      </c>
      <c r="G739" t="str">
        <f t="shared" si="155"/>
        <v>Región</v>
      </c>
      <c r="H739" t="str">
        <f t="shared" si="156"/>
        <v>Tasa de violencia</v>
      </c>
      <c r="L739" s="1" t="str">
        <f t="shared" si="157"/>
        <v xml:space="preserve">II 01 - </v>
      </c>
    </row>
    <row r="740" spans="1:12" hidden="1" x14ac:dyDescent="0.35">
      <c r="A740" s="2">
        <f t="shared" si="149"/>
        <v>70</v>
      </c>
      <c r="B740" s="2">
        <f t="shared" si="150"/>
        <v>27.22</v>
      </c>
      <c r="C740" s="5" t="str">
        <f t="shared" si="151"/>
        <v xml:space="preserve">II 01 - </v>
      </c>
      <c r="D740" s="6" t="str">
        <f t="shared" si="152"/>
        <v>AQUÍ SE COPIA EL LINK SIN EL ID DE FILTRO</v>
      </c>
      <c r="E740" s="4">
        <f t="shared" si="153"/>
        <v>16</v>
      </c>
      <c r="F740" t="str">
        <f t="shared" si="154"/>
        <v>II 01</v>
      </c>
      <c r="G740" t="str">
        <f t="shared" si="155"/>
        <v>Región</v>
      </c>
      <c r="H740" t="str">
        <f t="shared" si="156"/>
        <v>Tasa de violencia</v>
      </c>
      <c r="L740" s="1" t="str">
        <f t="shared" si="157"/>
        <v xml:space="preserve">II 01 - </v>
      </c>
    </row>
    <row r="741" spans="1:12" hidden="1" x14ac:dyDescent="0.35">
      <c r="A741" s="2">
        <f t="shared" si="149"/>
        <v>71</v>
      </c>
      <c r="B741" s="2">
        <f t="shared" si="150"/>
        <v>27.22</v>
      </c>
      <c r="C741" s="5" t="str">
        <f t="shared" si="151"/>
        <v xml:space="preserve">II 01 - </v>
      </c>
      <c r="D741" s="6" t="str">
        <f t="shared" si="152"/>
        <v>AQUÍ SE COPIA EL LINK SIN EL ID DE FILTRO</v>
      </c>
      <c r="E741" s="4">
        <f t="shared" si="153"/>
        <v>16</v>
      </c>
      <c r="F741" t="str">
        <f t="shared" si="154"/>
        <v>II 01</v>
      </c>
      <c r="G741" t="str">
        <f t="shared" si="155"/>
        <v>Región</v>
      </c>
      <c r="H741" t="str">
        <f t="shared" si="156"/>
        <v>Tasa de violencia</v>
      </c>
      <c r="L741" s="1" t="str">
        <f t="shared" si="157"/>
        <v xml:space="preserve">II 01 - </v>
      </c>
    </row>
    <row r="742" spans="1:12" hidden="1" x14ac:dyDescent="0.35">
      <c r="A742" s="2">
        <f t="shared" si="149"/>
        <v>72</v>
      </c>
      <c r="B742" s="2">
        <f t="shared" si="150"/>
        <v>27.22</v>
      </c>
      <c r="C742" s="5" t="str">
        <f t="shared" si="151"/>
        <v xml:space="preserve">II 01 - </v>
      </c>
      <c r="D742" s="6" t="str">
        <f t="shared" si="152"/>
        <v>AQUÍ SE COPIA EL LINK SIN EL ID DE FILTRO</v>
      </c>
      <c r="E742" s="4">
        <f t="shared" si="153"/>
        <v>16</v>
      </c>
      <c r="F742" t="str">
        <f t="shared" si="154"/>
        <v>II 01</v>
      </c>
      <c r="G742" t="str">
        <f t="shared" si="155"/>
        <v>Región</v>
      </c>
      <c r="H742" t="str">
        <f t="shared" si="156"/>
        <v>Tasa de violencia</v>
      </c>
      <c r="L742" s="1" t="str">
        <f t="shared" si="157"/>
        <v xml:space="preserve">II 01 - </v>
      </c>
    </row>
    <row r="743" spans="1:12" hidden="1" x14ac:dyDescent="0.35">
      <c r="A743" s="2">
        <f t="shared" si="149"/>
        <v>73</v>
      </c>
      <c r="B743" s="2">
        <f t="shared" si="150"/>
        <v>27.22</v>
      </c>
      <c r="C743" s="5" t="str">
        <f t="shared" si="151"/>
        <v xml:space="preserve">II 01 - </v>
      </c>
      <c r="D743" s="6" t="str">
        <f t="shared" si="152"/>
        <v>AQUÍ SE COPIA EL LINK SIN EL ID DE FILTRO</v>
      </c>
      <c r="E743" s="4">
        <f t="shared" si="153"/>
        <v>16</v>
      </c>
      <c r="F743" t="str">
        <f t="shared" si="154"/>
        <v>II 01</v>
      </c>
      <c r="G743" t="str">
        <f t="shared" si="155"/>
        <v>Región</v>
      </c>
      <c r="H743" t="str">
        <f t="shared" si="156"/>
        <v>Tasa de violencia</v>
      </c>
      <c r="L743" s="1" t="str">
        <f t="shared" si="157"/>
        <v xml:space="preserve">II 01 - </v>
      </c>
    </row>
    <row r="744" spans="1:12" hidden="1" x14ac:dyDescent="0.35">
      <c r="A744" s="2">
        <f t="shared" si="149"/>
        <v>74</v>
      </c>
      <c r="B744" s="2">
        <f t="shared" si="150"/>
        <v>27.22</v>
      </c>
      <c r="C744" s="5" t="str">
        <f t="shared" si="151"/>
        <v xml:space="preserve">II 01 - </v>
      </c>
      <c r="D744" s="6" t="str">
        <f t="shared" si="152"/>
        <v>AQUÍ SE COPIA EL LINK SIN EL ID DE FILTRO</v>
      </c>
      <c r="E744" s="4">
        <f t="shared" si="153"/>
        <v>16</v>
      </c>
      <c r="F744" t="str">
        <f t="shared" si="154"/>
        <v>II 01</v>
      </c>
      <c r="G744" t="str">
        <f t="shared" si="155"/>
        <v>Región</v>
      </c>
      <c r="H744" t="str">
        <f t="shared" si="156"/>
        <v>Tasa de violencia</v>
      </c>
      <c r="L744" s="1" t="str">
        <f t="shared" si="157"/>
        <v xml:space="preserve">II 01 - </v>
      </c>
    </row>
    <row r="745" spans="1:12" hidden="1" x14ac:dyDescent="0.35">
      <c r="A745" s="2">
        <f t="shared" si="149"/>
        <v>75</v>
      </c>
      <c r="B745" s="2">
        <f t="shared" si="150"/>
        <v>27.22</v>
      </c>
      <c r="C745" s="5" t="str">
        <f t="shared" si="151"/>
        <v xml:space="preserve">II 01 - </v>
      </c>
      <c r="D745" s="6" t="str">
        <f t="shared" si="152"/>
        <v>AQUÍ SE COPIA EL LINK SIN EL ID DE FILTRO</v>
      </c>
      <c r="E745" s="4">
        <f t="shared" si="153"/>
        <v>16</v>
      </c>
      <c r="F745" t="str">
        <f t="shared" si="154"/>
        <v>II 01</v>
      </c>
      <c r="G745" t="str">
        <f t="shared" si="155"/>
        <v>Región</v>
      </c>
      <c r="H745" t="str">
        <f t="shared" si="156"/>
        <v>Tasa de violencia</v>
      </c>
      <c r="L745" s="1" t="str">
        <f t="shared" si="157"/>
        <v xml:space="preserve">II 01 - </v>
      </c>
    </row>
    <row r="746" spans="1:12" hidden="1" x14ac:dyDescent="0.35">
      <c r="A746" s="2">
        <f t="shared" si="149"/>
        <v>76</v>
      </c>
      <c r="B746" s="2">
        <f t="shared" si="150"/>
        <v>27.22</v>
      </c>
      <c r="C746" s="5" t="str">
        <f t="shared" si="151"/>
        <v xml:space="preserve">II 01 - </v>
      </c>
      <c r="D746" s="6" t="str">
        <f t="shared" si="152"/>
        <v>AQUÍ SE COPIA EL LINK SIN EL ID DE FILTRO</v>
      </c>
      <c r="E746" s="4">
        <f t="shared" si="153"/>
        <v>16</v>
      </c>
      <c r="F746" t="str">
        <f t="shared" si="154"/>
        <v>II 01</v>
      </c>
      <c r="G746" t="str">
        <f t="shared" si="155"/>
        <v>Región</v>
      </c>
      <c r="H746" t="str">
        <f t="shared" si="156"/>
        <v>Tasa de violencia</v>
      </c>
      <c r="L746" s="1" t="str">
        <f t="shared" si="157"/>
        <v xml:space="preserve">II 01 - </v>
      </c>
    </row>
    <row r="747" spans="1:12" hidden="1" x14ac:dyDescent="0.35">
      <c r="A747" s="2">
        <f t="shared" si="149"/>
        <v>77</v>
      </c>
      <c r="B747" s="2">
        <f t="shared" si="150"/>
        <v>27.22</v>
      </c>
      <c r="C747" s="5" t="str">
        <f t="shared" si="151"/>
        <v xml:space="preserve">II 01 - </v>
      </c>
      <c r="D747" s="6" t="str">
        <f t="shared" si="152"/>
        <v>AQUÍ SE COPIA EL LINK SIN EL ID DE FILTRO</v>
      </c>
      <c r="E747" s="4">
        <f t="shared" si="153"/>
        <v>16</v>
      </c>
      <c r="F747" t="str">
        <f t="shared" si="154"/>
        <v>II 01</v>
      </c>
      <c r="G747" t="str">
        <f t="shared" si="155"/>
        <v>Región</v>
      </c>
      <c r="H747" t="str">
        <f t="shared" si="156"/>
        <v>Tasa de violencia</v>
      </c>
      <c r="L747" s="1" t="str">
        <f t="shared" si="157"/>
        <v xml:space="preserve">II 01 - </v>
      </c>
    </row>
    <row r="748" spans="1:12" hidden="1" x14ac:dyDescent="0.35">
      <c r="A748" s="2">
        <f t="shared" si="149"/>
        <v>78</v>
      </c>
      <c r="B748" s="2">
        <f t="shared" si="150"/>
        <v>27.22</v>
      </c>
      <c r="C748" s="5" t="str">
        <f t="shared" si="151"/>
        <v xml:space="preserve">II 01 - </v>
      </c>
      <c r="D748" s="6" t="str">
        <f t="shared" si="152"/>
        <v>AQUÍ SE COPIA EL LINK SIN EL ID DE FILTRO</v>
      </c>
      <c r="E748" s="4">
        <f t="shared" si="153"/>
        <v>16</v>
      </c>
      <c r="F748" t="str">
        <f t="shared" si="154"/>
        <v>II 01</v>
      </c>
      <c r="G748" t="str">
        <f t="shared" si="155"/>
        <v>Región</v>
      </c>
      <c r="H748" t="str">
        <f t="shared" si="156"/>
        <v>Tasa de violencia</v>
      </c>
      <c r="L748" s="1" t="str">
        <f t="shared" si="157"/>
        <v xml:space="preserve">II 01 - </v>
      </c>
    </row>
    <row r="749" spans="1:12" hidden="1" x14ac:dyDescent="0.35">
      <c r="A749" s="2">
        <f t="shared" si="149"/>
        <v>79</v>
      </c>
      <c r="B749" s="2">
        <f t="shared" si="150"/>
        <v>27.22</v>
      </c>
      <c r="C749" s="5" t="str">
        <f t="shared" si="151"/>
        <v xml:space="preserve">II 01 - </v>
      </c>
      <c r="D749" s="6" t="str">
        <f t="shared" si="152"/>
        <v>AQUÍ SE COPIA EL LINK SIN EL ID DE FILTRO</v>
      </c>
      <c r="E749" s="4">
        <f t="shared" si="153"/>
        <v>16</v>
      </c>
      <c r="F749" t="str">
        <f t="shared" si="154"/>
        <v>II 01</v>
      </c>
      <c r="G749" t="str">
        <f t="shared" si="155"/>
        <v>Región</v>
      </c>
      <c r="H749" t="str">
        <f t="shared" si="156"/>
        <v>Tasa de violencia</v>
      </c>
      <c r="L749" s="1" t="str">
        <f t="shared" si="157"/>
        <v xml:space="preserve">II 01 - </v>
      </c>
    </row>
    <row r="750" spans="1:12" hidden="1" x14ac:dyDescent="0.35">
      <c r="A750" s="2">
        <f t="shared" si="149"/>
        <v>80</v>
      </c>
      <c r="B750" s="2">
        <f t="shared" si="150"/>
        <v>27.22</v>
      </c>
      <c r="C750" s="5" t="str">
        <f t="shared" si="151"/>
        <v xml:space="preserve">II 01 - </v>
      </c>
      <c r="D750" s="6" t="str">
        <f t="shared" si="152"/>
        <v>AQUÍ SE COPIA EL LINK SIN EL ID DE FILTRO</v>
      </c>
      <c r="E750" s="4">
        <f t="shared" si="153"/>
        <v>16</v>
      </c>
      <c r="F750" t="str">
        <f t="shared" si="154"/>
        <v>II 01</v>
      </c>
      <c r="G750" t="str">
        <f t="shared" si="155"/>
        <v>Región</v>
      </c>
      <c r="H750" t="str">
        <f t="shared" si="156"/>
        <v>Tasa de violencia</v>
      </c>
      <c r="L750" s="1" t="str">
        <f t="shared" si="157"/>
        <v xml:space="preserve">II 01 - </v>
      </c>
    </row>
    <row r="751" spans="1:12" hidden="1" x14ac:dyDescent="0.35">
      <c r="A751" s="2">
        <f t="shared" si="149"/>
        <v>81</v>
      </c>
      <c r="B751" s="2">
        <f t="shared" si="150"/>
        <v>27.22</v>
      </c>
      <c r="C751" s="5" t="str">
        <f t="shared" si="151"/>
        <v xml:space="preserve">II 01 - </v>
      </c>
      <c r="D751" s="6" t="str">
        <f t="shared" si="152"/>
        <v>AQUÍ SE COPIA EL LINK SIN EL ID DE FILTRO</v>
      </c>
      <c r="E751" s="4">
        <f t="shared" si="153"/>
        <v>16</v>
      </c>
      <c r="F751" t="str">
        <f t="shared" si="154"/>
        <v>II 01</v>
      </c>
      <c r="G751" t="str">
        <f t="shared" si="155"/>
        <v>Región</v>
      </c>
      <c r="H751" t="str">
        <f t="shared" si="156"/>
        <v>Tasa de violencia</v>
      </c>
      <c r="L751" s="1" t="str">
        <f t="shared" si="157"/>
        <v xml:space="preserve">II 01 - </v>
      </c>
    </row>
    <row r="752" spans="1:12" hidden="1" x14ac:dyDescent="0.35">
      <c r="A752" s="2">
        <f t="shared" si="149"/>
        <v>82</v>
      </c>
      <c r="B752" s="2">
        <f t="shared" si="150"/>
        <v>27.22</v>
      </c>
      <c r="C752" s="5" t="str">
        <f t="shared" si="151"/>
        <v xml:space="preserve">II 01 - </v>
      </c>
      <c r="D752" s="6" t="str">
        <f t="shared" si="152"/>
        <v>AQUÍ SE COPIA EL LINK SIN EL ID DE FILTRO</v>
      </c>
      <c r="E752" s="4">
        <f t="shared" si="153"/>
        <v>16</v>
      </c>
      <c r="F752" t="str">
        <f t="shared" si="154"/>
        <v>II 01</v>
      </c>
      <c r="G752" t="str">
        <f t="shared" si="155"/>
        <v>Región</v>
      </c>
      <c r="H752" t="str">
        <f t="shared" si="156"/>
        <v>Tasa de violencia</v>
      </c>
      <c r="L752" s="1" t="str">
        <f t="shared" si="157"/>
        <v xml:space="preserve">II 01 - </v>
      </c>
    </row>
    <row r="753" spans="1:12" hidden="1" x14ac:dyDescent="0.35">
      <c r="A753" s="2">
        <f>+A752+1</f>
        <v>83</v>
      </c>
      <c r="B753" s="2">
        <f>+B752</f>
        <v>27.22</v>
      </c>
      <c r="C753" s="5" t="str">
        <f>+F753&amp;" - "&amp;J753</f>
        <v>II 01 - Tarapacá</v>
      </c>
      <c r="D753" s="6" t="str">
        <f>+"AQUÍ SE COPIA EL LINK SIN EL ID DE FILTRO"&amp;I753</f>
        <v>AQUÍ SE COPIA EL LINK SIN EL ID DE FILTRO1</v>
      </c>
      <c r="E753" s="4">
        <f>+E752</f>
        <v>16</v>
      </c>
      <c r="F753" t="s">
        <v>42</v>
      </c>
      <c r="G753" t="s">
        <v>27</v>
      </c>
      <c r="H753" t="s">
        <v>304</v>
      </c>
      <c r="I753" s="2">
        <v>1</v>
      </c>
      <c r="J753" t="s">
        <v>10</v>
      </c>
      <c r="L753" s="1" t="str">
        <f>+HYPERLINK(D753,C753)</f>
        <v>II 01 - Tarapacá</v>
      </c>
    </row>
    <row r="754" spans="1:12" hidden="1" x14ac:dyDescent="0.35">
      <c r="A754" s="2">
        <f t="shared" ref="A754:A768" si="158">+A753+1</f>
        <v>84</v>
      </c>
      <c r="B754" s="2">
        <f t="shared" ref="B754:B768" si="159">+B753</f>
        <v>27.22</v>
      </c>
      <c r="C754" s="5" t="str">
        <f t="shared" ref="C754:C768" si="160">+F754&amp;" - "&amp;J754</f>
        <v>II 01 - Antofagasta</v>
      </c>
      <c r="D754" s="6" t="str">
        <f t="shared" ref="D754:D768" si="161">+"AQUÍ SE COPIA EL LINK SIN EL ID DE FILTRO"&amp;I754</f>
        <v>AQUÍ SE COPIA EL LINK SIN EL ID DE FILTRO2</v>
      </c>
      <c r="E754" s="4">
        <f t="shared" ref="E754:E768" si="162">+E753</f>
        <v>16</v>
      </c>
      <c r="F754" t="str">
        <f t="shared" ref="F754:F768" si="163">+F753</f>
        <v>II 01</v>
      </c>
      <c r="G754" t="str">
        <f t="shared" ref="G754:G768" si="164">+G753</f>
        <v>Región</v>
      </c>
      <c r="H754" t="str">
        <f t="shared" ref="H754:H768" si="165">+H753</f>
        <v>Casos de violencia general</v>
      </c>
      <c r="I754" s="2">
        <v>2</v>
      </c>
      <c r="J754" t="s">
        <v>11</v>
      </c>
      <c r="L754" s="1" t="str">
        <f t="shared" ref="L754:L768" si="166">+HYPERLINK(D754,C754)</f>
        <v>II 01 - Antofagasta</v>
      </c>
    </row>
    <row r="755" spans="1:12" hidden="1" x14ac:dyDescent="0.35">
      <c r="A755" s="2">
        <f t="shared" si="158"/>
        <v>85</v>
      </c>
      <c r="B755" s="2">
        <f t="shared" si="159"/>
        <v>27.22</v>
      </c>
      <c r="C755" s="5" t="str">
        <f t="shared" si="160"/>
        <v>II 01 - Atacama</v>
      </c>
      <c r="D755" s="6" t="str">
        <f t="shared" si="161"/>
        <v>AQUÍ SE COPIA EL LINK SIN EL ID DE FILTRO3</v>
      </c>
      <c r="E755" s="4">
        <f t="shared" si="162"/>
        <v>16</v>
      </c>
      <c r="F755" t="str">
        <f t="shared" si="163"/>
        <v>II 01</v>
      </c>
      <c r="G755" t="str">
        <f t="shared" si="164"/>
        <v>Región</v>
      </c>
      <c r="H755" t="str">
        <f t="shared" si="165"/>
        <v>Casos de violencia general</v>
      </c>
      <c r="I755" s="2">
        <v>3</v>
      </c>
      <c r="J755" t="s">
        <v>12</v>
      </c>
      <c r="L755" s="1" t="str">
        <f t="shared" si="166"/>
        <v>II 01 - Atacama</v>
      </c>
    </row>
    <row r="756" spans="1:12" hidden="1" x14ac:dyDescent="0.35">
      <c r="A756" s="2">
        <f t="shared" si="158"/>
        <v>86</v>
      </c>
      <c r="B756" s="2">
        <f t="shared" si="159"/>
        <v>27.22</v>
      </c>
      <c r="C756" s="5" t="str">
        <f t="shared" si="160"/>
        <v>II 01 - Coquimbo</v>
      </c>
      <c r="D756" s="6" t="str">
        <f t="shared" si="161"/>
        <v>AQUÍ SE COPIA EL LINK SIN EL ID DE FILTRO4</v>
      </c>
      <c r="E756" s="4">
        <f t="shared" si="162"/>
        <v>16</v>
      </c>
      <c r="F756" t="str">
        <f t="shared" si="163"/>
        <v>II 01</v>
      </c>
      <c r="G756" t="str">
        <f t="shared" si="164"/>
        <v>Región</v>
      </c>
      <c r="H756" t="str">
        <f t="shared" si="165"/>
        <v>Casos de violencia general</v>
      </c>
      <c r="I756" s="2">
        <v>4</v>
      </c>
      <c r="J756" t="s">
        <v>13</v>
      </c>
      <c r="L756" s="1" t="str">
        <f t="shared" si="166"/>
        <v>II 01 - Coquimbo</v>
      </c>
    </row>
    <row r="757" spans="1:12" hidden="1" x14ac:dyDescent="0.35">
      <c r="A757" s="2">
        <f t="shared" si="158"/>
        <v>87</v>
      </c>
      <c r="B757" s="2">
        <f t="shared" si="159"/>
        <v>27.22</v>
      </c>
      <c r="C757" s="5" t="str">
        <f t="shared" si="160"/>
        <v>II 01 - Valparaíso</v>
      </c>
      <c r="D757" s="6" t="str">
        <f t="shared" si="161"/>
        <v>AQUÍ SE COPIA EL LINK SIN EL ID DE FILTRO5</v>
      </c>
      <c r="E757" s="4">
        <f t="shared" si="162"/>
        <v>16</v>
      </c>
      <c r="F757" t="str">
        <f t="shared" si="163"/>
        <v>II 01</v>
      </c>
      <c r="G757" t="str">
        <f t="shared" si="164"/>
        <v>Región</v>
      </c>
      <c r="H757" t="str">
        <f t="shared" si="165"/>
        <v>Casos de violencia general</v>
      </c>
      <c r="I757" s="2">
        <v>5</v>
      </c>
      <c r="J757" t="s">
        <v>14</v>
      </c>
      <c r="L757" s="1" t="str">
        <f t="shared" si="166"/>
        <v>II 01 - Valparaíso</v>
      </c>
    </row>
    <row r="758" spans="1:12" hidden="1" x14ac:dyDescent="0.35">
      <c r="A758" s="2">
        <f t="shared" si="158"/>
        <v>88</v>
      </c>
      <c r="B758" s="2">
        <f t="shared" si="159"/>
        <v>27.22</v>
      </c>
      <c r="C758" s="5" t="str">
        <f t="shared" si="160"/>
        <v>II 01 - O'Higgins</v>
      </c>
      <c r="D758" s="6" t="str">
        <f t="shared" si="161"/>
        <v>AQUÍ SE COPIA EL LINK SIN EL ID DE FILTRO6</v>
      </c>
      <c r="E758" s="4">
        <f t="shared" si="162"/>
        <v>16</v>
      </c>
      <c r="F758" t="str">
        <f t="shared" si="163"/>
        <v>II 01</v>
      </c>
      <c r="G758" t="str">
        <f t="shared" si="164"/>
        <v>Región</v>
      </c>
      <c r="H758" t="str">
        <f t="shared" si="165"/>
        <v>Casos de violencia general</v>
      </c>
      <c r="I758" s="2">
        <v>6</v>
      </c>
      <c r="J758" t="s">
        <v>15</v>
      </c>
      <c r="L758" s="1" t="str">
        <f t="shared" si="166"/>
        <v>II 01 - O'Higgins</v>
      </c>
    </row>
    <row r="759" spans="1:12" hidden="1" x14ac:dyDescent="0.35">
      <c r="A759" s="2">
        <f t="shared" si="158"/>
        <v>89</v>
      </c>
      <c r="B759" s="2">
        <f t="shared" si="159"/>
        <v>27.22</v>
      </c>
      <c r="C759" s="5" t="str">
        <f t="shared" si="160"/>
        <v>II 01 - Maule</v>
      </c>
      <c r="D759" s="6" t="str">
        <f t="shared" si="161"/>
        <v>AQUÍ SE COPIA EL LINK SIN EL ID DE FILTRO7</v>
      </c>
      <c r="E759" s="4">
        <f t="shared" si="162"/>
        <v>16</v>
      </c>
      <c r="F759" t="str">
        <f t="shared" si="163"/>
        <v>II 01</v>
      </c>
      <c r="G759" t="str">
        <f t="shared" si="164"/>
        <v>Región</v>
      </c>
      <c r="H759" t="str">
        <f t="shared" si="165"/>
        <v>Casos de violencia general</v>
      </c>
      <c r="I759" s="2">
        <v>7</v>
      </c>
      <c r="J759" t="s">
        <v>16</v>
      </c>
      <c r="L759" s="1" t="str">
        <f t="shared" si="166"/>
        <v>II 01 - Maule</v>
      </c>
    </row>
    <row r="760" spans="1:12" hidden="1" x14ac:dyDescent="0.35">
      <c r="A760" s="2">
        <f t="shared" si="158"/>
        <v>90</v>
      </c>
      <c r="B760" s="2">
        <f t="shared" si="159"/>
        <v>27.22</v>
      </c>
      <c r="C760" s="5" t="str">
        <f t="shared" si="160"/>
        <v>II 01 - Biobío</v>
      </c>
      <c r="D760" s="6" t="str">
        <f t="shared" si="161"/>
        <v>AQUÍ SE COPIA EL LINK SIN EL ID DE FILTRO8</v>
      </c>
      <c r="E760" s="4">
        <f t="shared" si="162"/>
        <v>16</v>
      </c>
      <c r="F760" t="str">
        <f t="shared" si="163"/>
        <v>II 01</v>
      </c>
      <c r="G760" t="str">
        <f t="shared" si="164"/>
        <v>Región</v>
      </c>
      <c r="H760" t="str">
        <f t="shared" si="165"/>
        <v>Casos de violencia general</v>
      </c>
      <c r="I760" s="2">
        <v>8</v>
      </c>
      <c r="J760" t="s">
        <v>17</v>
      </c>
      <c r="L760" s="1" t="str">
        <f t="shared" si="166"/>
        <v>II 01 - Biobío</v>
      </c>
    </row>
    <row r="761" spans="1:12" hidden="1" x14ac:dyDescent="0.35">
      <c r="A761" s="2">
        <f t="shared" si="158"/>
        <v>91</v>
      </c>
      <c r="B761" s="2">
        <f t="shared" si="159"/>
        <v>27.22</v>
      </c>
      <c r="C761" s="5" t="str">
        <f t="shared" si="160"/>
        <v>II 01 - Araucanía</v>
      </c>
      <c r="D761" s="6" t="str">
        <f t="shared" si="161"/>
        <v>AQUÍ SE COPIA EL LINK SIN EL ID DE FILTRO9</v>
      </c>
      <c r="E761" s="4">
        <f t="shared" si="162"/>
        <v>16</v>
      </c>
      <c r="F761" t="str">
        <f t="shared" si="163"/>
        <v>II 01</v>
      </c>
      <c r="G761" t="str">
        <f t="shared" si="164"/>
        <v>Región</v>
      </c>
      <c r="H761" t="str">
        <f t="shared" si="165"/>
        <v>Casos de violencia general</v>
      </c>
      <c r="I761" s="2">
        <v>9</v>
      </c>
      <c r="J761" t="s">
        <v>18</v>
      </c>
      <c r="L761" s="1" t="str">
        <f t="shared" si="166"/>
        <v>II 01 - Araucanía</v>
      </c>
    </row>
    <row r="762" spans="1:12" hidden="1" x14ac:dyDescent="0.35">
      <c r="A762" s="2">
        <f t="shared" si="158"/>
        <v>92</v>
      </c>
      <c r="B762" s="2">
        <f t="shared" si="159"/>
        <v>27.22</v>
      </c>
      <c r="C762" s="5" t="str">
        <f t="shared" si="160"/>
        <v>II 01 - Los Lagos</v>
      </c>
      <c r="D762" s="6" t="str">
        <f t="shared" si="161"/>
        <v>AQUÍ SE COPIA EL LINK SIN EL ID DE FILTRO10</v>
      </c>
      <c r="E762" s="4">
        <f t="shared" si="162"/>
        <v>16</v>
      </c>
      <c r="F762" t="str">
        <f t="shared" si="163"/>
        <v>II 01</v>
      </c>
      <c r="G762" t="str">
        <f t="shared" si="164"/>
        <v>Región</v>
      </c>
      <c r="H762" t="str">
        <f t="shared" si="165"/>
        <v>Casos de violencia general</v>
      </c>
      <c r="I762" s="2">
        <v>10</v>
      </c>
      <c r="J762" t="s">
        <v>19</v>
      </c>
      <c r="L762" s="1" t="str">
        <f t="shared" si="166"/>
        <v>II 01 - Los Lagos</v>
      </c>
    </row>
    <row r="763" spans="1:12" hidden="1" x14ac:dyDescent="0.35">
      <c r="A763" s="2">
        <f t="shared" si="158"/>
        <v>93</v>
      </c>
      <c r="B763" s="2">
        <f t="shared" si="159"/>
        <v>27.22</v>
      </c>
      <c r="C763" s="5" t="str">
        <f t="shared" si="160"/>
        <v>II 01 - Aysén</v>
      </c>
      <c r="D763" s="6" t="str">
        <f t="shared" si="161"/>
        <v>AQUÍ SE COPIA EL LINK SIN EL ID DE FILTRO11</v>
      </c>
      <c r="E763" s="4">
        <f t="shared" si="162"/>
        <v>16</v>
      </c>
      <c r="F763" t="str">
        <f t="shared" si="163"/>
        <v>II 01</v>
      </c>
      <c r="G763" t="str">
        <f t="shared" si="164"/>
        <v>Región</v>
      </c>
      <c r="H763" t="str">
        <f t="shared" si="165"/>
        <v>Casos de violencia general</v>
      </c>
      <c r="I763" s="2">
        <v>11</v>
      </c>
      <c r="J763" t="s">
        <v>20</v>
      </c>
      <c r="L763" s="1" t="str">
        <f t="shared" si="166"/>
        <v>II 01 - Aysén</v>
      </c>
    </row>
    <row r="764" spans="1:12" hidden="1" x14ac:dyDescent="0.35">
      <c r="A764" s="2">
        <f t="shared" si="158"/>
        <v>94</v>
      </c>
      <c r="B764" s="2">
        <f t="shared" si="159"/>
        <v>27.22</v>
      </c>
      <c r="C764" s="5" t="str">
        <f t="shared" si="160"/>
        <v>II 01 - Magallanes y Antártica Chilena</v>
      </c>
      <c r="D764" s="6" t="str">
        <f t="shared" si="161"/>
        <v>AQUÍ SE COPIA EL LINK SIN EL ID DE FILTRO12</v>
      </c>
      <c r="E764" s="4">
        <f t="shared" si="162"/>
        <v>16</v>
      </c>
      <c r="F764" t="str">
        <f t="shared" si="163"/>
        <v>II 01</v>
      </c>
      <c r="G764" t="str">
        <f t="shared" si="164"/>
        <v>Región</v>
      </c>
      <c r="H764" t="str">
        <f t="shared" si="165"/>
        <v>Casos de violencia general</v>
      </c>
      <c r="I764" s="2">
        <v>12</v>
      </c>
      <c r="J764" t="s">
        <v>223</v>
      </c>
      <c r="L764" s="1" t="str">
        <f t="shared" si="166"/>
        <v>II 01 - Magallanes y Antártica Chilena</v>
      </c>
    </row>
    <row r="765" spans="1:12" hidden="1" x14ac:dyDescent="0.35">
      <c r="A765" s="2">
        <f t="shared" si="158"/>
        <v>95</v>
      </c>
      <c r="B765" s="2">
        <f t="shared" si="159"/>
        <v>27.22</v>
      </c>
      <c r="C765" s="5" t="str">
        <f t="shared" si="160"/>
        <v>II 01 - Metropolitana</v>
      </c>
      <c r="D765" s="6" t="str">
        <f t="shared" si="161"/>
        <v>AQUÍ SE COPIA EL LINK SIN EL ID DE FILTRO13</v>
      </c>
      <c r="E765" s="4">
        <f t="shared" si="162"/>
        <v>16</v>
      </c>
      <c r="F765" t="str">
        <f t="shared" si="163"/>
        <v>II 01</v>
      </c>
      <c r="G765" t="str">
        <f t="shared" si="164"/>
        <v>Región</v>
      </c>
      <c r="H765" t="str">
        <f t="shared" si="165"/>
        <v>Casos de violencia general</v>
      </c>
      <c r="I765" s="2">
        <v>13</v>
      </c>
      <c r="J765" t="s">
        <v>22</v>
      </c>
      <c r="L765" s="1" t="str">
        <f t="shared" si="166"/>
        <v>II 01 - Metropolitana</v>
      </c>
    </row>
    <row r="766" spans="1:12" hidden="1" x14ac:dyDescent="0.35">
      <c r="A766" s="2">
        <f t="shared" si="158"/>
        <v>96</v>
      </c>
      <c r="B766" s="2">
        <f t="shared" si="159"/>
        <v>27.22</v>
      </c>
      <c r="C766" s="5" t="str">
        <f t="shared" si="160"/>
        <v>II 01 - Los Ríos</v>
      </c>
      <c r="D766" s="6" t="str">
        <f t="shared" si="161"/>
        <v>AQUÍ SE COPIA EL LINK SIN EL ID DE FILTRO14</v>
      </c>
      <c r="E766" s="4">
        <f t="shared" si="162"/>
        <v>16</v>
      </c>
      <c r="F766" t="str">
        <f t="shared" si="163"/>
        <v>II 01</v>
      </c>
      <c r="G766" t="str">
        <f t="shared" si="164"/>
        <v>Región</v>
      </c>
      <c r="H766" t="str">
        <f t="shared" si="165"/>
        <v>Casos de violencia general</v>
      </c>
      <c r="I766" s="2">
        <v>14</v>
      </c>
      <c r="J766" t="s">
        <v>23</v>
      </c>
      <c r="L766" s="1" t="str">
        <f t="shared" si="166"/>
        <v>II 01 - Los Ríos</v>
      </c>
    </row>
    <row r="767" spans="1:12" hidden="1" x14ac:dyDescent="0.35">
      <c r="A767" s="2">
        <f t="shared" si="158"/>
        <v>97</v>
      </c>
      <c r="B767" s="2">
        <f t="shared" si="159"/>
        <v>27.22</v>
      </c>
      <c r="C767" s="5" t="str">
        <f t="shared" si="160"/>
        <v>II 01 - Arica y Parinacota</v>
      </c>
      <c r="D767" s="6" t="str">
        <f t="shared" si="161"/>
        <v>AQUÍ SE COPIA EL LINK SIN EL ID DE FILTRO15</v>
      </c>
      <c r="E767" s="4">
        <f t="shared" si="162"/>
        <v>16</v>
      </c>
      <c r="F767" t="str">
        <f t="shared" si="163"/>
        <v>II 01</v>
      </c>
      <c r="G767" t="str">
        <f t="shared" si="164"/>
        <v>Región</v>
      </c>
      <c r="H767" t="str">
        <f t="shared" si="165"/>
        <v>Casos de violencia general</v>
      </c>
      <c r="I767" s="2">
        <v>15</v>
      </c>
      <c r="J767" t="s">
        <v>24</v>
      </c>
      <c r="L767" s="1" t="str">
        <f t="shared" si="166"/>
        <v>II 01 - Arica y Parinacota</v>
      </c>
    </row>
    <row r="768" spans="1:12" hidden="1" x14ac:dyDescent="0.35">
      <c r="A768" s="2">
        <f t="shared" si="158"/>
        <v>98</v>
      </c>
      <c r="B768" s="2">
        <f t="shared" si="159"/>
        <v>27.22</v>
      </c>
      <c r="C768" s="5" t="str">
        <f t="shared" si="160"/>
        <v>II 01 - Ñuble</v>
      </c>
      <c r="D768" s="6" t="str">
        <f t="shared" si="161"/>
        <v>AQUÍ SE COPIA EL LINK SIN EL ID DE FILTRO16</v>
      </c>
      <c r="E768" s="4">
        <f t="shared" si="162"/>
        <v>16</v>
      </c>
      <c r="F768" t="str">
        <f t="shared" si="163"/>
        <v>II 01</v>
      </c>
      <c r="G768" t="str">
        <f t="shared" si="164"/>
        <v>Región</v>
      </c>
      <c r="H768" t="str">
        <f t="shared" si="165"/>
        <v>Casos de violencia general</v>
      </c>
      <c r="I768" s="2">
        <v>16</v>
      </c>
      <c r="J768" t="s">
        <v>25</v>
      </c>
      <c r="L768" s="1" t="str">
        <f t="shared" si="166"/>
        <v>II 01 - Ñuble</v>
      </c>
    </row>
  </sheetData>
  <conditionalFormatting sqref="P11">
    <cfRule type="containsText" dxfId="16" priority="3" operator="containsText" text="no">
      <formula>NOT(ISERROR(SEARCH("no",P11)))</formula>
    </cfRule>
  </conditionalFormatting>
  <conditionalFormatting sqref="O1:Y1048576">
    <cfRule type="containsText" dxfId="15" priority="1" operator="containsText" text="ok">
      <formula>NOT(ISERROR(SEARCH("ok",O1)))</formula>
    </cfRule>
    <cfRule type="containsText" dxfId="14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7"/>
  <sheetViews>
    <sheetView topLeftCell="A13" workbookViewId="0">
      <selection activeCell="I29" sqref="I29:I31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7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7" si="1">+HYPERLINK(D11,C11)</f>
        <v>R360 01 - Acoso Laboral || Chile || 2019</v>
      </c>
      <c r="K11" t="s">
        <v>59</v>
      </c>
      <c r="L11" t="s">
        <v>58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>
        <v>1</v>
      </c>
      <c r="B25" s="81">
        <v>27.4</v>
      </c>
      <c r="C25" s="5" t="str">
        <f t="shared" si="0"/>
        <v>R360 - Casos de Violencia Intrafamilia presentados a fiscalía nacional || Periodo 2019-2021</v>
      </c>
      <c r="D25" s="6" t="s">
        <v>259</v>
      </c>
      <c r="E25" s="4">
        <f t="shared" si="2"/>
        <v>1</v>
      </c>
      <c r="F25" t="s">
        <v>258</v>
      </c>
      <c r="G25" t="s">
        <v>50</v>
      </c>
      <c r="H25" t="s">
        <v>257</v>
      </c>
      <c r="I25" s="3" t="s">
        <v>260</v>
      </c>
      <c r="J25" s="1" t="str">
        <f t="shared" si="1"/>
        <v>R360 - Casos de Violencia Intrafamilia presentados a fiscalía nacional || Periodo 2019-2021</v>
      </c>
    </row>
    <row r="26" spans="1:10" x14ac:dyDescent="0.35">
      <c r="A26" s="2">
        <v>1</v>
      </c>
      <c r="B26" s="81" t="s">
        <v>264</v>
      </c>
      <c r="C26" s="5" t="str">
        <f t="shared" si="0"/>
        <v>RP - Atenciones Médicas por Violencia de Género a nivel nacional por Servicio Nacional de Salud y Concepto de Atención.Periodo 2010-2016</v>
      </c>
      <c r="D26" s="6" t="s">
        <v>270</v>
      </c>
      <c r="E26" s="4">
        <f t="shared" si="2"/>
        <v>1</v>
      </c>
      <c r="F26" t="s">
        <v>269</v>
      </c>
      <c r="G26" t="s">
        <v>27</v>
      </c>
      <c r="H26" t="s">
        <v>265</v>
      </c>
      <c r="I26" s="3" t="s">
        <v>271</v>
      </c>
      <c r="J26" s="1" t="str">
        <f t="shared" si="1"/>
        <v>RP - Atenciones Médicas por Violencia de Género a nivel nacional por Servicio Nacional de Salud y Concepto de Atención.Periodo 2010-2016</v>
      </c>
    </row>
    <row r="27" spans="1:10" x14ac:dyDescent="0.35">
      <c r="A27" s="2">
        <v>1</v>
      </c>
      <c r="B27" s="2">
        <v>27.17</v>
      </c>
      <c r="C27" s="5" t="str">
        <f t="shared" si="0"/>
        <v>RP 01 - Reporte de casos de violencia psicológica hacia la mujer según Encuesta Nacional de Violencia Intrafamiliar a nivel nacional, para el año 2020.</v>
      </c>
      <c r="D27" s="6" t="s">
        <v>283</v>
      </c>
      <c r="E27" s="4">
        <f t="shared" si="2"/>
        <v>1</v>
      </c>
      <c r="F27" t="s">
        <v>175</v>
      </c>
      <c r="G27" t="s">
        <v>50</v>
      </c>
      <c r="H27" t="s">
        <v>272</v>
      </c>
      <c r="I27" s="3" t="s">
        <v>281</v>
      </c>
      <c r="J27" s="1" t="str">
        <f t="shared" si="1"/>
        <v>RP 01 - Reporte de casos de violencia psicológica hacia la mujer según Encuesta Nacional de Violencia Intrafamiliar a nivel nacional, para el año 2020.</v>
      </c>
    </row>
    <row r="28" spans="1:10" x14ac:dyDescent="0.35">
      <c r="A28" s="2">
        <v>2</v>
      </c>
      <c r="B28" s="2">
        <v>27.17</v>
      </c>
      <c r="C28" s="5" t="str">
        <f t="shared" si="0"/>
        <v>RP 02 - Reporte de casos de violencia psicológica hacia la mujer según Encuesta Nacional de Violencia Intrafamiliar a nivel nacional, para el periodo 2012-2020.</v>
      </c>
      <c r="D28" s="6" t="s">
        <v>284</v>
      </c>
      <c r="E28" s="4">
        <v>1</v>
      </c>
      <c r="F28" t="s">
        <v>192</v>
      </c>
      <c r="G28" t="s">
        <v>50</v>
      </c>
      <c r="H28" t="s">
        <v>272</v>
      </c>
      <c r="I28" t="s">
        <v>282</v>
      </c>
      <c r="J28" s="1" t="str">
        <f t="shared" si="1"/>
        <v>RP 02 - Reporte de casos de violencia psicológica hacia la mujer según Encuesta Nacional de Violencia Intrafamiliar a nivel nacional, para el periodo 2012-2020.</v>
      </c>
    </row>
    <row r="29" spans="1:10" x14ac:dyDescent="0.35">
      <c r="A29" s="2">
        <v>1</v>
      </c>
      <c r="B29" s="81" t="s">
        <v>307</v>
      </c>
      <c r="C29" s="5" t="str">
        <f t="shared" si="0"/>
        <v>RP 01 - Casos de violencia hacia la mujer || Chile || periodo 2012-2020</v>
      </c>
      <c r="D29" s="6" t="s">
        <v>314</v>
      </c>
      <c r="E29" s="4">
        <f>E28</f>
        <v>1</v>
      </c>
      <c r="F29" t="s">
        <v>175</v>
      </c>
      <c r="G29" t="s">
        <v>50</v>
      </c>
      <c r="H29" t="s">
        <v>304</v>
      </c>
      <c r="I29" t="s">
        <v>315</v>
      </c>
      <c r="J29" s="1" t="str">
        <f t="shared" si="1"/>
        <v>RP 01 - Casos de violencia hacia la mujer || Chile || periodo 2012-2020</v>
      </c>
    </row>
    <row r="30" spans="1:10" x14ac:dyDescent="0.35">
      <c r="A30" s="2">
        <v>1</v>
      </c>
      <c r="B30" s="2">
        <v>27.21</v>
      </c>
      <c r="C30" s="5" t="str">
        <f t="shared" si="0"/>
        <v>RP 01 - Tasa de mujeres que sufren violencia || Chile || periodo 2012-2020</v>
      </c>
      <c r="D30" s="6" t="s">
        <v>310</v>
      </c>
      <c r="E30" s="4">
        <f t="shared" ref="E30:E37" si="3">+E29</f>
        <v>1</v>
      </c>
      <c r="F30" t="s">
        <v>175</v>
      </c>
      <c r="G30" t="s">
        <v>50</v>
      </c>
      <c r="H30" t="s">
        <v>308</v>
      </c>
      <c r="I30" t="s">
        <v>309</v>
      </c>
      <c r="J30" s="1" t="str">
        <f t="shared" si="1"/>
        <v>RP 01 - Tasa de mujeres que sufren violencia || Chile || periodo 2012-2020</v>
      </c>
    </row>
    <row r="31" spans="1:10" x14ac:dyDescent="0.35">
      <c r="A31" s="2">
        <v>1</v>
      </c>
      <c r="B31" s="84">
        <v>27.22</v>
      </c>
      <c r="C31" s="5" t="str">
        <f t="shared" si="0"/>
        <v>RP 01 - Tasa por 100 mil mujeres que sufren violencia psicológica por Nacional, para el Periodo 2012-2020.</v>
      </c>
      <c r="D31" s="6" t="s">
        <v>312</v>
      </c>
      <c r="E31" s="4">
        <f t="shared" si="3"/>
        <v>1</v>
      </c>
      <c r="F31" t="s">
        <v>175</v>
      </c>
      <c r="G31" t="s">
        <v>50</v>
      </c>
      <c r="H31" t="s">
        <v>308</v>
      </c>
      <c r="I31" t="s">
        <v>313</v>
      </c>
      <c r="J31" s="1" t="str">
        <f t="shared" si="1"/>
        <v>RP 01 - Tasa por 100 mil mujeres que sufren violencia psicológica por Nacional, para el Periodo 2012-2020.</v>
      </c>
    </row>
    <row r="32" spans="1:10" x14ac:dyDescent="0.35">
      <c r="A32" s="2"/>
      <c r="B32" s="2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2021-07-06T23:07:55Z</dcterms:modified>
</cp:coreProperties>
</file>