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976D35AA-DDDA-4459-9429-7F43F1CE4770}" xr6:coauthVersionLast="46" xr6:coauthVersionMax="46" xr10:uidLastSave="{00000000-0000-0000-0000-000000000000}"/>
  <bookViews>
    <workbookView xWindow="28680" yWindow="-120" windowWidth="29040" windowHeight="15990" tabRatio="833" activeTab="3"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G147" i="8" s="1"/>
  <c r="F124" i="2"/>
  <c r="G146" i="8" s="1"/>
  <c r="F127" i="2"/>
  <c r="F123" i="2"/>
  <c r="G145" i="8" s="1"/>
  <c r="F126" i="2"/>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G44" i="8" s="1"/>
  <c r="F97" i="2"/>
  <c r="F93" i="2"/>
  <c r="F77" i="2"/>
  <c r="F41" i="2"/>
  <c r="F37" i="2"/>
  <c r="F33" i="2"/>
  <c r="F21" i="2"/>
  <c r="G133" i="8"/>
  <c r="F96" i="2"/>
  <c r="F60" i="2"/>
  <c r="F40" i="2"/>
  <c r="F36" i="2"/>
  <c r="F24" i="2"/>
  <c r="Q126" i="2"/>
  <c r="F99" i="2"/>
  <c r="F39" i="2"/>
  <c r="F23" i="2"/>
  <c r="F19" i="2"/>
  <c r="G132" i="8"/>
  <c r="R127" i="2"/>
  <c r="BD127" i="2" s="1"/>
  <c r="Q127" i="2"/>
  <c r="P126" i="2"/>
  <c r="R126" i="2"/>
  <c r="O126" i="2"/>
  <c r="N127" i="2"/>
  <c r="N126" i="2"/>
  <c r="O127" i="2"/>
  <c r="G123" i="8"/>
  <c r="G134" i="8"/>
  <c r="G129" i="8"/>
  <c r="G130" i="8"/>
  <c r="G128" i="8"/>
  <c r="G125" i="8"/>
  <c r="G136" i="8"/>
  <c r="G127" i="8"/>
  <c r="G135" i="8"/>
  <c r="G126" i="8"/>
  <c r="G137" i="8"/>
  <c r="G122" i="8"/>
  <c r="G124" i="8"/>
  <c r="G131" i="8"/>
  <c r="G121" i="8"/>
  <c r="F104" i="2"/>
  <c r="BC103" i="2"/>
  <c r="BC101" i="2"/>
  <c r="BC102" i="2"/>
  <c r="BC100" i="2"/>
  <c r="BD126" i="2" l="1"/>
  <c r="G120" i="8"/>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24" i="2" l="1"/>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<sst xmlns="http://schemas.openxmlformats.org/spreadsheetml/2006/main" count="8113" uniqueCount="1911">
  <si>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</si>
  <si>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</si>
  <si>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</si>
  <si>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</si>
  <si>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</si>
  <si>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</si>
  <si>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</si>
  <si>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</si>
  <si>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</si>
  <si>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</si>
  <si>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</si>
  <si>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</si>
  <si>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</si>
  <si>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</si>
  <si>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</si>
  <si>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</si>
  <si>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</si>
  <si>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</si>
  <si>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</si>
  <si>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</si>
  <si>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</si>
  <si>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</si>
  <si>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</si>
  <si>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</si>
  <si>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</si>
  <si>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</si>
  <si>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</si>
  <si>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</si>
  <si>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</si>
  <si>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</si>
  <si>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</si>
  <si>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</si>
  <si>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</si>
  <si>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</si>
  <si>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</si>
  <si>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</si>
  <si>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</si>
  <si>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</si>
  <si>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</si>
  <si>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</si>
  <si>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</si>
  <si>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</si>
  <si>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</si>
  <si>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</si>
  <si>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</si>
  <si>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</si>
  <si>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</si>
  <si>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</si>
  <si>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</si>
  <si>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</si>
  <si>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</si>
  <si>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</si>
  <si>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</si>
  <si>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</si>
  <si>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</si>
  <si>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</si>
  <si>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</si>
  <si>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</si>
  <si>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</si>
  <si>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</si>
  <si>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</si>
  <si>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</si>
  <si>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</si>
  <si>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</si>
  <si>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</si>
  <si>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</si>
  <si>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</si>
  <si>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</si>
  <si>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</si>
  <si>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</si>
  <si>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</si>
  <si>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</si>
  <si>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</si>
  <si>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</si>
  <si>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</si>
  <si>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</si>
  <si>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</si>
  <si>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</si>
  <si>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</si>
  <si>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</si>
  <si>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</si>
  <si>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</si>
  <si>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</si>
  <si>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</si>
  <si>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</si>
  <si>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</si>
  <si>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</si>
  <si>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</si>
  <si>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</si>
  <si>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</si>
  <si>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</si>
  <si>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</si>
  <si>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</si>
  <si>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</si>
  <si>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</si>
  <si>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</si>
  <si>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</si>
  <si>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</si>
  <si>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</si>
  <si>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</si>
  <si>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</si>
  <si>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</si>
  <si>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</si>
  <si>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</si>
  <si>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</si>
  <si>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</si>
  <si>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</si>
  <si>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</si>
  <si>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</si>
  <si>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</si>
  <si>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</si>
  <si>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</si>
  <si>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</si>
  <si>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</si>
  <si>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</si>
  <si>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</si>
  <si>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</si>
  <si>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</si>
  <si>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</si>
  <si>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</si>
  <si>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</si>
  <si>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</si>
  <si>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</si>
  <si>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</si>
  <si>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</si>
  <si>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</si>
  <si>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</si>
  <si>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</si>
  <si>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</si>
  <si>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</si>
  <si>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</si>
  <si>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</si>
  <si>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</si>
  <si>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</si>
  <si>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</si>
  <si>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</si>
  <si>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</si>
  <si>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</si>
  <si>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</si>
  <si>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</si>
  <si>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</si>
  <si>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</si>
  <si>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</si>
  <si>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</si>
  <si>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</si>
  <si>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</si>
  <si>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</si>
  <si>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</si>
  <si>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</si>
  <si>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</si>
  <si>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</si>
  <si>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</si>
  <si>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</si>
  <si>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</si>
  <si>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</si>
  <si>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</si>
  <si>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</si>
  <si>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</si>
  <si>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</si>
  <si>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</si>
  <si>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</si>
  <si>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</si>
  <si>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</si>
  <si>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</si>
  <si>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</si>
  <si>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</si>
  <si>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</si>
  <si>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</si>
  <si>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</si>
  <si>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</si>
  <si>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</si>
  <si>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</si>
  <si>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</si>
  <si>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</si>
  <si>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</si>
  <si>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</si>
  <si>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</si>
  <si>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</si>
  <si>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</si>
  <si>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</si>
  <si>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</si>
  <si>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</si>
  <si>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</si>
  <si>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</si>
  <si>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</si>
  <si>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</si>
  <si>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</si>
  <si>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</si>
  <si>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</si>
  <si>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</si>
  <si>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</si>
  <si>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</si>
  <si>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</si>
  <si>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</si>
  <si>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</si>
  <si>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</si>
  <si>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</si>
  <si>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</si>
  <si>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</si>
  <si>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</si>
  <si>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</si>
  <si>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</si>
  <si>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</si>
  <si>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</si>
  <si>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</si>
  <si>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</si>
  <si>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</si>
  <si>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</si>
  <si>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</si>
  <si>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</si>
  <si>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</si>
  <si>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</si>
  <si>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</si>
  <si>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</si>
  <si>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</si>
  <si>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</si>
  <si>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</si>
  <si>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</si>
  <si>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</si>
  <si>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</si>
  <si>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</si>
  <si>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</si>
  <si>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</si>
  <si>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</si>
  <si>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</si>
  <si>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</si>
  <si>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</si>
  <si>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</si>
  <si>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</si>
  <si>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</si>
  <si>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</si>
  <si>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</si>
  <si>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</si>
  <si>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</si>
  <si>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</si>
  <si>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</si>
  <si>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</si>
  <si>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</si>
  <si>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</si>
  <si>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</si>
  <si>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</si>
  <si>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</si>
  <si>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</si>
  <si>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</si>
  <si>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</si>
  <si>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</si>
  <si>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</si>
  <si>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</si>
  <si>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</si>
  <si>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</si>
  <si>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</si>
  <si>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</si>
  <si>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</si>
  <si>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</si>
  <si>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</si>
  <si>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</si>
  <si>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</si>
  <si>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</si>
  <si>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</si>
  <si>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</si>
  <si>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</si>
  <si>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</si>
  <si>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</si>
  <si>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</si>
  <si>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</si>
  <si>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</si>
  <si>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</si>
  <si>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</si>
  <si>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</si>
  <si>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</si>
  <si>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</si>
  <si>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</si>
  <si>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</si>
  <si>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</si>
  <si>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</si>
  <si>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</si>
  <si>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</si>
  <si>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</si>
  <si>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</si>
  <si>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</si>
  <si>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</si>
  <si>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</si>
  <si>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</si>
  <si>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</si>
  <si>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</si>
  <si>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</si>
  <si>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</si>
  <si>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</si>
  <si>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</si>
  <si>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</si>
  <si>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</si>
  <si>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</si>
  <si>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</si>
  <si>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</si>
  <si>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</si>
  <si>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</si>
  <si>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</si>
  <si>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</si>
  <si>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</si>
  <si>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</si>
  <si>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</si>
  <si>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</si>
  <si>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</si>
  <si>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</si>
  <si>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</si>
  <si>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</si>
  <si>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</si>
  <si>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</si>
  <si>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</si>
  <si>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</si>
  <si>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</si>
  <si>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</si>
  <si>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</si>
  <si>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</si>
  <si>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</si>
  <si>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</si>
  <si>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</si>
  <si>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</si>
  <si>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</si>
  <si>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</si>
  <si>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</si>
  <si>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</si>
  <si>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</si>
  <si>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</si>
  <si>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</si>
  <si>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</si>
  <si>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</si>
  <si>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</si>
  <si>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</si>
  <si>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</si>
  <si>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</si>
  <si>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</si>
  <si>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</si>
  <si>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</si>
  <si>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</si>
  <si>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</si>
  <si>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</si>
  <si>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</si>
  <si>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</si>
  <si>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</si>
  <si>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</si>
  <si>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</si>
  <si>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</si>
  <si>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</si>
  <si>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</si>
  <si>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</si>
  <si>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</si>
  <si>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</si>
  <si>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</si>
  <si>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</si>
  <si>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</si>
  <si>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</si>
  <si>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</si>
  <si>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</si>
  <si>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</si>
  <si>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</si>
  <si>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</si>
  <si>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</si>
  <si>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</si>
  <si>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</si>
  <si>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</si>
  <si>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</si>
  <si>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</si>
  <si>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</si>
  <si>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</si>
  <si>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</si>
  <si>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</si>
  <si>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</si>
  <si>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</si>
  <si>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</si>
  <si>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</si>
  <si>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</si>
  <si>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</si>
  <si>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</si>
  <si>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</si>
  <si>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</si>
  <si>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</si>
  <si>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</si>
  <si>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</si>
  <si>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</si>
  <si>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</si>
  <si>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</si>
  <si>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</si>
  <si>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</si>
  <si>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</si>
  <si>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</si>
  <si>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</si>
  <si>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</si>
  <si>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</si>
  <si>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</si>
  <si>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</si>
  <si>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</si>
  <si>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</si>
  <si>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</si>
  <si>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</si>
  <si>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</si>
  <si>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</si>
  <si>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</si>
  <si>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</si>
  <si>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</si>
  <si>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</si>
  <si>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</si>
  <si>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</si>
  <si>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</si>
  <si>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</si>
  <si>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</si>
  <si>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</si>
  <si>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</si>
  <si>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</si>
  <si>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</si>
  <si>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</si>
  <si>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</si>
  <si>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</si>
  <si>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</si>
  <si>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</si>
  <si>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</si>
  <si>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</si>
  <si>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</si>
  <si>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</si>
  <si>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</si>
  <si>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</si>
  <si>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</si>
  <si>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</si>
  <si>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</si>
  <si>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</si>
  <si>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</si>
  <si>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</si>
  <si>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</si>
  <si>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</si>
  <si>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</si>
  <si>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</si>
  <si>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</si>
  <si>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</si>
  <si>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</si>
  <si>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</si>
  <si>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</si>
  <si>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</si>
  <si>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</si>
  <si>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</si>
  <si>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</si>
  <si>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</si>
  <si>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</si>
  <si>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</si>
  <si>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</si>
  <si>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</si>
  <si>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</si>
  <si>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</si>
  <si>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</si>
  <si>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</si>
  <si>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</si>
  <si>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</si>
  <si>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</si>
  <si>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</si>
  <si>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</si>
  <si>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</si>
  <si>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</si>
  <si>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</si>
  <si>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</si>
  <si>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</si>
  <si>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</si>
  <si>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</si>
  <si>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</si>
  <si>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</si>
  <si>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</si>
  <si>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</si>
  <si>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</si>
  <si>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</si>
  <si>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</si>
  <si>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</si>
  <si>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</si>
  <si>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</si>
  <si>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</si>
  <si>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</si>
  <si>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</si>
  <si>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</si>
  <si>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</si>
  <si>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</si>
  <si>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</si>
  <si>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</si>
  <si>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</si>
  <si>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</si>
  <si>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</si>
  <si>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</si>
  <si>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</si>
  <si>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</si>
  <si>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</si>
  <si>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</si>
  <si>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</si>
  <si>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</si>
  <si>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</si>
  <si>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</si>
  <si>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</si>
  <si>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</si>
  <si>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</si>
  <si>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</si>
  <si>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</si>
  <si>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</si>
  <si>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</si>
  <si>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</si>
  <si>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</si>
  <si>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</si>
  <si>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</si>
  <si>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</si>
  <si>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</si>
  <si>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</si>
  <si>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</si>
  <si>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</si>
  <si>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</si>
  <si>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</si>
  <si>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</si>
  <si>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</si>
  <si>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</si>
  <si>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</si>
  <si>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</si>
  <si>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</si>
  <si>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</si>
  <si>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</si>
  <si>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</si>
  <si>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</si>
  <si>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</si>
  <si>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</si>
  <si>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</si>
  <si>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</si>
  <si>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</si>
  <si>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</si>
  <si>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</si>
  <si>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</si>
  <si>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</si>
  <si>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</si>
  <si>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</si>
  <si>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</si>
  <si>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</si>
  <si>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</si>
  <si>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</si>
  <si>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</si>
  <si>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</si>
  <si>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</si>
  <si>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</si>
  <si>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</si>
  <si>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</si>
  <si>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</si>
  <si>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</si>
  <si>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</si>
  <si>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</si>
  <si>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</si>
  <si>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</si>
  <si>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</si>
  <si>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</si>
  <si>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</si>
  <si>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</si>
  <si>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</si>
  <si>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</si>
  <si>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</si>
  <si>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</si>
  <si>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</si>
  <si>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</si>
  <si>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</si>
  <si>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</si>
  <si>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</si>
  <si>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</si>
  <si>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</si>
  <si>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</si>
  <si>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</si>
  <si>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</si>
  <si>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</si>
  <si>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</si>
  <si>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</si>
  <si>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</si>
  <si>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</si>
  <si>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</si>
  <si>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</si>
  <si>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</si>
  <si>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</si>
  <si>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</si>
  <si>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</si>
  <si>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</si>
  <si>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</si>
  <si>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</si>
  <si>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</si>
  <si>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</si>
  <si>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</si>
  <si>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</si>
  <si>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</si>
  <si>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</si>
  <si>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</si>
  <si>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</si>
  <si>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</si>
  <si>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</si>
  <si>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</si>
  <si>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</si>
  <si>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</si>
  <si>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</si>
  <si>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</si>
  <si>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</si>
  <si>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</si>
  <si>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</si>
  <si>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</si>
  <si>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</si>
  <si>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</si>
  <si>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</si>
  <si>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</si>
  <si>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</si>
  <si>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</si>
  <si>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</si>
  <si>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</si>
  <si>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</si>
  <si>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</si>
  <si>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</si>
  <si>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</si>
  <si>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</si>
  <si>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</si>
  <si>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</si>
  <si>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</si>
  <si>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</si>
  <si>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</si>
  <si>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</si>
  <si>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</si>
  <si>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</si>
  <si>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</si>
  <si>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</si>
  <si>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</si>
  <si>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</si>
  <si>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</si>
  <si>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</si>
  <si>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</si>
  <si>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</si>
  <si>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</si>
  <si>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</si>
  <si>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</si>
  <si>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</si>
  <si>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</si>
  <si>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</si>
  <si>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</si>
  <si>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</si>
  <si>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</si>
  <si>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</si>
  <si>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</si>
  <si>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</si>
  <si>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</si>
  <si>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</si>
  <si>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</si>
  <si>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</si>
  <si>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</si>
  <si>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</si>
  <si>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</si>
  <si>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</si>
  <si>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</si>
  <si>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</si>
  <si>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</si>
  <si>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</si>
  <si>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</si>
  <si>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</si>
  <si>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</si>
  <si>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</si>
  <si>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</si>
  <si>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</si>
  <si>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</si>
  <si>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</si>
  <si>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</si>
  <si>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</si>
  <si>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</si>
  <si>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</si>
  <si>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</si>
  <si>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</si>
  <si>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</si>
  <si>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</si>
  <si>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</si>
  <si>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</si>
  <si>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</si>
  <si>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</si>
  <si>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</si>
  <si>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</si>
  <si>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</si>
  <si>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</si>
  <si>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</si>
  <si>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</si>
  <si>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</si>
  <si>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</si>
  <si>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</si>
  <si>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</si>
  <si>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</si>
  <si>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</si>
  <si>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</si>
  <si>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</si>
  <si>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</si>
  <si>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</si>
  <si>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</si>
  <si>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</si>
  <si>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</si>
  <si>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</si>
  <si>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</si>
  <si>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</si>
  <si>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</si>
  <si>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</si>
  <si>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</si>
  <si>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</si>
  <si>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</si>
  <si>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</si>
  <si>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</si>
  <si>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</si>
  <si>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</si>
  <si>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</si>
  <si>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</si>
  <si>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</si>
  <si>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</si>
  <si>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</si>
  <si>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</si>
  <si>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</si>
  <si>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</si>
  <si>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</si>
  <si>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</si>
  <si>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</si>
  <si>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</si>
  <si>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</si>
  <si>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</si>
  <si>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</si>
  <si>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</si>
  <si>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</si>
  <si>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</si>
  <si>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</si>
  <si>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</si>
  <si>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</si>
  <si>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</si>
  <si>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</si>
  <si>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</si>
  <si>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</si>
  <si>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</si>
  <si>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</si>
  <si>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</si>
  <si>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</si>
  <si>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</si>
  <si>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</si>
  <si>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</si>
  <si>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</si>
  <si>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</si>
  <si>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</si>
  <si>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</si>
  <si>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</si>
  <si>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</si>
  <si>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</si>
  <si>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</si>
  <si>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</si>
  <si>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</si>
  <si>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</si>
  <si>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</si>
  <si>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</si>
  <si>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</si>
  <si>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</si>
  <si>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</si>
  <si>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</si>
  <si>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</si>
  <si>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</si>
  <si>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</si>
  <si>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</si>
  <si>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</si>
  <si>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</si>
  <si>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</si>
  <si>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</si>
  <si>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</si>
  <si>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</si>
  <si>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</si>
  <si>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</si>
  <si>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</si>
  <si>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</si>
  <si>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</si>
  <si>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</si>
  <si>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</si>
  <si>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</si>
  <si>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</si>
  <si>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</si>
  <si>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</si>
  <si>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</si>
  <si>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</si>
  <si>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</si>
  <si>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</si>
  <si>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</si>
  <si>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</si>
  <si>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</si>
  <si>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</si>
  <si>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</si>
  <si>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</si>
  <si>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</si>
  <si>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</si>
  <si>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</si>
  <si>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</si>
  <si>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</si>
  <si>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</si>
  <si>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</si>
  <si>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</si>
  <si>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</si>
  <si>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</si>
  <si>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</si>
  <si>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</si>
  <si>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</si>
  <si>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</si>
  <si>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</si>
  <si>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</si>
  <si>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</si>
  <si>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</si>
  <si>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</si>
  <si>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</si>
  <si>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</si>
  <si>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</si>
  <si>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</si>
  <si>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</si>
  <si>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</si>
  <si>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</si>
  <si>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</si>
  <si>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</si>
  <si>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</si>
  <si>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</si>
  <si>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</si>
  <si>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</si>
  <si>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</si>
  <si>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</si>
  <si>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</si>
  <si>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</si>
  <si>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</si>
  <si>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</si>
  <si>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</si>
  <si>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</si>
  <si>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</si>
  <si>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</si>
  <si>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</si>
  <si>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</si>
  <si>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</si>
  <si>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</si>
  <si>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</si>
  <si>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</si>
  <si>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</si>
  <si>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</si>
  <si>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</si>
  <si>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</si>
  <si>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</si>
  <si>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</si>
  <si>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</si>
  <si>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</si>
  <si>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</si>
  <si>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</si>
  <si>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</si>
  <si>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</si>
  <si>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</si>
  <si>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</si>
  <si>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</si>
  <si>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</si>
  <si>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</si>
  <si>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</si>
  <si>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</si>
  <si>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</si>
  <si>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</si>
  <si>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</si>
  <si>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</si>
  <si>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</si>
  <si>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</si>
  <si>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</si>
  <si>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</si>
  <si>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</si>
  <si>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</si>
  <si>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</si>
  <si>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</si>
  <si>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</si>
  <si>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</si>
  <si>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</si>
  <si>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</si>
  <si>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</si>
  <si>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</si>
  <si>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</si>
  <si>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</si>
  <si>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</si>
  <si>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</si>
  <si>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</si>
  <si>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</si>
  <si>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</si>
  <si>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</si>
  <si>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</si>
  <si>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</si>
  <si>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</si>
  <si>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</si>
  <si>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</si>
  <si>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</si>
  <si>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</si>
  <si>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</si>
  <si>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</si>
  <si>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</si>
  <si>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</si>
  <si>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</si>
  <si>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</si>
  <si>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</si>
  <si>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</si>
  <si>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</si>
  <si>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</si>
  <si>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</si>
  <si>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</si>
  <si>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</si>
  <si>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</si>
  <si>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</si>
  <si>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</si>
  <si>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</si>
  <si>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</si>
  <si>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</si>
  <si>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</si>
  <si>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</si>
  <si>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</si>
  <si>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</si>
  <si>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</si>
  <si>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</si>
  <si>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</si>
  <si>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</si>
  <si>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</si>
  <si>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</si>
  <si>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</si>
  <si>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</si>
  <si>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</si>
  <si>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</si>
  <si>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</si>
  <si>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</si>
  <si>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</si>
  <si>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</si>
  <si>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</si>
  <si>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</si>
  <si>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</si>
  <si>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</si>
  <si>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</si>
  <si>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</si>
  <si>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</si>
  <si>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</si>
  <si>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</si>
  <si>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</si>
  <si>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</si>
  <si>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</si>
  <si>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</si>
  <si>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</si>
  <si>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</si>
  <si>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</si>
  <si>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</si>
  <si>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</si>
  <si>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</si>
  <si>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</si>
  <si>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</si>
  <si>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</si>
  <si>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</si>
  <si>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</si>
  <si>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</si>
  <si>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</si>
  <si>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</si>
  <si>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</si>
  <si>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</si>
  <si>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</si>
  <si>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</si>
  <si>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</si>
  <si>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</si>
  <si>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</si>
  <si>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</si>
  <si>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</si>
  <si>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</si>
  <si>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</si>
  <si>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</si>
  <si>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</si>
  <si>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</si>
  <si>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</si>
  <si>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</si>
  <si>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</si>
  <si>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</si>
  <si>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</si>
  <si>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</si>
  <si>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</si>
  <si>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</si>
  <si>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</si>
  <si>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</si>
  <si>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</si>
  <si>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</si>
  <si>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</si>
  <si>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</si>
  <si>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</si>
  <si>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</si>
  <si>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</si>
  <si>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</si>
  <si>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</si>
  <si>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</si>
  <si>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</si>
  <si>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</si>
  <si>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</si>
  <si>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</si>
  <si>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</si>
  <si>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</si>
  <si>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</si>
  <si>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</si>
  <si>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</si>
  <si>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</si>
  <si>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</si>
  <si>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</si>
  <si>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</si>
  <si>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</si>
  <si>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</si>
  <si>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</si>
  <si>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</si>
  <si>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</si>
  <si>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</si>
  <si>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</si>
  <si>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</si>
  <si>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</si>
  <si>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</si>
  <si>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</si>
  <si>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</si>
  <si>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</si>
  <si>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</si>
  <si>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</si>
  <si>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</si>
  <si>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</si>
  <si>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</si>
  <si>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</si>
  <si>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</si>
  <si>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</si>
  <si>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</si>
  <si>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</si>
  <si>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</si>
  <si>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</si>
  <si>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</si>
  <si>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</si>
  <si>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</si>
  <si>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</si>
  <si>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</si>
  <si>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</si>
  <si>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</si>
  <si>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</si>
  <si>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</si>
  <si>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</si>
  <si>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</si>
  <si>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</si>
  <si>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</si>
  <si>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</si>
  <si>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</si>
  <si>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</si>
  <si>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</si>
  <si>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</si>
  <si>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</si>
  <si>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</si>
  <si>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</si>
  <si>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</si>
  <si>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</si>
  <si>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</si>
  <si>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</si>
  <si>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</si>
  <si>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</si>
  <si>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</si>
  <si>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</si>
  <si>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</si>
  <si>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</si>
  <si>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</si>
  <si>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</si>
  <si>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</si>
  <si>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</si>
  <si>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</si>
  <si>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</si>
  <si>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</si>
  <si>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</si>
  <si>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</si>
  <si>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</si>
  <si>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</si>
  <si>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</si>
  <si>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</si>
  <si>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</si>
  <si>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</si>
  <si>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</si>
  <si>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</si>
  <si>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</si>
  <si>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</si>
  <si>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</si>
  <si>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</si>
  <si>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</si>
  <si>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</si>
  <si>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</si>
  <si>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</si>
  <si>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</si>
  <si>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</si>
  <si>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</si>
  <si>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</si>
  <si>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</si>
  <si>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</si>
  <si>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</si>
  <si>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</si>
  <si>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</si>
  <si>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</si>
  <si>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</si>
  <si>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</si>
  <si>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</si>
  <si>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</si>
  <si>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</si>
  <si>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</si>
  <si>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</si>
  <si>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</si>
  <si>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</si>
  <si>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</si>
  <si>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</si>
  <si>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</si>
  <si>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</si>
  <si>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</si>
  <si>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</si>
  <si>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</si>
  <si>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</si>
  <si>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</si>
  <si>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</si>
  <si>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</si>
  <si>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</si>
  <si>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</si>
  <si>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</si>
  <si>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</si>
  <si>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</si>
  <si>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</si>
  <si>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</si>
  <si>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</si>
  <si>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</si>
  <si>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</si>
  <si>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</si>
  <si>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</si>
  <si>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</si>
  <si>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</si>
  <si>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</si>
  <si>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</si>
  <si>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</si>
  <si>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</si>
  <si>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</si>
  <si>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</si>
  <si>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</si>
  <si>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</si>
  <si>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</si>
  <si>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</si>
  <si>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</si>
  <si>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</si>
  <si>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</si>
  <si>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</si>
  <si>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</si>
  <si>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</si>
  <si>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</si>
  <si>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</si>
  <si>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</si>
  <si>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</si>
  <si>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</si>
  <si>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</si>
  <si>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</si>
  <si>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</si>
  <si>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</si>
  <si>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</si>
  <si>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</si>
  <si>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</si>
  <si>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</si>
  <si>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</si>
  <si>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</si>
  <si>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</si>
  <si>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</si>
  <si>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</si>
  <si>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</si>
  <si>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</si>
  <si>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</si>
  <si>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</si>
  <si>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</si>
  <si>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</si>
  <si>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</si>
  <si>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</si>
  <si>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</si>
  <si>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</si>
  <si>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</si>
  <si>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</si>
  <si>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</si>
  <si>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</si>
  <si>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</si>
  <si>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</si>
  <si>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</si>
  <si>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</si>
  <si>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</si>
  <si>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</si>
  <si>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</si>
  <si>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</si>
  <si>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</si>
  <si>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</si>
  <si>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</si>
  <si>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</si>
  <si>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</si>
  <si>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</si>
  <si>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</si>
  <si>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</si>
  <si>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</si>
  <si>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</si>
  <si>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</si>
  <si>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</si>
  <si>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</si>
  <si>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</si>
  <si>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</si>
  <si>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</si>
  <si>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</si>
  <si>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</si>
  <si>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</si>
  <si>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</si>
  <si>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</si>
  <si>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</si>
  <si>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</si>
  <si>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</si>
  <si>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</si>
  <si>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</si>
  <si>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</si>
  <si>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</si>
  <si>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</si>
  <si>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</si>
  <si>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</si>
  <si>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</si>
  <si>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</si>
  <si>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</si>
  <si>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</si>
  <si>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</si>
  <si>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</si>
  <si>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</si>
  <si>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</si>
  <si>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</si>
  <si>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</si>
  <si>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</si>
  <si>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</si>
  <si>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</si>
  <si>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</si>
  <si>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</si>
  <si>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</si>
  <si>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</si>
  <si>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</si>
  <si>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</si>
  <si>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</si>
  <si>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</si>
  <si>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</si>
  <si>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</si>
  <si>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</si>
  <si>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</si>
  <si>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</si>
  <si>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</si>
  <si>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</si>
  <si>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</si>
  <si>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</si>
  <si>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</si>
  <si>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</si>
  <si>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</si>
  <si>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</si>
  <si>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</si>
  <si>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</si>
  <si>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</si>
  <si>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</si>
  <si>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</si>
  <si>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</si>
  <si>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</si>
  <si>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</si>
  <si>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</si>
  <si>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</si>
  <si>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</si>
  <si>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</si>
  <si>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</si>
  <si>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</si>
  <si>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</si>
  <si>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</si>
  <si>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</si>
  <si>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</si>
  <si>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</si>
  <si>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</si>
  <si>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</si>
  <si>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</si>
  <si>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</si>
  <si>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</si>
  <si>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</si>
  <si>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</si>
  <si>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</si>
  <si>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</si>
  <si>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</si>
  <si>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</si>
  <si>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</si>
  <si>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</si>
  <si>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</si>
  <si>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</si>
  <si>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</si>
  <si>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</si>
  <si>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</si>
  <si>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</si>
  <si>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</si>
  <si>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</si>
  <si>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</si>
  <si>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</si>
  <si>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</si>
  <si>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</si>
  <si>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</si>
  <si>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</si>
  <si>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</si>
  <si>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</si>
  <si>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</si>
  <si>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</si>
  <si>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</si>
  <si>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</si>
  <si>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</si>
  <si>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</si>
  <si>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</si>
  <si>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</si>
  <si>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</si>
  <si>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</si>
  <si>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</si>
  <si>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</si>
  <si>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</si>
  <si>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</si>
  <si>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</si>
  <si>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</si>
  <si>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</si>
  <si>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</si>
  <si>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</si>
  <si>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</si>
  <si>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</si>
  <si>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</si>
  <si>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</si>
  <si>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</si>
  <si>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</si>
  <si>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</si>
  <si>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</si>
  <si>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</si>
  <si>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</si>
  <si>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</si>
  <si>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</si>
  <si>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</si>
  <si>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</si>
  <si>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</si>
  <si>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</si>
  <si>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</si>
  <si>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</si>
  <si>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</si>
  <si>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</si>
  <si>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</si>
  <si>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</si>
  <si>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</si>
  <si>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</si>
  <si>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</si>
  <si>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</si>
  <si>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</si>
  <si>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</si>
  <si>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</si>
  <si>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</si>
  <si>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</si>
  <si>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</si>
  <si>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</si>
  <si>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</si>
  <si>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</si>
  <si>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</si>
  <si>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</si>
  <si>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</si>
  <si>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</si>
  <si>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</si>
  <si>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</si>
  <si>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</si>
  <si>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</si>
  <si>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</si>
  <si>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</si>
  <si>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</si>
  <si>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</si>
  <si>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</si>
  <si>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</si>
  <si>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</si>
  <si>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</si>
  <si>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</si>
  <si>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</si>
  <si>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</si>
  <si>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</si>
  <si>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</si>
  <si>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</si>
  <si>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</si>
  <si>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</si>
  <si>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</si>
  <si>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</si>
  <si>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</si>
  <si>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</si>
  <si>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</si>
  <si>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</si>
  <si>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</si>
  <si>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</si>
  <si>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</si>
  <si>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</si>
  <si>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</si>
  <si>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</si>
  <si>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</si>
  <si>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</si>
  <si>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</si>
  <si>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</si>
  <si>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</si>
  <si>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</si>
  <si>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</si>
  <si>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</si>
  <si>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</si>
  <si>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</si>
  <si>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</si>
  <si>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</si>
  <si>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</si>
  <si>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</si>
  <si>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</si>
  <si>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</si>
  <si>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</si>
  <si>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</si>
  <si>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</si>
  <si>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</si>
  <si>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</si>
  <si>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</si>
  <si>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</si>
  <si>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</si>
  <si>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</si>
  <si>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</si>
  <si>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</si>
  <si>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</si>
  <si>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</si>
  <si>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</si>
  <si>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</si>
  <si>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</si>
  <si>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</si>
  <si>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</si>
  <si>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</si>
  <si>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</si>
  <si>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</si>
  <si>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</si>
  <si>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</si>
  <si>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</si>
  <si>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</si>
  <si>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</si>
  <si>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</si>
  <si>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</si>
  <si>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</si>
  <si>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</si>
  <si>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</si>
  <si>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</si>
  <si>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</si>
  <si>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</si>
  <si>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</si>
  <si>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</si>
  <si>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</si>
  <si>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</si>
  <si>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</si>
  <si>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</si>
  <si>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</si>
  <si>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</si>
  <si>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</si>
  <si>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</si>
  <si>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</si>
  <si>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</si>
  <si>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</si>
  <si>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</si>
  <si>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</si>
  <si>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</si>
  <si>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</si>
  <si>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</si>
  <si>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</si>
  <si>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</si>
  <si>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</si>
  <si>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</si>
  <si>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</si>
  <si>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</si>
  <si>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</si>
  <si>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</si>
  <si>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</si>
  <si>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</si>
  <si>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</si>
  <si>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</si>
  <si>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</si>
  <si>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</si>
  <si>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</si>
  <si>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</si>
  <si>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</si>
  <si>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</si>
  <si>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</si>
  <si>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</si>
  <si>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</si>
  <si>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</si>
  <si>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</si>
  <si>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</si>
  <si>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</si>
  <si>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</si>
  <si>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</si>
  <si>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</si>
  <si>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</si>
  <si>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</si>
  <si>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</si>
  <si>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</si>
  <si>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</si>
  <si>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</si>
  <si>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</si>
  <si>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</si>
  <si>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</si>
  <si>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</si>
  <si>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</si>
  <si>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</si>
  <si>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</si>
  <si>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</si>
  <si>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</si>
  <si>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</si>
  <si>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</si>
  <si>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</si>
  <si>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</si>
  <si>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</si>
  <si>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</si>
  <si>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</si>
  <si>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</si>
  <si>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</si>
  <si>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</si>
  <si>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</si>
  <si>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</si>
  <si>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</si>
  <si>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</si>
  <si>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</si>
  <si>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</si>
  <si>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</si>
  <si>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</si>
  <si>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</si>
  <si>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</si>
  <si>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</si>
  <si>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</si>
  <si>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</si>
  <si>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</si>
  <si>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</si>
  <si>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</si>
  <si>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</si>
  <si>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</si>
  <si>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</si>
  <si>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</si>
  <si>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</si>
  <si>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</si>
  <si>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</si>
  <si>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</si>
  <si>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</si>
  <si>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</si>
  <si>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</si>
  <si>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</si>
  <si>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</si>
  <si>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</si>
  <si>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</si>
  <si>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</si>
  <si>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</si>
  <si>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</si>
  <si>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</si>
  <si>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</si>
  <si>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</si>
  <si>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</si>
  <si>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</si>
  <si>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</si>
  <si>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</si>
  <si>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</si>
  <si>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</si>
  <si>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</si>
  <si>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</si>
  <si>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</si>
  <si>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</si>
  <si>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</si>
  <si>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</si>
  <si>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</si>
  <si>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</si>
  <si>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</si>
  <si>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</si>
  <si>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</si>
  <si>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</si>
  <si>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</si>
  <si>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</si>
  <si>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</si>
  <si>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</si>
  <si>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</si>
  <si>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</si>
  <si>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</si>
  <si>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</si>
  <si>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</si>
  <si>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</si>
  <si>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</si>
  <si>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</si>
  <si>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</si>
  <si>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</si>
  <si>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</si>
  <si>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</si>
  <si>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</si>
  <si>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</si>
  <si>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</si>
  <si>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</si>
  <si>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</si>
  <si>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</si>
  <si>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</si>
  <si>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</si>
  <si>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</si>
  <si>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</si>
  <si>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</si>
  <si>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</si>
  <si>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</si>
  <si>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</si>
  <si>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</si>
  <si>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</si>
  <si>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</si>
  <si>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</si>
  <si>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</si>
  <si>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</si>
  <si>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</si>
  <si>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</si>
  <si>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</si>
  <si>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</si>
  <si>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</si>
  <si>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</si>
  <si>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</si>
  <si>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</si>
  <si>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</si>
  <si>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</si>
  <si>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</si>
  <si>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</si>
  <si>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</si>
  <si>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</si>
  <si>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</si>
  <si>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</si>
  <si>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</si>
  <si>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</si>
  <si>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</si>
  <si>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</si>
  <si>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</si>
  <si>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</si>
  <si>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</si>
  <si>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</si>
  <si>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</si>
  <si>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</si>
  <si>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</si>
  <si>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</si>
  <si>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</si>
  <si>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</si>
  <si>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</si>
  <si>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</si>
  <si>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</si>
  <si>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</si>
  <si>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</si>
  <si>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</si>
  <si>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</si>
  <si>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</si>
  <si>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</si>
  <si>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</si>
  <si>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</si>
  <si>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</si>
  <si>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</si>
  <si>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</si>
  <si>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</si>
  <si>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</si>
  <si>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</si>
  <si>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</si>
  <si>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</si>
  <si>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</si>
  <si>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</si>
  <si>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</si>
  <si>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</si>
  <si>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</si>
  <si>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</si>
  <si>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</si>
  <si>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</si>
  <si>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</si>
  <si>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</si>
  <si>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</si>
  <si>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</si>
  <si>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</si>
  <si>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</si>
  <si>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</si>
  <si>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</si>
  <si>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</si>
  <si>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</si>
  <si>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</si>
  <si>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</si>
  <si>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</si>
  <si>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</si>
  <si>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</si>
  <si>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</si>
  <si>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</si>
  <si>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</si>
  <si>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</si>
  <si>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</si>
  <si>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</si>
  <si>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</si>
  <si>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</si>
  <si>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</si>
  <si>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</si>
  <si>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</si>
  <si>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</si>
  <si>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</si>
  <si>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</si>
  <si>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</si>
  <si>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</si>
  <si>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</si>
  <si>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</si>
  <si>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</si>
  <si>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</si>
  <si>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</si>
  <si>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</si>
  <si>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</si>
  <si>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</si>
  <si>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</si>
  <si>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</si>
  <si>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</si>
  <si>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</si>
  <si>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</si>
  <si>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</si>
  <si>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</si>
  <si>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</si>
  <si>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</si>
  <si>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</si>
  <si>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</si>
  <si>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</si>
  <si>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</si>
  <si>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</si>
  <si>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</si>
  <si>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</si>
  <si>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</si>
  <si>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</si>
  <si>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</si>
  <si>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</si>
  <si>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</si>
  <si>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</si>
  <si>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</si>
  <si>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</si>
  <si>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</si>
  <si>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</si>
  <si>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</si>
  <si>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</si>
  <si>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</si>
  <si>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</si>
  <si>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</si>
  <si>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</si>
  <si>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</si>
  <si>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</si>
  <si>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</si>
  <si>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</si>
  <si>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</si>
  <si>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</si>
  <si>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</si>
  <si>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</si>
  <si>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</si>
  <si>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</si>
  <si>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</si>
  <si>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</si>
  <si>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</si>
  <si>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</si>
  <si>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</si>
  <si>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</si>
  <si>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</si>
  <si>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</si>
  <si>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</si>
  <si>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</si>
  <si>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</si>
  <si>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</si>
  <si>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</si>
  <si>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</si>
  <si>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</si>
  <si>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</si>
  <si>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</si>
  <si>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</si>
  <si>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</si>
  <si>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</si>
  <si>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</si>
  <si>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</si>
  <si>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</si>
  <si>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</si>
  <si>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</si>
  <si>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</si>
  <si>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</si>
  <si>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</si>
  <si>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</si>
  <si>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</si>
  <si>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</si>
  <si>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</si>
  <si>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</si>
  <si>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</si>
  <si>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</si>
  <si>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</si>
  <si>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</si>
  <si>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</si>
  <si>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</si>
  <si>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</si>
  <si>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</si>
  <si>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</si>
  <si>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</si>
  <si>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</si>
  <si>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</si>
  <si>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</si>
  <si>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</si>
  <si>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</si>
  <si>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</si>
  <si>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</si>
  <si>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</si>
  <si>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</si>
  <si>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</si>
  <si>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</si>
  <si>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</si>
  <si>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</si>
  <si>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</si>
  <si>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</si>
  <si>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</si>
  <si>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</si>
  <si>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</si>
  <si>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</si>
  <si>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</si>
  <si>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</si>
  <si>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</si>
  <si>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</si>
  <si>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</si>
  <si>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</si>
  <si>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</si>
  <si>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</si>
  <si>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</si>
  <si>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</si>
  <si>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</si>
  <si>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</si>
  <si>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</si>
  <si>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</si>
  <si>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</si>
  <si>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</si>
  <si>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</si>
  <si>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</si>
  <si>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</si>
  <si>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</si>
  <si>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</si>
  <si>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</si>
  <si>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</si>
  <si>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</si>
  <si>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</si>
  <si>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</si>
  <si>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</si>
  <si>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</si>
  <si>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</si>
  <si>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</si>
  <si>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</si>
  <si>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</si>
  <si>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</si>
  <si>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</si>
  <si>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</si>
  <si>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</si>
  <si>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</si>
  <si>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</si>
  <si>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</si>
  <si>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</si>
  <si>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</si>
  <si>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</si>
  <si>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</si>
  <si>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</si>
  <si>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</si>
  <si>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</si>
  <si>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</si>
  <si>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</si>
  <si>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</si>
  <si>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</si>
  <si>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</si>
  <si>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</si>
  <si>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</si>
  <si>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</si>
  <si>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</si>
  <si>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</si>
  <si>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</si>
  <si>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</si>
  <si>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</si>
  <si>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</si>
  <si>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</si>
  <si>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</si>
  <si>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</si>
  <si>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</si>
  <si>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</si>
  <si>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</si>
  <si>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</si>
  <si>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</si>
  <si>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</si>
  <si>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</si>
  <si>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</si>
  <si>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</si>
  <si>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</si>
  <si>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</si>
  <si>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</si>
  <si>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</si>
  <si>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</si>
  <si>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</si>
  <si>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</si>
  <si>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</si>
  <si>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</si>
  <si>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</si>
  <si>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</si>
  <si>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</si>
  <si>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</si>
  <si>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</si>
  <si>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</si>
  <si>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</si>
  <si>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</si>
  <si>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</si>
  <si>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</si>
  <si>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</si>
  <si>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</si>
  <si>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</si>
  <si>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</si>
  <si>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</si>
  <si>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</si>
  <si>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</si>
  <si>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</si>
  <si>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</si>
  <si>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</si>
  <si>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</si>
  <si>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</si>
  <si>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</si>
  <si>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</si>
  <si>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</si>
  <si>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</si>
  <si>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</si>
  <si>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</si>
  <si>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</si>
  <si>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</si>
  <si>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</si>
  <si>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</si>
  <si>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</si>
  <si>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</si>
  <si>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</si>
  <si>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</si>
  <si>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</si>
  <si>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</si>
  <si>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</si>
  <si>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Estadísticas Históricas de Participación en Elecciones (2012-2017)</t>
  </si>
  <si>
    <t>2012-2017</t>
  </si>
  <si>
    <t>#participacion #elecciones #presidenciales #municipales #hombres #mujeres #sexo #edad #extranjeros #cantidad #sufragios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</si>
</sst>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311">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10"/>
      <tableStyleElement type="headerRow" dxfId="309"/>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422728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793749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230505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103822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234950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769143</xdr:colOff>
      <xdr:row>0</xdr:row>
      <xdr:rowOff>41274</xdr:rowOff>
    </xdr:from>
    <xdr:to>
      <xdr:col>14</xdr:col>
      <xdr:colOff>97631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221457</xdr:colOff>
      <xdr:row>0</xdr:row>
      <xdr:rowOff>35719</xdr:rowOff>
    </xdr:from>
    <xdr:to>
      <xdr:col>17</xdr:col>
      <xdr:colOff>46832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47625</xdr:rowOff>
    </xdr:from>
    <xdr:to>
      <xdr:col>19</xdr:col>
      <xdr:colOff>445295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754063</xdr:colOff>
      <xdr:row>5</xdr:row>
      <xdr:rowOff>161130</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620712</xdr:colOff>
      <xdr:row>5</xdr:row>
      <xdr:rowOff>161130</xdr:rowOff>
    </xdr:from>
    <xdr:to>
      <xdr:col>19</xdr:col>
      <xdr:colOff>425450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03">
  <autoFilter ref="B7:M38" xr:uid="{A0E2A789-D79F-4DB7-90A3-654E5E441AF8}"/>
  <tableColumns count="12">
    <tableColumn id="1" xr3:uid="{7076C6AD-6717-404D-96C6-53FBA68C1EBC}" name="Data" dataDxfId="302"/>
    <tableColumn id="2" xr3:uid="{B68EB833-5A56-4B1F-8BF1-E83CF0F5B1BA}" name="id_data" dataDxfId="301"/>
    <tableColumn id="4" xr3:uid="{35F21F0F-CEDD-4627-8F3A-B243E93A29A8}" name="Desarrollo" dataDxfId="300"/>
    <tableColumn id="5" xr3:uid="{55D616E3-D0F3-464E-B32C-8DF920812CBC}" name="Investigación" dataDxfId="299"/>
    <tableColumn id="6" xr3:uid="{C1D2156E-87B8-470E-9168-7A6E5AE31CC2}" name="Breve Descripción" dataDxfId="298"/>
    <tableColumn id="8" xr3:uid="{57861CEA-0BDC-4179-9FF2-0E59F48A2157}" name="Repositorio Dropbox" dataDxfId="297"/>
    <tableColumn id="15" xr3:uid="{736DCAAC-0D87-4D40-B97A-38F25DD5D6D3}" name="Link Logo AMB" dataDxfId="296"/>
    <tableColumn id="14" xr3:uid="{C2118F37-EF62-43B9-A48B-C53C0DEF56B6}" name="Link Logo SOC" dataDxfId="295"/>
    <tableColumn id="13" xr3:uid="{29B55AFA-1B3F-4C5A-A539-6F8468DE89DD}" name="Link Logo ECO" dataDxfId="294"/>
    <tableColumn id="9" xr3:uid="{0E50183B-22E4-424B-96DD-18AC3480E706}" name="Link Logo INST" dataDxfId="293"/>
    <tableColumn id="11" xr3:uid="{6B0301A8-D469-4BD9-A2DE-43F3498DBD43}" name="odoo" dataDxfId="292"/>
    <tableColumn id="12" xr3:uid="{D00C32D6-31E3-4651-A173-A5C259FA7585}" name="shopify" dataDxfId="29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2">
  <autoFilter ref="A7:AX82" xr:uid="{8E7BE500-FD82-4AF8-9786-CF4905281DB3}"/>
  <tableColumns count="50">
    <tableColumn id="1" xr3:uid="{97B30EC8-C107-4A29-BFE9-64B671A010DD}" name="id_data" dataDxfId="71">
      <calculatedColumnFormula>PRODUCTOS[[#This Row],[id_data]]</calculatedColumnFormula>
    </tableColumn>
    <tableColumn id="2" xr3:uid="{D4210DF6-B71C-4CEA-B273-A001CC99D71D}" name="Corr_Producto" dataDxfId="70"/>
    <tableColumn id="3" xr3:uid="{3A3C3A45-DC12-420E-B4A9-B6FC4AB09680}" name="Data" dataDxfId="69"/>
    <tableColumn id="4" xr3:uid="{F589E312-6F04-441B-BD92-57D8AF605B91}" name="id_producto" dataDxfId="68">
      <calculatedColumnFormula>+A8&amp;"-"&amp;B8</calculatedColumnFormula>
    </tableColumn>
    <tableColumn id="5" xr3:uid="{8673061C-EC24-4EF4-81F6-F73CCCED37A8}" name="Producto asociado " dataDxfId="67"/>
    <tableColumn id="32" xr3:uid="{BB6CBD3F-A1DC-4006-8ED6-2EDD0372776F}" name="Nombre comercial" dataDxfId="66">
      <calculatedColumnFormula>PRODUCTOS[[#This Row],[Nombre comercial]]</calculatedColumnFormula>
    </tableColumn>
    <tableColumn id="47" xr3:uid="{1BF29101-CC46-4386-87BF-FB5000527CC1}" name="Variante" dataDxfId="65">
      <calculatedColumnFormula>#REF!</calculatedColumnFormula>
    </tableColumn>
    <tableColumn id="46" xr3:uid="{971E696E-617D-42F5-AD13-6C98573AB151}" name="Corr_variante" dataDxfId="64">
      <calculatedColumnFormula>#REF!</calculatedColumnFormula>
    </tableColumn>
    <tableColumn id="20" xr3:uid="{8623108B-5216-4DE8-A078-C2EA5007B662}" name="id_prod_var" dataDxfId="63">
      <calculatedColumnFormula>#REF!</calculatedColumnFormula>
    </tableColumn>
    <tableColumn id="6" xr3:uid="{F158BFCF-29BB-4A21-85DD-EC1A577268A9}" name="Estado" dataDxfId="62"/>
    <tableColumn id="21" xr3:uid="{F5606F96-2B4C-4028-BAFD-98E68F248BB6}" name="Avance" dataDxfId="61" dataCellStyle="Porcentaje"/>
    <tableColumn id="7" xr3:uid="{F996455F-A80C-45DE-824E-AA15DC67B89F}" name="Responsable Desarrollo" dataDxfId="60">
      <calculatedColumnFormula>PRODUCTOS[[#This Row],[Responsable Desarrollo]]</calculatedColumnFormula>
    </tableColumn>
    <tableColumn id="8" xr3:uid="{8243748E-EFCB-4AEF-AE13-DEB22DE5398A}" name="Responsable Información" dataDxfId="59">
      <calculatedColumnFormula>PRODUCTOS[[#This Row],[Responsable Información]]</calculatedColumnFormula>
    </tableColumn>
    <tableColumn id="19" xr3:uid="{1B0EF15B-CCC6-4071-9C39-986D237DCBFD}" name="PORTADA SHOPIFY" dataDxfId="58"/>
    <tableColumn id="25" xr3:uid="{DE283954-0E54-4788-A6B7-64B3FABE5655}" name="Párrafo enganche" dataDxfId="57"/>
    <tableColumn id="31" xr3:uid="{69B5166B-7DB7-4B2A-BDDB-51BC1CDC9E13}" name="Variante_1" dataDxfId="56"/>
    <tableColumn id="30" xr3:uid="{FD2BFBD3-7364-4A40-82AD-5ED8F1EC60C8}" name="Precio_1" dataDxfId="55"/>
    <tableColumn id="27" xr3:uid="{7BAA5845-FEF8-4AF0-A034-4502EA6425FB}" name="Variante_2" dataDxfId="54"/>
    <tableColumn id="26" xr3:uid="{055AC0B8-B715-4865-A615-F93F51BDB937}" name="Precio_2" dataDxfId="53"/>
    <tableColumn id="34" xr3:uid="{E986E95A-C830-4C89-88DC-A69F64460E34}" name="Variante_3" dataDxfId="52"/>
    <tableColumn id="33" xr3:uid="{15105E85-D580-466D-8DEA-A21111029F6E}" name="Precio_3" dataDxfId="51"/>
    <tableColumn id="50" xr3:uid="{86C9CDBF-0B44-4420-A48E-6FF93F44FE71}" name="Variable_filtro1" dataDxfId="50"/>
    <tableColumn id="49" xr3:uid="{29F0FFEC-DA2B-4599-9D83-29AA5C05A4F0}" name="Variable_filtro2" dataDxfId="49"/>
    <tableColumn id="48" xr3:uid="{4B1206D9-C4A0-496A-A7B2-086AF0122968}" name="Variable_filtro3" dataDxfId="48"/>
    <tableColumn id="9" xr3:uid="{EE306381-1575-4475-A9CE-5592A93932BB}" name="Descripción (Indicar qué permite ver o hacer el producto) " dataDxfId="47"/>
    <tableColumn id="35" xr3:uid="{C39FDC20-ABE5-4151-B056-F4B5E12D47DD}" name="CAR_Tipo_Prod" dataDxfId="46"/>
    <tableColumn id="36" xr3:uid="{C8D4ECC0-DE7A-41BF-A6E9-9964E26F4261}" name="CAR_Var1_Disponible" dataDxfId="45"/>
    <tableColumn id="39" xr3:uid="{87F44B21-0148-4ECE-9BC5-6D8A4C1030F3}" name="CAR_Periodo" dataDxfId="44"/>
    <tableColumn id="37" xr3:uid="{DB23C32C-B4CE-4982-8D0A-F32C01C6CF98}" name="CAR_Proveedor" dataDxfId="43"/>
    <tableColumn id="38" xr3:uid="{887C31F6-B5D9-48A2-AC60-3BBFDA8C2D93}" name="CAR_Colección" dataDxfId="42">
      <calculatedColumnFormula>SHOPIFY[[#This Row],[Data]]</calculatedColumnFormula>
    </tableColumn>
    <tableColumn id="10" xr3:uid="{465FFD71-9838-46F8-96D9-04071B46AADF}" name="ESP_Tecnología" dataDxfId="41">
      <calculatedColumnFormula>PRODUCTOS[[#This Row],[Tecnología]]</calculatedColumnFormula>
    </tableColumn>
    <tableColumn id="11" xr3:uid="{EC2BE421-D8F5-4218-AF58-90E90B893031}" name="Host " dataDxfId="40"/>
    <tableColumn id="12" xr3:uid="{E79C574B-B7A1-469C-8F8F-2D0CFAE51341}" name="Link Odoo" dataDxfId="39"/>
    <tableColumn id="13" xr3:uid="{3809FE9C-54F9-4CF7-B339-2E0041642249}" name="Fecha Publicación" dataDxfId="38"/>
    <tableColumn id="14" xr3:uid="{F596F3F4-DDEC-4196-A3BB-82BA12090401}" name="País" dataDxfId="37"/>
    <tableColumn id="15" xr3:uid="{8ABA9F49-20E7-4D44-969F-61983CB570CF}" name="Escala " dataDxfId="36"/>
    <tableColumn id="16" xr3:uid="{96768B2C-E9AB-4A4C-B2EA-54B345E4B2EE}" name="ESP_Periodo" dataDxfId="35"/>
    <tableColumn id="40" xr3:uid="{B886925D-5342-4EF0-BEC7-231A532CD384}" name="ESP_Incluye" dataDxfId="34"/>
    <tableColumn id="41" xr3:uid="{3B13D200-0F79-4222-81F3-6523101D8224}" name="ESP_Uso_Disp." dataDxfId="33"/>
    <tableColumn id="42" xr3:uid="{36761705-B510-456F-B13C-7C1F1691A844}" name="ESP_Fuentes " dataDxfId="32"/>
    <tableColumn id="43" xr3:uid="{51F4D077-A0BB-4F59-B19A-FA245554DE68}" name="ACC_Recibirás" dataDxfId="31"/>
    <tableColumn id="44" xr3:uid="{5291A2DA-9FCC-47E6-8092-612F754EE474}" name="ACC_Licencia_uso" dataDxfId="30"/>
    <tableColumn id="17" xr3:uid="{77D650B5-1F6E-4D9B-91EE-AFD5F57BC1C1}" name="ACC_Actualizaciones" dataDxfId="29"/>
    <tableColumn id="45" xr3:uid="{9AD5E5EE-A8BD-4739-AE89-A1B8EC4723F5}" name="ACC_N°_usuarios" dataDxfId="28"/>
    <tableColumn id="18" xr3:uid="{AC3AE441-67FC-4118-9DEB-4484BC70FA5A}" name="Etiquetas" dataDxfId="27"/>
    <tableColumn id="22" xr3:uid="{0EAB21ED-E5E2-4B44-8E8C-DA03632B81CB}" name="Vistas" dataDxfId="26"/>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41" dataDxfId="240">
  <autoFilter ref="A7:BM127" xr:uid="{B45D9B6D-7E6E-4374-A7A8-688EAA2C002B}">
    <filterColumn colId="3">
      <filters>
        <filter val="DATAELECCIONES"/>
      </filters>
    </filterColumn>
  </autoFilter>
  <tableColumns count="65">
    <tableColumn id="1" xr3:uid="{01CFB9DB-FBAD-4A9E-9D8F-5FB3EB42A9EB}" name="id_data" dataDxfId="239" totalsRowDxfId="238">
      <calculatedColumnFormula>+VLOOKUP(D8,'DATA`S'!$B$8:$C$1000,2,0)</calculatedColumnFormula>
    </tableColumn>
    <tableColumn id="31" xr3:uid="{296D6B07-CE01-4CBF-8413-B4A08E3AF372}" name="id_pais" dataDxfId="237" totalsRowDxfId="236">
      <calculatedColumnFormula>VLOOKUP(PRODUCTOS[[#This Row],[País]],PAISES!$B$4:$C$20,2,0)</calculatedColumnFormula>
    </tableColumn>
    <tableColumn id="2" xr3:uid="{07061539-DFF5-4A11-BADD-2A240074A56A}" name="Corr_Producto" dataDxfId="235" totalsRowDxfId="234"/>
    <tableColumn id="3" xr3:uid="{56D80777-3871-4DBF-8856-DFDA54440D55}" name="Data" dataDxfId="233" totalsRowDxfId="232"/>
    <tableColumn id="27" xr3:uid="{0BD20D97-CBB4-4212-9EB7-3F3B3FA483E6}" name="País" dataDxfId="231" totalsRowDxfId="230"/>
    <tableColumn id="4" xr3:uid="{73D49374-8912-4C27-A2AF-E0476A8E9AEE}" name="id_producto" dataDxfId="229">
      <calculatedColumnFormula>A8&amp;"-"&amp;B8&amp;"-"&amp;C8</calculatedColumnFormula>
    </tableColumn>
    <tableColumn id="5" xr3:uid="{71534AA1-DF8C-466C-AAA8-87DA9F119341}" name="Producto asociado  (nombre interno)" dataDxfId="228" totalsRowDxfId="227"/>
    <tableColumn id="26" xr3:uid="{8B686EE2-348B-48C2-990B-424A8FB284BC}" name="Nombre comercial" dataDxfId="226" totalsRowDxfId="225"/>
    <tableColumn id="57" xr3:uid="{1B134745-3C22-4CD1-BDF0-E9AFDB76FA7C}" name="Párrafo portada producto" dataDxfId="224" totalsRowDxfId="223"/>
    <tableColumn id="63" xr3:uid="{D522B4A5-2934-4029-AE25-ABFF6C5CD1BE}" name="Dimensión Ambiental" dataDxfId="222" totalsRowDxfId="221"/>
    <tableColumn id="62" xr3:uid="{9C7FD939-B733-4CD2-A30B-04AC04131CF5}" name="Dimensión Económica" dataDxfId="220" totalsRowDxfId="219"/>
    <tableColumn id="61" xr3:uid="{C7C3EFB8-CF2E-4951-940C-7AE3EEA3163F}" name="Dimensión Institucional" dataDxfId="218" totalsRowDxfId="217"/>
    <tableColumn id="60" xr3:uid="{BE01A91F-2A4F-4025-A4EA-8354241A98BC}" name="Dimensión Social" dataDxfId="216" totalsRowDxfId="215"/>
    <tableColumn id="6" xr3:uid="{75779DBD-8A91-4D7A-8A36-000CEDC599B6}" name="Estado" dataDxfId="214" totalsRowDxfId="213">
      <calculatedColumnFormula>+VLOOKUP(PRODUCTOS[[#This Row],[id_producto]],PRIORIZACION!$G$11:$J$990,3,0)</calculatedColumnFormula>
    </tableColumn>
    <tableColumn id="25" xr3:uid="{E03A0489-5A50-4DA9-A8DF-999E6DC669EA}" name="Avance" dataDxfId="212" totalsRowDxfId="211" dataCellStyle="Porcentaje" totalsRowCellStyle="Porcentaje">
      <calculatedColumnFormula>+VLOOKUP(PRODUCTOS[[#This Row],[id_producto]],PRIORIZACION!$G$11:$J$990,4,0)</calculatedColumnFormula>
    </tableColumn>
    <tableColumn id="7" xr3:uid="{2699BB10-9D24-4629-8F45-4A2526A4D39A}" name="Responsable Desarrollo" dataDxfId="210" totalsRowDxfId="209">
      <calculatedColumnFormula>+VLOOKUP(PRODUCTOS[[#This Row],[id_producto]],PRIORIZACION!$G$11:$K$990,5,0)</calculatedColumnFormula>
    </tableColumn>
    <tableColumn id="8" xr3:uid="{69F4BEA1-A9B4-4421-A0EE-47BCAF12AAB2}" name="Responsable Información" dataDxfId="208" totalsRowDxfId="207">
      <calculatedColumnFormula>+VLOOKUP(PRODUCTOS[[#This Row],[id_producto]],PRIORIZACION!$G$11:$L$990,6,0)</calculatedColumnFormula>
    </tableColumn>
    <tableColumn id="10" xr3:uid="{03C8A422-EE9B-494A-A440-9110009A358E}" name="Tecnología" dataDxfId="206" totalsRowDxfId="205">
      <calculatedColumnFormula>+VLOOKUP(PRODUCTOS[[#This Row],[id_producto]],PRIORIZACION!$G$11:$S$990,7,0)</calculatedColumnFormula>
    </tableColumn>
    <tableColumn id="11" xr3:uid="{1A081205-19B8-4238-8F9E-1836061C2D4F}" name="Host " dataDxfId="204" totalsRowDxfId="203"/>
    <tableColumn id="12" xr3:uid="{6BCD6CB8-BA53-40A7-9F90-7EBA78E345DA}" name="Link Odoo" dataDxfId="202" totalsRowDxfId="201"/>
    <tableColumn id="13" xr3:uid="{502BD7B7-DD01-471A-8E5E-C527F983E20E}" name="Fecha Publicación" dataDxfId="200" totalsRowDxfId="199"/>
    <tableColumn id="15" xr3:uid="{00014923-35F8-4A24-9B8B-A626BE90EC3E}" name="Escala " dataDxfId="198" totalsRowDxfId="197"/>
    <tableColumn id="16" xr3:uid="{D32995C9-2CA4-4BD7-A181-0CE6434624DC}" name="Periodo" dataDxfId="196" totalsRowDxfId="195"/>
    <tableColumn id="17" xr3:uid="{5F683DA7-34DC-43D1-A154-FB5C17AB82E4}" name="Actualizaciones" dataDxfId="194" totalsRowDxfId="193"/>
    <tableColumn id="18" xr3:uid="{D0F7DA38-1DAE-48DF-8725-440804E511ED}" name="Tipo Producto" dataDxfId="192" totalsRowDxfId="191"/>
    <tableColumn id="19" xr3:uid="{6345440E-6C11-4DE3-9F30-57AA749130A3}" name="Fuentes " dataDxfId="190" totalsRowDxfId="189"/>
    <tableColumn id="20" xr3:uid="{06F6F5BE-A8B5-450A-B890-E5272AC160CB}" name="Ref principal " dataDxfId="188" totalsRowDxfId="187"/>
    <tableColumn id="21" xr3:uid="{F22EE5BC-B966-49EB-A843-F1384A77D7A0}" name="Competencia o material vinculado " dataDxfId="186" totalsRowDxfId="185"/>
    <tableColumn id="22" xr3:uid="{E445C8DD-86CC-41A9-9E49-D3492783FCB1}" name="Link producto" dataDxfId="184"/>
    <tableColumn id="23" xr3:uid="{DBAFBD3B-B406-46F5-B2E9-B69F6F70645B}" name="Repositorio Dropbox" dataDxfId="183"/>
    <tableColumn id="24" xr3:uid="{629986D1-249B-44FE-82F1-FCA6183BF20E}" name="Link Logo" dataDxfId="182"/>
    <tableColumn id="28" xr3:uid="{4F7861D7-1E20-4E49-BAAB-9731305CDBE5}" name="Observaciones" dataDxfId="181" totalsRowDxfId="180"/>
    <tableColumn id="29" xr3:uid="{B82AF5FC-FE01-4F10-8B3A-A6B205199D0A}" name="Miniatura" dataDxfId="179" totalsRowDxfId="178"/>
    <tableColumn id="59" xr3:uid="{9B18E2C8-BFCD-4F7E-B934-15380BC15575}" name="Publicación" dataDxfId="177" totalsRowDxfId="176"/>
    <tableColumn id="67" xr3:uid="{BFDE79A6-93DD-49EF-A9C5-AC0ECA0D7881}" name="Link shopify" dataDxfId="175" totalsRowDxfId="174"/>
    <tableColumn id="37" xr3:uid="{447BFD0A-721F-47C8-9615-3D9B196F979F}" name="PORTADA SHOPIFY" dataDxfId="173"/>
    <tableColumn id="64" xr3:uid="{AE5B9766-E678-41EB-9DEA-727974782579}" name="Vistas internas" dataDxfId="172"/>
    <tableColumn id="65" xr3:uid="{447EF8BB-5234-4ABA-BA86-266AD78FF79D}" name="PORTADA ODOO" dataDxfId="171"/>
    <tableColumn id="69" xr3:uid="{4AE24005-CD0C-4F11-BC90-22678A80133E}" name="Texto &quot;Párrafo enganche&quot; en odoo" dataDxfId="170"/>
    <tableColumn id="68" xr3:uid="{7EADAC4A-968C-4DC3-9058-EDF83141D625}" name="Link Odoo-Shopify" dataDxfId="169"/>
    <tableColumn id="38" xr3:uid="{95D4D5AF-6660-4044-A5A8-E516ADA5D063}" name="Párrafo enganche ODOO" dataDxfId="168"/>
    <tableColumn id="39" xr3:uid="{2963E916-25CA-4C30-A173-915A5CD940D3}" name="Variante_1" dataDxfId="167"/>
    <tableColumn id="40" xr3:uid="{50FEFE18-B7AA-4094-B4D1-D7296380363B}" name="Precio_1 (USD)" dataDxfId="166"/>
    <tableColumn id="41" xr3:uid="{9CECDB40-D2E7-44AF-BA17-FB2CD006F0D3}" name="Variante_2" dataDxfId="165"/>
    <tableColumn id="42" xr3:uid="{449802E5-0F23-40E3-AC14-547C4516D33C}" name="Precio_2 (USD)" dataDxfId="164"/>
    <tableColumn id="43" xr3:uid="{A11B456F-7DEA-431F-9CA5-03E3B83EB3CF}" name="Variante_3" dataDxfId="163"/>
    <tableColumn id="44" xr3:uid="{AD9F480D-9D0B-4C43-A518-40F7085DC688}" name="Precio_3 (USD)" dataDxfId="162"/>
    <tableColumn id="30" xr3:uid="{3C2CC3B0-4545-4E5C-B8E5-AAD05CDD3A41}" name="Descripción (Indicar qué permite ver o hacer el producto) 2" dataDxfId="161"/>
    <tableColumn id="32" xr3:uid="{2F0B4ACB-2081-4369-9020-F04ABE62B6AD}" name="CAR_Tipo_Prod" dataDxfId="160"/>
    <tableColumn id="33" xr3:uid="{8277A5C4-DDE4-4268-B9A2-D39560C50C97}" name="CAR_Var1_Disponible" dataDxfId="159"/>
    <tableColumn id="14" xr3:uid="{8D937ABF-3B4D-40B9-8BBE-860FDDE831DB}" name="CAR_Var2_Disponible" dataDxfId="158"/>
    <tableColumn id="9" xr3:uid="{A912298A-2AE3-4676-B089-13388A70E0CC}" name="CAR_Var3_Disponible" dataDxfId="157"/>
    <tableColumn id="34" xr3:uid="{2EAEC5EE-D01B-4781-A499-32811E9E50DF}" name="CAR_Periodo" dataDxfId="156"/>
    <tableColumn id="35" xr3:uid="{89972549-6CAE-40EF-8DDE-4E5FB11CDCFB}" name="CAR_Proveedor" dataDxfId="155"/>
    <tableColumn id="36" xr3:uid="{94687206-A22A-469D-92B1-A6635B8A1CB3}" name="CAR_Colección" dataDxfId="154">
      <calculatedColumnFormula>PRODUCTOS[[#This Row],[Data]]</calculatedColumnFormula>
    </tableColumn>
    <tableColumn id="48" xr3:uid="{431A4A68-8223-41E1-99C1-4F515A267188}" name="ESP_Tecnología" dataDxfId="153">
      <calculatedColumnFormula>PRODUCTOS[[#This Row],[Tecnología]]</calculatedColumnFormula>
    </tableColumn>
    <tableColumn id="49" xr3:uid="{A570E531-D39D-48A2-BCC8-8E0BA5937958}" name="ESP_Incluye" dataDxfId="152"/>
    <tableColumn id="50" xr3:uid="{47F0E677-ED12-437C-B1EE-19EF034ECE4B}" name="ESP_Uso_Disp." dataDxfId="151"/>
    <tableColumn id="51" xr3:uid="{2B1F871C-F6EB-4C62-8CD6-CC6F414B7939}" name="ESP_Fuentes " dataDxfId="150"/>
    <tableColumn id="58" xr3:uid="{56C643A3-74B7-48BA-90DA-F7B48A76740E}" name="DETALLE_FUENTE (uso interno)" dataDxfId="149"/>
    <tableColumn id="52" xr3:uid="{DB168F81-EEBC-49D6-B8D0-EB5B4A22FDFC}" name="ACC_Recibirás" dataDxfId="148"/>
    <tableColumn id="53" xr3:uid="{2753EDB4-4F12-4733-B12C-3EB6FC8B96C9}" name="ACC_Licencia_uso" dataDxfId="147"/>
    <tableColumn id="54" xr3:uid="{213ED19C-72CA-4F00-AE85-AAE5FBAD5BD7}" name="ACC_Actualizaciones" dataDxfId="146"/>
    <tableColumn id="55" xr3:uid="{6B785009-8D1E-4000-BE64-7651AAE720D5}" name="ACC_N°_usuarios" dataDxfId="145"/>
    <tableColumn id="56" xr3:uid="{B63E46F2-1F79-4D7C-9FCE-9D5FD18ABADB}" name="Etiquetas" dataDxfId="14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7" totalsRowShown="0" headerRowDxfId="143" tableBorderDxfId="142">
  <autoFilter ref="B11:U147" xr:uid="{488C7ADA-DF10-4033-BE01-B6478A789716}"/>
  <sortState xmlns:xlrd2="http://schemas.microsoft.com/office/spreadsheetml/2017/richdata2" ref="B12:U64">
    <sortCondition ref="B12:B64"/>
    <sortCondition ref="D12:D64"/>
  </sortState>
  <tableColumns count="20">
    <tableColumn id="1" xr3:uid="{229DCB04-6969-4E62-A149-FB9E3CAE5BF4}" name="Data" dataDxfId="141"/>
    <tableColumn id="2" xr3:uid="{CD34A55D-D0AD-4B52-8194-AFDE7E5C6050}" name="Producto Previos" dataDxfId="140"/>
    <tableColumn id="3" xr3:uid="{4029C438-04CA-46F0-B968-E3D862055C27}" name="Secuencia (dentro DATA)" dataDxfId="139"/>
    <tableColumn id="4" xr3:uid="{9842277F-498F-4399-B9E9-AE2739193ABA}" name="País" dataDxfId="138"/>
    <tableColumn id="5" xr3:uid="{ED853D5F-1B7C-4052-B0FE-5337CC52FC4D}" name="Integrado en PRODUCTOS? [SI/NO]" dataDxfId="137"/>
    <tableColumn id="15" xr3:uid="{8D63376D-2407-4CF9-A0F9-4552C9649833}" name="id_producto" dataDxfId="136"/>
    <tableColumn id="6" xr3:uid="{14D31B75-8E88-42FB-BB27-6BB36C1418D0}" name="Prioridad [1-9]" dataDxfId="135"/>
    <tableColumn id="7" xr3:uid="{679658E8-A980-4528-82C7-F19E24336030}" name="Estado" dataDxfId="134"/>
    <tableColumn id="8" xr3:uid="{2EF6A42B-DFA0-4FE7-A1E1-2E79F580EB12}" name="Avance [0-100%]" dataDxfId="133" dataCellStyle="Porcentaje"/>
    <tableColumn id="9" xr3:uid="{40541782-CDD5-4622-B1C1-C97D63A0C9AA}" name="Responsable Desarrollo" dataDxfId="132"/>
    <tableColumn id="10" xr3:uid="{3B543DE3-BF65-4BD9-9932-28271C56E4C6}" name="Responsable Información" dataDxfId="131"/>
    <tableColumn id="16" xr3:uid="{394FD602-B6E0-4BBA-A4D5-D38FD9373C7C}" name="Tecnología" dataDxfId="130"/>
    <tableColumn id="11" xr3:uid="{DAB3B04F-F977-4413-A23F-4094B552D30E}" name="Tareas/Elementos / Observaciones" dataDxfId="129"/>
    <tableColumn id="17" xr3:uid="{7A213F94-93FA-435F-9C96-175D8DD787F5}" name="BD " dataDxfId="128"/>
    <tableColumn id="18" xr3:uid="{59E5F4A3-0FF3-4774-967F-4A177D031C00}" name="Plataforma" dataDxfId="127"/>
    <tableColumn id="19" xr3:uid="{36C4BF2F-DF1D-4D05-A90F-79F125B03FD2}" name="Control Calidad" dataDxfId="126"/>
    <tableColumn id="21" xr3:uid="{3BE542C7-8C82-454D-A6C1-7F2AAB4343DE}" name="Odoo" dataDxfId="125"/>
    <tableColumn id="20" xr3:uid="{C1FC94FF-E933-4906-94F4-ED73D29773EE}" name="Shopify" dataDxfId="124"/>
    <tableColumn id="13" xr3:uid="{BBACA7B7-AF7E-4714-A44E-1572587CA1A4}" name="Fecha estimada" dataDxfId="123"/>
    <tableColumn id="14" xr3:uid="{3D3E6850-E86A-4D4E-99C6-7FEB6D12B271}" name="Fecha Actualización [de esta info]" dataDxfId="12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1"/>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20" dataDxfId="119">
  <autoFilter ref="B7:I221" xr:uid="{54E86758-179E-494E-9D22-024745EA2489}"/>
  <tableColumns count="8">
    <tableColumn id="1" xr3:uid="{AE352613-BE77-4F50-A26C-CDFA69B4E703}" name="Data" dataDxfId="118"/>
    <tableColumn id="2" xr3:uid="{FB99AEF8-BF89-4789-90CC-B8C3024883BE}" name="Estado" dataDxfId="117"/>
    <tableColumn id="3" xr3:uid="{B15F5D46-093A-497F-970F-4E17CA63A563}" name="Fecha Actualización " dataDxfId="116"/>
    <tableColumn id="4" xr3:uid="{7EA45E0E-7020-43C1-AD03-9A178CD7430B}" name="Responsable" dataDxfId="115"/>
    <tableColumn id="8" xr3:uid="{CD6D1E9C-AD67-41FD-BB45-272D5CED1007}" name="Tema" dataDxfId="114"/>
    <tableColumn id="5" xr3:uid="{2AC1CC8A-E5DB-4A3A-BEE8-6538DDAA69E7}" name="Observación " dataDxfId="113"/>
    <tableColumn id="6" xr3:uid="{C98B1913-4D31-48AA-9995-A47CE0EA1C1E}" name="Acción" dataDxfId="112"/>
    <tableColumn id="7" xr3:uid="{FE3D67C6-9FBF-4881-B186-7BE50BE75AE3}" name="Monitoreo" dataDxfId="111"/>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10" dataDxfId="109">
  <autoFilter ref="A9:M53" xr:uid="{2573F5B0-EE83-49B6-AF2E-FA541AB2D0A7}"/>
  <tableColumns count="13">
    <tableColumn id="1" xr3:uid="{01DC2308-9C99-4EEE-82DB-DC6B48F1F8E3}" name="N°" dataDxfId="108"/>
    <tableColumn id="2" xr3:uid="{F3B4997E-B2A4-4EB5-AF03-1C32EC201E29}" name="Tema Investigación " dataDxfId="107"/>
    <tableColumn id="3" xr3:uid="{2ED8CCEC-CAF8-463E-AB90-B3689E282F52}" name="Responsables " dataDxfId="106"/>
    <tableColumn id="5" xr3:uid="{A45DAC7C-0BE8-484E-8902-C84794C6E4E6}" name="Fecha inicio" dataDxfId="105"/>
    <tableColumn id="4" xr3:uid="{1DFD24D3-150A-4A18-8D2B-471C5E615C4A}" name="Estado"/>
    <tableColumn id="7" xr3:uid="{A5E888F3-954C-4454-ABBF-0CB322AC2892}" name="Fecha Termino" dataDxfId="104"/>
    <tableColumn id="8" xr3:uid="{DC2FD273-C50C-4DC5-BCAE-F4707F0CC4FD}" name="Chile" dataDxfId="103"/>
    <tableColumn id="9" xr3:uid="{DC0F9138-A833-4513-8446-6D9A0BE8DC03}" name="Panamá " dataDxfId="102"/>
    <tableColumn id="10" xr3:uid="{1C354151-0542-4839-A312-82A4762672B3}" name="Guatemala" dataDxfId="101"/>
    <tableColumn id="11" xr3:uid="{B44F5A38-555A-4E07-BD14-45F877391CC6}" name="Honduras" dataDxfId="100"/>
    <tableColumn id="12" xr3:uid="{E43EB3EC-0D6D-42B8-A156-EA2EF365B7B3}" name="El Salvador" dataDxfId="99"/>
    <tableColumn id="6" xr3:uid="{9ED27B35-B472-416C-B394-C3447A132041}" name="Link 1" dataDxfId="98"/>
    <tableColumn id="13" xr3:uid="{0813E4B9-E868-4B0E-A181-67DEE49699BC}" name="Link 2" dataDxfId="97"/>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6" dataDxfId="95">
  <autoFilter ref="A12:I91" xr:uid="{14629A1E-D5D5-412C-8FAB-488411430C85}"/>
  <tableColumns count="9">
    <tableColumn id="1" xr3:uid="{7299EEE0-40CF-4EF5-8F0C-C1FFA863E5B5}" name="N°" dataDxfId="94"/>
    <tableColumn id="2" xr3:uid="{9E84EC16-0161-44D0-9CB9-123C0428ADAD}" name="Tema/institución Investigación " dataDxfId="93"/>
    <tableColumn id="3" xr3:uid="{76853A8B-3945-4590-AB61-F2892D4BDEF9}" name="Responsable" dataDxfId="92"/>
    <tableColumn id="5" xr3:uid="{F7339DE0-8C86-4469-9258-ED935FDEFA77}" name="Fecha inicio" dataDxfId="91"/>
    <tableColumn id="6" xr3:uid="{1434B0D6-C669-403A-970D-962B797CA9A9}" name="Fecha avance" dataDxfId="90"/>
    <tableColumn id="7" xr3:uid="{B968D1D9-84E8-493C-9491-88D890E8453F}" name="Fecha Termino" dataDxfId="89"/>
    <tableColumn id="8" xr3:uid="{914D3775-FE9D-4F06-9643-2FF0DC094A44}" name="Comentario" dataDxfId="88"/>
    <tableColumn id="4" xr3:uid="{447DB363-0F58-4053-9903-C5B73E99B8F7}" name="Acción" dataDxfId="87"/>
    <tableColumn id="9" xr3:uid="{FAD7DF30-EA13-48D4-85BE-33B82685C836}" name="Seguimiento" dataDxfId="86"/>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5" dataDxfId="84">
  <autoFilter ref="B8:L88" xr:uid="{B19E98DB-D5A2-4B79-98FB-79403A46B576}"/>
  <tableColumns count="11">
    <tableColumn id="1" xr3:uid="{53D02E25-6272-402F-ABD7-44B8E0C71D87}" name="Data" dataDxfId="83"/>
    <tableColumn id="8" xr3:uid="{EC4D90DB-631D-4228-A704-DD698C8FDA74}" name="id_producto" dataDxfId="82"/>
    <tableColumn id="2" xr3:uid="{8BB7EEC5-6570-41F8-9A07-5AAEA8522606}" name="Plazo Producto" dataDxfId="81"/>
    <tableColumn id="3" xr3:uid="{8CB3D480-A20D-43D6-A036-A52F2B756492}" name="Producto" dataDxfId="80"/>
    <tableColumn id="4" xr3:uid="{A37F897B-BDC4-49DB-9D73-0B585928FBCF}" name="Secciones" dataDxfId="79"/>
    <tableColumn id="5" xr3:uid="{52913CC1-5A92-42A3-9DE0-3B6AB5FF68D3}" name="Sub-secciones" dataDxfId="78"/>
    <tableColumn id="6" xr3:uid="{AA418FB7-7169-4105-9A7B-952204D6B07D}" name="Variables" dataDxfId="77"/>
    <tableColumn id="7" xr3:uid="{9CFF7943-E7AB-407C-A8B2-A61784C0D377}" name="Fuente" dataDxfId="76"/>
    <tableColumn id="9" xr3:uid="{E0A15B94-D546-4F86-877E-4ECCBE8390C9}" name="Situación Variable" dataDxfId="75"/>
    <tableColumn id="10" xr3:uid="{766CAFFF-49CC-4F0A-A3FA-AA09276E3B90}" name="Fecha Actualización" dataDxfId="74"/>
    <tableColumn id="11" xr3:uid="{8FEDBB30-0CE4-44B9-B885-55B24F35F89F}" name="Observaciones" dataDxfId="7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8" zoomScale="70" zoomScaleNormal="70" workbookViewId="0">
      <selection activeCell="K24" sqref="K24"/>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308" priority="1" operator="containsText" text="Doble">
      <formula>NOT(ISERROR(SEARCH("Doble",L8)))</formula>
    </cfRule>
    <cfRule type="containsText" dxfId="307" priority="2" operator="containsText" text="Crear">
      <formula>NOT(ISERROR(SEARCH("Crear",L8)))</formula>
    </cfRule>
    <cfRule type="containsText" dxfId="306" priority="3" operator="containsText" text="No aún">
      <formula>NOT(ISERROR(SEARCH("No aún",L8)))</formula>
    </cfRule>
    <cfRule type="containsText" dxfId="305" priority="4" operator="containsText" text="ok">
      <formula>NOT(ISERROR(SEARCH("ok",L8)))</formula>
    </cfRule>
    <cfRule type="containsText" dxfId="304"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Históricas de Participación en Elecciones (2012-2017)</v>
      </c>
      <c r="G53" s="7" t="e">
        <f>#REF!</f>
        <v>#REF!</v>
      </c>
      <c r="H53" s="7" t="e">
        <f>#REF!</f>
        <v>#REF!</v>
      </c>
      <c r="I53" s="7" t="e">
        <f>#REF!</f>
        <v>#REF!</v>
      </c>
      <c r="J53" s="7" t="str">
        <f>PRODUCTOS[[#This Row],[Estado]]</f>
        <v>En Desarrollo</v>
      </c>
      <c r="K53" s="100">
        <f>PRODUCTOS[[#This Row],[Avance]]</f>
        <v>0.9</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zoomScale="70" zoomScaleNormal="70" workbookViewId="0">
      <pane xSplit="7" ySplit="7" topLeftCell="L8" activePane="bottomRight" state="frozen"/>
      <selection activeCell="J19" sqref="J19"/>
      <selection pane="topRight" activeCell="J19" sqref="J19"/>
      <selection pane="bottomLeft" activeCell="J19" sqref="J19"/>
      <selection pane="bottomRight" activeCell="BI53" sqref="BI53"/>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60" x14ac:dyDescent="0.35">
      <c r="A53" s="2" t="str">
        <f>+VLOOKUP(D53,'DATA`S'!$B$8:$C$1000,2,0)</f>
        <v>0017</v>
      </c>
      <c r="B53" s="2" t="str">
        <f>VLOOKUP(PRODUCTOS[[#This Row],[País]],PAISES!$B$4:$C$20,2,0)</f>
        <v>01</v>
      </c>
      <c r="C53" s="8" t="s">
        <v>877</v>
      </c>
      <c r="D53" s="2" t="s">
        <v>644</v>
      </c>
      <c r="E53" s="2" t="s">
        <v>169</v>
      </c>
      <c r="F53" s="2" t="str">
        <f t="shared" si="1"/>
        <v>0017-01-00046</v>
      </c>
      <c r="G53" s="189" t="s">
        <v>1246</v>
      </c>
      <c r="H53" s="2" t="s">
        <v>1908</v>
      </c>
      <c r="I53" s="95"/>
      <c r="J53" s="2">
        <v>0</v>
      </c>
      <c r="K53" s="2">
        <v>0</v>
      </c>
      <c r="L53" s="2">
        <v>1</v>
      </c>
      <c r="M53" s="2">
        <v>0</v>
      </c>
      <c r="N53" s="2" t="str">
        <f>+VLOOKUP(PRODUCTOS[[#This Row],[id_producto]],PRIORIZACION!$G$11:$J$990,3,0)</f>
        <v>En Desarrollo</v>
      </c>
      <c r="O53" s="42">
        <f>+VLOOKUP(PRODUCTOS[[#This Row],[id_producto]],PRIORIZACION!$G$11:$J$990,4,0)</f>
        <v>0.9</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t="s">
        <v>170</v>
      </c>
      <c r="AQ53" s="118"/>
      <c r="AR53" s="7" t="s">
        <v>1104</v>
      </c>
      <c r="AS53" s="97"/>
      <c r="AT53" s="7" t="s">
        <v>1204</v>
      </c>
      <c r="AU53" s="7" t="s">
        <v>1204</v>
      </c>
      <c r="AV53" s="155"/>
      <c r="AW53" s="97" t="s">
        <v>1101</v>
      </c>
      <c r="AX53" s="7" t="s">
        <v>169</v>
      </c>
      <c r="AY53" s="7" t="s">
        <v>1328</v>
      </c>
      <c r="AZ53" s="7" t="s">
        <v>1204</v>
      </c>
      <c r="BA53" s="176" t="s">
        <v>1909</v>
      </c>
      <c r="BB53" s="7" t="s">
        <v>839</v>
      </c>
      <c r="BC53" s="7" t="str">
        <f>PRODUCTOS[[#This Row],[Data]]</f>
        <v>DATAELECCIONES</v>
      </c>
      <c r="BD53" s="7" t="str">
        <f>PRODUCTOS[[#This Row],[Tecnología]]</f>
        <v>POWER BI</v>
      </c>
      <c r="BE53" s="7" t="s">
        <v>1831</v>
      </c>
      <c r="BF53" s="7" t="s">
        <v>923</v>
      </c>
      <c r="BG53" s="98" t="s">
        <v>1897</v>
      </c>
      <c r="BH53" s="7"/>
      <c r="BI53" s="7" t="s">
        <v>841</v>
      </c>
      <c r="BJ53" s="98" t="s">
        <v>842</v>
      </c>
      <c r="BK53" s="7" t="s">
        <v>181</v>
      </c>
      <c r="BL53" s="7">
        <v>1</v>
      </c>
      <c r="BM53" s="7" t="s">
        <v>1910</v>
      </c>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hidden="1"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idden="1" x14ac:dyDescent="0.35">
      <c r="A126" s="40" t="e">
        <f>+VLOOKUP(D126,'DATA`S'!$B$8:$C$1000,2,0)</f>
        <v>#N/A</v>
      </c>
      <c r="B126" s="40" t="e">
        <f>VLOOKUP(PRODUCTOS[[#This Row],[País]],PAISES!$B$4:$C$20,2,0)</f>
        <v>#N/A</v>
      </c>
      <c r="C126" s="8" t="s">
        <v>1707</v>
      </c>
      <c r="D126" s="2"/>
      <c r="E126" s="2"/>
      <c r="F126" s="40" t="e">
        <f t="shared" si="7"/>
        <v>#N/A</v>
      </c>
      <c r="G126" s="2"/>
      <c r="H126" s="2"/>
      <c r="I126" s="95"/>
      <c r="J126" s="2"/>
      <c r="K126" s="2"/>
      <c r="L126" s="2"/>
      <c r="M126" s="2"/>
      <c r="N126" s="40" t="e">
        <f>+VLOOKUP(PRODUCTOS[[#This Row],[id_producto]],PRIORIZACION!$G$11:$J$990,3,0)</f>
        <v>#N/A</v>
      </c>
      <c r="O126" s="158" t="e">
        <f>+VLOOKUP(PRODUCTOS[[#This Row],[id_producto]],PRIORIZACION!$G$11:$J$990,4,0)</f>
        <v>#N/A</v>
      </c>
      <c r="P126" s="2" t="e">
        <f>+VLOOKUP(PRODUCTOS[[#This Row],[id_producto]],PRIORIZACION!$G$11:$K$990,5,0)</f>
        <v>#N/A</v>
      </c>
      <c r="Q126" s="2" t="e">
        <f>+VLOOKUP(PRODUCTOS[[#This Row],[id_producto]],PRIORIZACION!$G$11:$L$990,6,0)</f>
        <v>#N/A</v>
      </c>
      <c r="R126" s="40" t="e">
        <f>+VLOOKUP(PRODUCTOS[[#This Row],[id_producto]],PRIORIZACION!$G$11:$S$990,7,0)</f>
        <v>#N/A</v>
      </c>
      <c r="S126" s="2"/>
      <c r="T126" s="2"/>
      <c r="U126" s="2"/>
      <c r="V126" s="2"/>
      <c r="W126" s="2"/>
      <c r="X126" s="2"/>
      <c r="Y126" s="2"/>
      <c r="Z126" s="2"/>
      <c r="AA126" s="3"/>
      <c r="AB126" s="7"/>
      <c r="AF126" s="7"/>
      <c r="AG126" s="11"/>
      <c r="AH126" s="261"/>
      <c r="AI126" s="3"/>
      <c r="AK126" s="7"/>
      <c r="AL126" s="7"/>
      <c r="AM126" s="7"/>
      <c r="AN126" s="7"/>
      <c r="AQ126" s="211"/>
      <c r="AV126" s="54"/>
      <c r="BC126" s="175">
        <f>PRODUCTOS[[#This Row],[Data]]</f>
        <v>0</v>
      </c>
      <c r="BD126" s="175" t="e">
        <f>PRODUCTOS[[#This Row],[Tecnología]]</f>
        <v>#N/A</v>
      </c>
    </row>
    <row r="127" spans="1:65" hidden="1" x14ac:dyDescent="0.35">
      <c r="A127" s="40" t="e">
        <f>+VLOOKUP(D127,'DATA`S'!$B$8:$C$1000,2,0)</f>
        <v>#N/A</v>
      </c>
      <c r="B127" s="40" t="e">
        <f>VLOOKUP(PRODUCTOS[[#This Row],[País]],PAISES!$B$4:$C$20,2,0)</f>
        <v>#N/A</v>
      </c>
      <c r="C127" s="8" t="s">
        <v>1708</v>
      </c>
      <c r="D127" s="2"/>
      <c r="E127" s="2"/>
      <c r="F127" s="40" t="e">
        <f t="shared" si="7"/>
        <v>#N/A</v>
      </c>
      <c r="G127" s="2"/>
      <c r="H127" s="2"/>
      <c r="I127" s="2"/>
      <c r="J127" s="2"/>
      <c r="K127" s="2"/>
      <c r="L127" s="2"/>
      <c r="M127" s="2"/>
      <c r="N127" s="40" t="e">
        <f>+VLOOKUP(PRODUCTOS[[#This Row],[id_producto]],PRIORIZACION!$G$11:$J$990,3,0)</f>
        <v>#N/A</v>
      </c>
      <c r="O127" s="158" t="e">
        <f>+VLOOKUP(PRODUCTOS[[#This Row],[id_producto]],PRIORIZACION!$G$11:$J$990,4,0)</f>
        <v>#N/A</v>
      </c>
      <c r="P127" s="2" t="e">
        <f>+VLOOKUP(PRODUCTOS[[#This Row],[id_producto]],PRIORIZACION!$G$11:$K$990,5,0)</f>
        <v>#N/A</v>
      </c>
      <c r="Q127" s="2" t="e">
        <f>+VLOOKUP(PRODUCTOS[[#This Row],[id_producto]],PRIORIZACION!$G$11:$L$990,6,0)</f>
        <v>#N/A</v>
      </c>
      <c r="R127" s="40" t="e">
        <f>+VLOOKUP(PRODUCTOS[[#This Row],[id_producto]],PRIORIZACION!$G$11:$S$990,7,0)</f>
        <v>#N/A</v>
      </c>
      <c r="S127" s="2"/>
      <c r="T127" s="2"/>
      <c r="U127" s="2"/>
      <c r="V127" s="2"/>
      <c r="W127" s="2"/>
      <c r="X127" s="2"/>
      <c r="Y127" s="2"/>
      <c r="Z127" s="2"/>
      <c r="AA127" s="3"/>
      <c r="AB127" s="7"/>
      <c r="AF127" s="7"/>
      <c r="AG127" s="11"/>
      <c r="AH127" s="261"/>
      <c r="AI127" s="3"/>
      <c r="AK127" s="7"/>
      <c r="AL127" s="7"/>
      <c r="AM127" s="7"/>
      <c r="AN127" s="7"/>
      <c r="AQ127" s="211"/>
      <c r="AV127" s="54"/>
      <c r="BC127" s="175">
        <f>PRODUCTOS[[#This Row],[Data]]</f>
        <v>0</v>
      </c>
      <c r="BD127" s="175" t="e">
        <f>PRODUCTOS[[#This Row],[Tecnología]]</f>
        <v>#N/A</v>
      </c>
    </row>
  </sheetData>
  <phoneticPr fontId="2" type="noConversion"/>
  <conditionalFormatting sqref="O8:O127">
    <cfRule type="colorScale" priority="53">
      <colorScale>
        <cfvo type="min"/>
        <cfvo type="percentile" val="50"/>
        <cfvo type="max"/>
        <color rgb="FFF8696B"/>
        <color rgb="FFFFEB84"/>
        <color rgb="FF63BE7B"/>
      </colorScale>
    </cfRule>
  </conditionalFormatting>
  <conditionalFormatting sqref="N8:N127">
    <cfRule type="containsText" dxfId="290" priority="47" operator="containsText" text="En Desarrollo">
      <formula>NOT(ISERROR(SEARCH("En Desarrollo",N8)))</formula>
    </cfRule>
    <cfRule type="containsText" dxfId="289" priority="48" operator="containsText" text="Listo">
      <formula>NOT(ISERROR(SEARCH("Listo",N8)))</formula>
    </cfRule>
    <cfRule type="containsText" dxfId="288" priority="49" operator="containsText" text="No iniciado">
      <formula>NOT(ISERROR(SEARCH("No iniciado",N8)))</formula>
    </cfRule>
    <cfRule type="containsText" dxfId="287" priority="50" operator="containsText" text="En pausa">
      <formula>NOT(ISERROR(SEARCH("En pausa",N8)))</formula>
    </cfRule>
    <cfRule type="containsText" dxfId="286" priority="51" operator="containsText" text="Publicado">
      <formula>NOT(ISERROR(SEARCH("Publicado",N8)))</formula>
    </cfRule>
    <cfRule type="containsText" dxfId="285" priority="52" operator="containsText" text="Caída">
      <formula>NOT(ISERROR(SEARCH("Caída",N8)))</formula>
    </cfRule>
  </conditionalFormatting>
  <conditionalFormatting sqref="J8:M53 J55:M57 J59:M67 J69:M71 J73:M121 J127:M127">
    <cfRule type="cellIs" dxfId="284" priority="45" operator="equal">
      <formula>1</formula>
    </cfRule>
    <cfRule type="cellIs" dxfId="283" priority="46" operator="equal">
      <formula>0</formula>
    </cfRule>
  </conditionalFormatting>
  <conditionalFormatting sqref="AP8:AU53 AP55:AU57 AP59:AU67 AP69:AU71 AP73:AU121 AP126:AU127">
    <cfRule type="containsText" dxfId="282" priority="44" operator="containsText" text="N/A">
      <formula>NOT(ISERROR(SEARCH("N/A",AP8)))</formula>
    </cfRule>
  </conditionalFormatting>
  <conditionalFormatting sqref="AJ8:AN127">
    <cfRule type="containsText" dxfId="281" priority="38" operator="containsText" text="logo">
      <formula>NOT(ISERROR(SEARCH("logo",AJ8)))</formula>
    </cfRule>
    <cfRule type="containsText" dxfId="280" priority="39" operator="containsText" text="sacar pantallazo">
      <formula>NOT(ISERROR(SEARCH("sacar pantallazo",AJ8)))</formula>
    </cfRule>
    <cfRule type="containsText" dxfId="279" priority="41" operator="containsText" text="ok">
      <formula>NOT(ISERROR(SEARCH("ok",AJ8)))</formula>
    </cfRule>
  </conditionalFormatting>
  <conditionalFormatting sqref="AO111:AO121 AO8:AO53 AO55:AO57 AO59:AO67 AO69:AO71 AO73:AO108 AO126:AO127">
    <cfRule type="containsText" dxfId="278" priority="37" operator="containsText" text="pendiente">
      <formula>NOT(ISERROR(SEARCH("pendiente",AO8)))</formula>
    </cfRule>
  </conditionalFormatting>
  <conditionalFormatting sqref="AO109">
    <cfRule type="containsText" dxfId="277" priority="36" operator="containsText" text="pendiente">
      <formula>NOT(ISERROR(SEARCH("pendiente",AO109)))</formula>
    </cfRule>
  </conditionalFormatting>
  <conditionalFormatting sqref="AO110">
    <cfRule type="containsText" dxfId="276" priority="35" operator="containsText" text="pendiente">
      <formula>NOT(ISERROR(SEARCH("pendiente",AO110)))</formula>
    </cfRule>
  </conditionalFormatting>
  <conditionalFormatting sqref="J54:M54">
    <cfRule type="cellIs" dxfId="275" priority="33" operator="equal">
      <formula>1</formula>
    </cfRule>
    <cfRule type="cellIs" dxfId="274" priority="34" operator="equal">
      <formula>0</formula>
    </cfRule>
  </conditionalFormatting>
  <conditionalFormatting sqref="J58:M58">
    <cfRule type="cellIs" dxfId="273" priority="31" operator="equal">
      <formula>1</formula>
    </cfRule>
    <cfRule type="cellIs" dxfId="272" priority="32" operator="equal">
      <formula>0</formula>
    </cfRule>
  </conditionalFormatting>
  <conditionalFormatting sqref="J68:M68">
    <cfRule type="cellIs" dxfId="271" priority="29" operator="equal">
      <formula>1</formula>
    </cfRule>
    <cfRule type="cellIs" dxfId="270" priority="30" operator="equal">
      <formula>0</formula>
    </cfRule>
  </conditionalFormatting>
  <conditionalFormatting sqref="J72:M72">
    <cfRule type="cellIs" dxfId="269" priority="27" operator="equal">
      <formula>1</formula>
    </cfRule>
    <cfRule type="cellIs" dxfId="268" priority="28" operator="equal">
      <formula>0</formula>
    </cfRule>
  </conditionalFormatting>
  <conditionalFormatting sqref="J122:M122">
    <cfRule type="cellIs" dxfId="267" priority="25" operator="equal">
      <formula>1</formula>
    </cfRule>
    <cfRule type="cellIs" dxfId="266" priority="26" operator="equal">
      <formula>0</formula>
    </cfRule>
  </conditionalFormatting>
  <conditionalFormatting sqref="J123:M123">
    <cfRule type="cellIs" dxfId="265" priority="23" operator="equal">
      <formula>1</formula>
    </cfRule>
    <cfRule type="cellIs" dxfId="264" priority="24" operator="equal">
      <formula>0</formula>
    </cfRule>
  </conditionalFormatting>
  <conditionalFormatting sqref="J124:M124">
    <cfRule type="cellIs" dxfId="263" priority="21" operator="equal">
      <formula>1</formula>
    </cfRule>
    <cfRule type="cellIs" dxfId="262" priority="22" operator="equal">
      <formula>0</formula>
    </cfRule>
  </conditionalFormatting>
  <conditionalFormatting sqref="J125:M125">
    <cfRule type="cellIs" dxfId="261" priority="19" operator="equal">
      <formula>1</formula>
    </cfRule>
    <cfRule type="cellIs" dxfId="260" priority="20" operator="equal">
      <formula>0</formula>
    </cfRule>
  </conditionalFormatting>
  <conditionalFormatting sqref="J126:M126">
    <cfRule type="cellIs" dxfId="259" priority="17" operator="equal">
      <formula>1</formula>
    </cfRule>
    <cfRule type="cellIs" dxfId="258" priority="18" operator="equal">
      <formula>0</formula>
    </cfRule>
  </conditionalFormatting>
  <conditionalFormatting sqref="AP54:AU54">
    <cfRule type="containsText" dxfId="257" priority="16" operator="containsText" text="N/A">
      <formula>NOT(ISERROR(SEARCH("N/A",AP54)))</formula>
    </cfRule>
  </conditionalFormatting>
  <conditionalFormatting sqref="AO54">
    <cfRule type="containsText" dxfId="256" priority="15" operator="containsText" text="pendiente">
      <formula>NOT(ISERROR(SEARCH("pendiente",AO54)))</formula>
    </cfRule>
  </conditionalFormatting>
  <conditionalFormatting sqref="AP58:AU58">
    <cfRule type="containsText" dxfId="255" priority="14" operator="containsText" text="N/A">
      <formula>NOT(ISERROR(SEARCH("N/A",AP58)))</formula>
    </cfRule>
  </conditionalFormatting>
  <conditionalFormatting sqref="AO58">
    <cfRule type="containsText" dxfId="254" priority="13" operator="containsText" text="pendiente">
      <formula>NOT(ISERROR(SEARCH("pendiente",AO58)))</formula>
    </cfRule>
  </conditionalFormatting>
  <conditionalFormatting sqref="AP68:AU68">
    <cfRule type="containsText" dxfId="253" priority="12" operator="containsText" text="N/A">
      <formula>NOT(ISERROR(SEARCH("N/A",AP68)))</formula>
    </cfRule>
  </conditionalFormatting>
  <conditionalFormatting sqref="AO68">
    <cfRule type="containsText" dxfId="252" priority="11" operator="containsText" text="pendiente">
      <formula>NOT(ISERROR(SEARCH("pendiente",AO68)))</formula>
    </cfRule>
  </conditionalFormatting>
  <conditionalFormatting sqref="AP72:AU72">
    <cfRule type="containsText" dxfId="251" priority="10" operator="containsText" text="N/A">
      <formula>NOT(ISERROR(SEARCH("N/A",AP72)))</formula>
    </cfRule>
  </conditionalFormatting>
  <conditionalFormatting sqref="AO72">
    <cfRule type="containsText" dxfId="250" priority="9" operator="containsText" text="pendiente">
      <formula>NOT(ISERROR(SEARCH("pendiente",AO72)))</formula>
    </cfRule>
  </conditionalFormatting>
  <conditionalFormatting sqref="AP122:AU122">
    <cfRule type="containsText" dxfId="249" priority="8" operator="containsText" text="N/A">
      <formula>NOT(ISERROR(SEARCH("N/A",AP122)))</formula>
    </cfRule>
  </conditionalFormatting>
  <conditionalFormatting sqref="AO122">
    <cfRule type="containsText" dxfId="248" priority="7" operator="containsText" text="pendiente">
      <formula>NOT(ISERROR(SEARCH("pendiente",AO122)))</formula>
    </cfRule>
  </conditionalFormatting>
  <conditionalFormatting sqref="AP123:AU123">
    <cfRule type="containsText" dxfId="247" priority="6" operator="containsText" text="N/A">
      <formula>NOT(ISERROR(SEARCH("N/A",AP123)))</formula>
    </cfRule>
  </conditionalFormatting>
  <conditionalFormatting sqref="AO123">
    <cfRule type="containsText" dxfId="246" priority="5" operator="containsText" text="pendiente">
      <formula>NOT(ISERROR(SEARCH("pendiente",AO123)))</formula>
    </cfRule>
  </conditionalFormatting>
  <conditionalFormatting sqref="AP124:AU124">
    <cfRule type="containsText" dxfId="245" priority="4" operator="containsText" text="N/A">
      <formula>NOT(ISERROR(SEARCH("N/A",AP124)))</formula>
    </cfRule>
  </conditionalFormatting>
  <conditionalFormatting sqref="AO124">
    <cfRule type="containsText" dxfId="244" priority="3" operator="containsText" text="pendiente">
      <formula>NOT(ISERROR(SEARCH("pendiente",AO124)))</formula>
    </cfRule>
  </conditionalFormatting>
  <conditionalFormatting sqref="AP125:AU125">
    <cfRule type="containsText" dxfId="243" priority="2" operator="containsText" text="N/A">
      <formula>NOT(ISERROR(SEARCH("N/A",AP125)))</formula>
    </cfRule>
  </conditionalFormatting>
  <conditionalFormatting sqref="AO125">
    <cfRule type="containsText" dxfId="242" priority="1" operator="containsText" text="pendiente">
      <formula>NOT(ISERROR(SEARCH("pendiente",AO125)))</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7"/>
  <sheetViews>
    <sheetView showGridLines="0" tabSelected="1" zoomScale="80" zoomScaleNormal="80" workbookViewId="0">
      <pane ySplit="11" topLeftCell="A97" activePane="bottomLeft" state="frozen"/>
      <selection activeCell="I8" sqref="I8"/>
      <selection pane="bottomLeft" activeCell="J105" sqref="J10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10</v>
      </c>
      <c r="X3" s="182">
        <f>COUNTIF(BORRADOR_PRODUCTOS[Plataforma],"En proceso")</f>
        <v>18</v>
      </c>
      <c r="Y3" s="182">
        <f>COUNTIF(BORRADOR_PRODUCTOS[Control Calidad],"En proceso")</f>
        <v>3</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64</v>
      </c>
      <c r="X7" s="182">
        <f>COUNTIF(BORRADOR_PRODUCTOS[Plataforma],"Lista")</f>
        <v>47</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87</v>
      </c>
      <c r="Z8" s="182">
        <f>COUNTIF(BORRADOR_PRODUCTOS[Odoo],"")</f>
        <v>98</v>
      </c>
      <c r="AA8" s="182">
        <f>COUNTIF(BORRADOR_PRODUCTOS[Shopify],"")</f>
        <v>88</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x14ac:dyDescent="0.35">
      <c r="B78" s="25" t="s">
        <v>644</v>
      </c>
      <c r="C78" s="104" t="s">
        <v>1142</v>
      </c>
      <c r="D78" s="21">
        <v>1</v>
      </c>
      <c r="E78" s="21" t="s">
        <v>169</v>
      </c>
      <c r="F78" s="21" t="s">
        <v>725</v>
      </c>
      <c r="G78" s="21" t="str">
        <f>PRODUCTOS!F53</f>
        <v>0017-01-00046</v>
      </c>
      <c r="H78" s="21"/>
      <c r="I78" s="27" t="s">
        <v>148</v>
      </c>
      <c r="J78" s="23">
        <v>0.9</v>
      </c>
      <c r="K78" s="22" t="s">
        <v>126</v>
      </c>
      <c r="L78" s="22" t="s">
        <v>1867</v>
      </c>
      <c r="M78" s="24" t="s">
        <v>165</v>
      </c>
      <c r="N78" s="22"/>
      <c r="O78" s="22" t="s">
        <v>1403</v>
      </c>
      <c r="P78" s="22" t="s">
        <v>1404</v>
      </c>
      <c r="Q78" s="22"/>
      <c r="R78" s="22"/>
      <c r="S78" s="22"/>
      <c r="T78" s="26"/>
      <c r="U78" s="26">
        <v>44235</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44246</v>
      </c>
    </row>
    <row r="80" spans="2:21"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sheetData>
  <sortState xmlns:xlrd2="http://schemas.microsoft.com/office/spreadsheetml/2017/richdata2" ref="B12:U22">
    <sortCondition ref="B12:B22"/>
  </sortState>
  <phoneticPr fontId="2" type="noConversion"/>
  <conditionalFormatting sqref="I12:I43 I45:I147">
    <cfRule type="containsText" dxfId="15" priority="48" operator="containsText" text="En pausa">
      <formula>NOT(ISERROR(SEARCH("En pausa",I12)))</formula>
    </cfRule>
    <cfRule type="containsText" dxfId="14" priority="49" operator="containsText" text="No iniciado">
      <formula>NOT(ISERROR(SEARCH("No iniciado",I12)))</formula>
    </cfRule>
    <cfRule type="containsText" dxfId="13" priority="50" operator="containsText" text="En Desarrollo">
      <formula>NOT(ISERROR(SEARCH("En Desarrollo",I12)))</formula>
    </cfRule>
    <cfRule type="containsText" dxfId="12" priority="51" operator="containsText" text="Publicado">
      <formula>NOT(ISERROR(SEARCH("Publicado",I12)))</formula>
    </cfRule>
  </conditionalFormatting>
  <conditionalFormatting sqref="J44">
    <cfRule type="colorScale" priority="7">
      <colorScale>
        <cfvo type="min"/>
        <cfvo type="percentile" val="50"/>
        <cfvo type="max"/>
        <color rgb="FFF8696B"/>
        <color rgb="FFFFEB84"/>
        <color rgb="FF63BE7B"/>
      </colorScale>
    </cfRule>
  </conditionalFormatting>
  <conditionalFormatting sqref="I44">
    <cfRule type="containsText" dxfId="11" priority="3" operator="containsText" text="En pausa">
      <formula>NOT(ISERROR(SEARCH("En pausa",I44)))</formula>
    </cfRule>
    <cfRule type="containsText" dxfId="10" priority="4" operator="containsText" text="No iniciado">
      <formula>NOT(ISERROR(SEARCH("No iniciado",I44)))</formula>
    </cfRule>
    <cfRule type="containsText" dxfId="9" priority="5" operator="containsText" text="En Desarrollo">
      <formula>NOT(ISERROR(SEARCH("En Desarrollo",I44)))</formula>
    </cfRule>
    <cfRule type="containsText" dxfId="8" priority="6" operator="containsText" text="Publicado">
      <formula>NOT(ISERROR(SEARCH("Publicado",I44)))</formula>
    </cfRule>
  </conditionalFormatting>
  <conditionalFormatting sqref="J12:J43 J45:J147">
    <cfRule type="colorScale" priority="57">
      <colorScale>
        <cfvo type="min"/>
        <cfvo type="percentile" val="50"/>
        <cfvo type="max"/>
        <color rgb="FFF8696B"/>
        <color rgb="FFFFEB84"/>
        <color rgb="FF63BE7B"/>
      </colorScale>
    </cfRule>
  </conditionalFormatting>
  <conditionalFormatting sqref="J12:J147">
    <cfRule type="colorScale" priority="2">
      <colorScale>
        <cfvo type="min"/>
        <cfvo type="max"/>
        <color rgb="FFFFEF9C"/>
        <color rgb="FF63BE7B"/>
      </colorScale>
    </cfRule>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2021-02-19T21:20:55Z</dcterms:modified>
</cp:coreProperties>
</file>