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DATA INTELLIGENCE Dropbox\DI Monitoreo II\"/>
    </mc:Choice>
  </mc:AlternateContent>
  <xr:revisionPtr revIDLastSave="0" documentId="13_ncr:1_{F2DB9B7F-345D-4BE5-9BBF-D8F4B2E2432F}" xr6:coauthVersionLast="46" xr6:coauthVersionMax="46" xr10:uidLastSave="{00000000-0000-0000-0000-000000000000}"/>
  <bookViews>
    <workbookView xWindow="-110" yWindow="-110" windowWidth="19420" windowHeight="10420" xr2:uid="{88CD44D5-8A4B-4719-ACA2-0153E9D2FFB1}"/>
  </bookViews>
  <sheets>
    <sheet name="Hoja1" sheetId="1" r:id="rId1"/>
    <sheet name="Hoja2" sheetId="2" r:id="rId2"/>
  </sheets>
  <externalReferences>
    <externalReference r:id="rId3"/>
    <externalReference r:id="rId4"/>
    <externalReference r:id="rId5"/>
    <externalReference r:id="rId6"/>
  </externalReferences>
  <definedNames>
    <definedName name="Filtro_Categoria">[1]Estructura!$P$3:$P$39</definedName>
    <definedName name="Filtro_Pais">[1]!País[País de Destino]</definedName>
    <definedName name="Filtro_Procesamiento">[1]!Proceso[Procesamiento]</definedName>
    <definedName name="Filtro_Region">[1]Estructura!$B$3:$B$19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23" i="2" l="1"/>
  <c r="AN23" i="2"/>
  <c r="AK23" i="2"/>
  <c r="AJ23" i="2"/>
  <c r="Y23" i="2"/>
  <c r="W23" i="2"/>
  <c r="U23" i="2"/>
  <c r="T23" i="2"/>
  <c r="Z23" i="2" s="1"/>
  <c r="S23" i="2"/>
  <c r="R23" i="2"/>
  <c r="AQ23" i="2" s="1"/>
  <c r="Q23" i="2"/>
  <c r="P23" i="2"/>
  <c r="AG23" i="2" s="1"/>
  <c r="N23" i="2"/>
  <c r="AI23" i="2" s="1"/>
  <c r="M23" i="2"/>
  <c r="AQ22" i="2"/>
  <c r="AK22" i="2"/>
  <c r="AJ22" i="2"/>
  <c r="Y22" i="2"/>
  <c r="W22" i="2"/>
  <c r="U22" i="2"/>
  <c r="T22" i="2"/>
  <c r="Z22" i="2" s="1"/>
  <c r="S22" i="2"/>
  <c r="R22" i="2"/>
  <c r="Q22" i="2"/>
  <c r="P22" i="2"/>
  <c r="AG22" i="2" s="1"/>
  <c r="N22" i="2"/>
  <c r="AI22" i="2" s="1"/>
  <c r="M22" i="2"/>
  <c r="AQ21" i="2"/>
  <c r="AK21" i="2"/>
  <c r="AJ21" i="2"/>
  <c r="Y21" i="2"/>
  <c r="W21" i="2"/>
  <c r="R21" i="2"/>
  <c r="Q21" i="2"/>
  <c r="P21" i="2"/>
  <c r="AG21" i="2" s="1"/>
  <c r="N21" i="2"/>
  <c r="AI21" i="2" s="1"/>
  <c r="J21" i="2"/>
  <c r="S21" i="2" s="1"/>
  <c r="AQ20" i="2"/>
  <c r="AO20" i="2"/>
  <c r="AN20" i="2"/>
  <c r="AK20" i="2"/>
  <c r="AJ20" i="2"/>
  <c r="Y20" i="2"/>
  <c r="W20" i="2"/>
  <c r="R20" i="2"/>
  <c r="P20" i="2"/>
  <c r="AG20" i="2" s="1"/>
  <c r="N20" i="2"/>
  <c r="AI20" i="2" s="1"/>
  <c r="AK19" i="2"/>
  <c r="AJ19" i="2"/>
  <c r="AG19" i="2"/>
  <c r="Y19" i="2"/>
  <c r="W19" i="2"/>
  <c r="R19" i="2"/>
  <c r="AQ19" i="2" s="1"/>
  <c r="P19" i="2"/>
  <c r="N19" i="2"/>
  <c r="AI19" i="2" s="1"/>
  <c r="AO18" i="2"/>
  <c r="AN18" i="2"/>
  <c r="AK18" i="2"/>
  <c r="AJ18" i="2"/>
  <c r="AG18" i="2"/>
  <c r="Y18" i="2"/>
  <c r="W18" i="2"/>
  <c r="R18" i="2"/>
  <c r="Q18" i="2"/>
  <c r="P18" i="2"/>
  <c r="N18" i="2"/>
  <c r="AI18" i="2" s="1"/>
  <c r="AQ17" i="2"/>
  <c r="AK17" i="2"/>
  <c r="AJ17" i="2"/>
  <c r="Y17" i="2"/>
  <c r="W17" i="2"/>
  <c r="R17" i="2"/>
  <c r="Q17" i="2"/>
  <c r="P17" i="2"/>
  <c r="AG17" i="2" s="1"/>
  <c r="J17" i="2"/>
  <c r="AQ16" i="2"/>
  <c r="AO16" i="2"/>
  <c r="AN16" i="2"/>
  <c r="AK16" i="2"/>
  <c r="AI16" i="2"/>
  <c r="Y16" i="2"/>
  <c r="W16" i="2"/>
  <c r="U16" i="2"/>
  <c r="R16" i="2"/>
  <c r="Q16" i="2"/>
  <c r="P16" i="2"/>
  <c r="AG16" i="2" s="1"/>
  <c r="N16" i="2"/>
  <c r="L16" i="2"/>
  <c r="J16" i="2"/>
  <c r="S16" i="2" s="1"/>
  <c r="AK15" i="2"/>
  <c r="AI15" i="2"/>
  <c r="Y15" i="2"/>
  <c r="W15" i="2"/>
  <c r="R15" i="2"/>
  <c r="AQ15" i="2" s="1"/>
  <c r="P15" i="2"/>
  <c r="AG15" i="2" s="1"/>
  <c r="N15" i="2"/>
  <c r="J15" i="2"/>
  <c r="AQ14" i="2"/>
  <c r="AO14" i="2"/>
  <c r="AN14" i="2"/>
  <c r="AK14" i="2"/>
  <c r="AI14" i="2"/>
  <c r="AF14" i="2"/>
  <c r="AF15" i="2" s="1"/>
  <c r="AF16" i="2" s="1"/>
  <c r="AF17" i="2" s="1"/>
  <c r="AF18" i="2" s="1"/>
  <c r="AF19" i="2" s="1"/>
  <c r="AF20" i="2" s="1"/>
  <c r="AF21" i="2" s="1"/>
  <c r="AF22" i="2" s="1"/>
  <c r="AF23" i="2" s="1"/>
  <c r="AB14" i="2"/>
  <c r="AB15" i="2" s="1"/>
  <c r="AB16" i="2" s="1"/>
  <c r="AB17" i="2" s="1"/>
  <c r="AB18" i="2" s="1"/>
  <c r="AB19" i="2" s="1"/>
  <c r="AB20" i="2" s="1"/>
  <c r="AB21" i="2" s="1"/>
  <c r="AB22" i="2" s="1"/>
  <c r="AB23" i="2" s="1"/>
  <c r="Y14" i="2"/>
  <c r="X14" i="2"/>
  <c r="X15" i="2" s="1"/>
  <c r="X16" i="2" s="1"/>
  <c r="X17" i="2" s="1"/>
  <c r="X18" i="2" s="1"/>
  <c r="X19" i="2" s="1"/>
  <c r="X20" i="2" s="1"/>
  <c r="X21" i="2" s="1"/>
  <c r="X22" i="2" s="1"/>
  <c r="X23" i="2" s="1"/>
  <c r="W14" i="2"/>
  <c r="U14" i="2"/>
  <c r="R14" i="2"/>
  <c r="Q14" i="2"/>
  <c r="P14" i="2"/>
  <c r="AG14" i="2" s="1"/>
  <c r="N14" i="2"/>
  <c r="L14" i="2"/>
  <c r="J14" i="2"/>
  <c r="S14" i="2" s="1"/>
  <c r="AM13" i="2"/>
  <c r="AM14" i="2" s="1"/>
  <c r="AM15" i="2" s="1"/>
  <c r="AM16" i="2" s="1"/>
  <c r="AM17" i="2" s="1"/>
  <c r="AM18" i="2" s="1"/>
  <c r="AM19" i="2" s="1"/>
  <c r="AM20" i="2" s="1"/>
  <c r="AM21" i="2" s="1"/>
  <c r="AM22" i="2" s="1"/>
  <c r="AM23" i="2" s="1"/>
  <c r="AK13" i="2"/>
  <c r="AI13" i="2"/>
  <c r="AF13" i="2"/>
  <c r="AE13" i="2"/>
  <c r="AE14" i="2" s="1"/>
  <c r="AE15" i="2" s="1"/>
  <c r="AE16" i="2" s="1"/>
  <c r="AE17" i="2" s="1"/>
  <c r="AE18" i="2" s="1"/>
  <c r="AE19" i="2" s="1"/>
  <c r="AE20" i="2" s="1"/>
  <c r="AE21" i="2" s="1"/>
  <c r="AE22" i="2" s="1"/>
  <c r="AE23" i="2" s="1"/>
  <c r="AB13" i="2"/>
  <c r="AA13" i="2"/>
  <c r="AA14" i="2" s="1"/>
  <c r="AA15" i="2" s="1"/>
  <c r="AA16" i="2" s="1"/>
  <c r="AA17" i="2" s="1"/>
  <c r="AA18" i="2" s="1"/>
  <c r="AA19" i="2" s="1"/>
  <c r="AA20" i="2" s="1"/>
  <c r="AA21" i="2" s="1"/>
  <c r="AA22" i="2" s="1"/>
  <c r="AA23" i="2" s="1"/>
  <c r="Y13" i="2"/>
  <c r="X13" i="2"/>
  <c r="W13" i="2"/>
  <c r="S13" i="2"/>
  <c r="R13" i="2"/>
  <c r="AQ13" i="2" s="1"/>
  <c r="Q13" i="2"/>
  <c r="P13" i="2"/>
  <c r="AG13" i="2" s="1"/>
  <c r="O13" i="2"/>
  <c r="N13" i="2"/>
  <c r="J13" i="2"/>
  <c r="AM12" i="2"/>
  <c r="AL12" i="2"/>
  <c r="AL13" i="2" s="1"/>
  <c r="AL14" i="2" s="1"/>
  <c r="AL15" i="2" s="1"/>
  <c r="AL16" i="2" s="1"/>
  <c r="AL17" i="2" s="1"/>
  <c r="AL18" i="2" s="1"/>
  <c r="AL19" i="2" s="1"/>
  <c r="AL20" i="2" s="1"/>
  <c r="AL21" i="2" s="1"/>
  <c r="AL22" i="2" s="1"/>
  <c r="AL23" i="2" s="1"/>
  <c r="AK12" i="2"/>
  <c r="AJ12" i="2"/>
  <c r="AH12" i="2"/>
  <c r="AH13" i="2" s="1"/>
  <c r="AH14" i="2" s="1"/>
  <c r="AH15" i="2" s="1"/>
  <c r="AH16" i="2" s="1"/>
  <c r="AH17" i="2" s="1"/>
  <c r="AH18" i="2" s="1"/>
  <c r="AH19" i="2" s="1"/>
  <c r="AH20" i="2" s="1"/>
  <c r="AH21" i="2" s="1"/>
  <c r="AH22" i="2" s="1"/>
  <c r="AH23" i="2" s="1"/>
  <c r="AF12" i="2"/>
  <c r="AE12" i="2"/>
  <c r="AD12" i="2"/>
  <c r="AD13" i="2" s="1"/>
  <c r="AD14" i="2" s="1"/>
  <c r="AD15" i="2" s="1"/>
  <c r="AD16" i="2" s="1"/>
  <c r="AD17" i="2" s="1"/>
  <c r="AD18" i="2" s="1"/>
  <c r="AD19" i="2" s="1"/>
  <c r="AD20" i="2" s="1"/>
  <c r="AD21" i="2" s="1"/>
  <c r="AD22" i="2" s="1"/>
  <c r="AD23" i="2" s="1"/>
  <c r="AC12" i="2"/>
  <c r="AC13" i="2" s="1"/>
  <c r="AB12" i="2"/>
  <c r="AA12" i="2"/>
  <c r="Z12" i="2"/>
  <c r="Y12" i="2"/>
  <c r="X12" i="2"/>
  <c r="W12" i="2"/>
  <c r="V12" i="2"/>
  <c r="V13" i="2" s="1"/>
  <c r="V14" i="2" s="1"/>
  <c r="V15" i="2" s="1"/>
  <c r="V16" i="2" s="1"/>
  <c r="V17" i="2" s="1"/>
  <c r="V18" i="2" s="1"/>
  <c r="V19" i="2" s="1"/>
  <c r="V20" i="2" s="1"/>
  <c r="V21" i="2" s="1"/>
  <c r="V22" i="2" s="1"/>
  <c r="V23" i="2" s="1"/>
  <c r="R12" i="2"/>
  <c r="Q12" i="2"/>
  <c r="P12" i="2"/>
  <c r="AG12" i="2" s="1"/>
  <c r="N12" i="2"/>
  <c r="AI12" i="2" s="1"/>
  <c r="M12" i="2"/>
  <c r="T12" i="2" s="1"/>
  <c r="J12" i="2"/>
  <c r="U12" i="2" s="1"/>
  <c r="AQ12" i="2" l="1"/>
  <c r="S12" i="2"/>
  <c r="AP13" i="2"/>
  <c r="AC14" i="2"/>
  <c r="L13" i="2"/>
  <c r="J18" i="2"/>
  <c r="U13" i="2"/>
  <c r="M13" i="2"/>
  <c r="T13" i="2" s="1"/>
  <c r="Z13" i="2" s="1"/>
  <c r="U15" i="2"/>
  <c r="Q15" i="2"/>
  <c r="J20" i="2"/>
  <c r="L15" i="2"/>
  <c r="S17" i="2"/>
  <c r="N17" i="2"/>
  <c r="AI17" i="2" s="1"/>
  <c r="M17" i="2"/>
  <c r="T17" i="2" s="1"/>
  <c r="Z17" i="2" s="1"/>
  <c r="U17" i="2"/>
  <c r="L17" i="2"/>
  <c r="O14" i="2"/>
  <c r="AJ13" i="2"/>
  <c r="AQ18" i="2"/>
  <c r="S18" i="2"/>
  <c r="S15" i="2"/>
  <c r="L21" i="2"/>
  <c r="U21" i="2"/>
  <c r="AP12" i="2"/>
  <c r="J19" i="2"/>
  <c r="M21" i="2"/>
  <c r="T21" i="2" s="1"/>
  <c r="Z21" i="2" s="1"/>
  <c r="L12" i="2"/>
  <c r="S20" i="2" l="1"/>
  <c r="M20" i="2"/>
  <c r="T20" i="2" s="1"/>
  <c r="Z20" i="2" s="1"/>
  <c r="U20" i="2"/>
  <c r="Q20" i="2"/>
  <c r="L20" i="2"/>
  <c r="AC15" i="2"/>
  <c r="AP14" i="2"/>
  <c r="M14" i="2"/>
  <c r="T14" i="2" s="1"/>
  <c r="Z14" i="2" s="1"/>
  <c r="AJ14" i="2"/>
  <c r="O15" i="2"/>
  <c r="U18" i="2"/>
  <c r="L18" i="2"/>
  <c r="M18" i="2"/>
  <c r="T18" i="2" s="1"/>
  <c r="Z18" i="2" s="1"/>
  <c r="U19" i="2"/>
  <c r="Q19" i="2"/>
  <c r="L19" i="2"/>
  <c r="M19" i="2"/>
  <c r="T19" i="2" s="1"/>
  <c r="Z19" i="2" s="1"/>
  <c r="S19" i="2"/>
  <c r="O16" i="2" l="1"/>
  <c r="AJ15" i="2"/>
  <c r="M15" i="2"/>
  <c r="T15" i="2" s="1"/>
  <c r="Z15" i="2" s="1"/>
  <c r="AC16" i="2"/>
  <c r="AP15" i="2"/>
  <c r="AP16" i="2" l="1"/>
  <c r="AC17" i="2"/>
  <c r="M16" i="2"/>
  <c r="T16" i="2" s="1"/>
  <c r="Z16" i="2" s="1"/>
  <c r="AJ16" i="2"/>
  <c r="AC18" i="2" l="1"/>
  <c r="AP17" i="2"/>
  <c r="AC19" i="2" l="1"/>
  <c r="AP18" i="2"/>
  <c r="AP19" i="2" l="1"/>
  <c r="AC20" i="2"/>
  <c r="AP20" i="2" l="1"/>
  <c r="AC21" i="2"/>
  <c r="AP21" i="2" l="1"/>
  <c r="AC22" i="2"/>
  <c r="AP22" i="2" l="1"/>
  <c r="AC23" i="2"/>
  <c r="AP23" i="2" s="1"/>
  <c r="AK31" i="2" l="1"/>
  <c r="AJ31" i="2"/>
  <c r="AG31" i="2"/>
  <c r="Y31" i="2"/>
  <c r="U31" i="2"/>
  <c r="R31" i="2"/>
  <c r="Q31" i="2"/>
  <c r="AQ31" i="2" s="1"/>
  <c r="P31" i="2"/>
  <c r="M31" i="2"/>
  <c r="AI31" i="2" s="1"/>
  <c r="F31" i="2"/>
  <c r="B31" i="2" s="1"/>
  <c r="AK30" i="2"/>
  <c r="AJ30" i="2"/>
  <c r="AG30" i="2"/>
  <c r="Y30" i="2"/>
  <c r="U30" i="2"/>
  <c r="R30" i="2"/>
  <c r="Q30" i="2"/>
  <c r="AQ30" i="2" s="1"/>
  <c r="P30" i="2"/>
  <c r="M30" i="2"/>
  <c r="T30" i="2" s="1"/>
  <c r="F30" i="2"/>
  <c r="B30" i="2"/>
  <c r="AK29" i="2"/>
  <c r="Z29" i="2"/>
  <c r="Y29" i="2"/>
  <c r="U29" i="2"/>
  <c r="R29" i="2"/>
  <c r="Q29" i="2"/>
  <c r="AQ29" i="2" s="1"/>
  <c r="P29" i="2"/>
  <c r="O29" i="2"/>
  <c r="M29" i="2" s="1"/>
  <c r="L29" i="2"/>
  <c r="F29" i="2"/>
  <c r="B29" i="2" s="1"/>
  <c r="AK28" i="2"/>
  <c r="AG28" i="2"/>
  <c r="Z28" i="2"/>
  <c r="Y28" i="2"/>
  <c r="U28" i="2"/>
  <c r="R28" i="2"/>
  <c r="Q28" i="2"/>
  <c r="AQ28" i="2" s="1"/>
  <c r="P28" i="2"/>
  <c r="O28" i="2"/>
  <c r="AJ28" i="2" s="1"/>
  <c r="M28" i="2"/>
  <c r="AI28" i="2" s="1"/>
  <c r="L28" i="2"/>
  <c r="F28" i="2"/>
  <c r="B28" i="2" s="1"/>
  <c r="AK27" i="2"/>
  <c r="AJ27" i="2"/>
  <c r="AG27" i="2"/>
  <c r="Z27" i="2"/>
  <c r="Y27" i="2"/>
  <c r="U27" i="2"/>
  <c r="R27" i="2"/>
  <c r="Q27" i="2"/>
  <c r="AQ27" i="2" s="1"/>
  <c r="P27" i="2"/>
  <c r="M27" i="2"/>
  <c r="AI27" i="2" s="1"/>
  <c r="L27" i="2"/>
  <c r="F27" i="2"/>
  <c r="B27" i="2" s="1"/>
  <c r="AK26" i="2"/>
  <c r="Z26" i="2"/>
  <c r="Y26" i="2"/>
  <c r="U26" i="2"/>
  <c r="R26" i="2"/>
  <c r="Q26" i="2"/>
  <c r="AQ26" i="2" s="1"/>
  <c r="P26" i="2"/>
  <c r="O26" i="2"/>
  <c r="AG26" i="2" s="1"/>
  <c r="L26" i="2"/>
  <c r="F26" i="2"/>
  <c r="B26" i="2" s="1"/>
  <c r="AK25" i="2"/>
  <c r="AG25" i="2"/>
  <c r="Z25" i="2"/>
  <c r="Y25" i="2"/>
  <c r="U25" i="2"/>
  <c r="R25" i="2"/>
  <c r="Q25" i="2"/>
  <c r="AQ25" i="2" s="1"/>
  <c r="P25" i="2"/>
  <c r="O25" i="2"/>
  <c r="AJ25" i="2" s="1"/>
  <c r="M25" i="2"/>
  <c r="T25" i="2" s="1"/>
  <c r="L25" i="2"/>
  <c r="F25" i="2"/>
  <c r="B25" i="2"/>
  <c r="AO24" i="2"/>
  <c r="AO25" i="2" s="1"/>
  <c r="AO26" i="2" s="1"/>
  <c r="AO27" i="2" s="1"/>
  <c r="AO28" i="2" s="1"/>
  <c r="AO29" i="2" s="1"/>
  <c r="AO30" i="2" s="1"/>
  <c r="AO31" i="2" s="1"/>
  <c r="AN24" i="2"/>
  <c r="AN25" i="2" s="1"/>
  <c r="AN26" i="2" s="1"/>
  <c r="AN27" i="2" s="1"/>
  <c r="AN28" i="2" s="1"/>
  <c r="AN29" i="2" s="1"/>
  <c r="AN30" i="2" s="1"/>
  <c r="AN31" i="2" s="1"/>
  <c r="AK24" i="2"/>
  <c r="AJ24" i="2"/>
  <c r="AG24" i="2"/>
  <c r="Z24" i="2"/>
  <c r="Y24" i="2"/>
  <c r="U24" i="2"/>
  <c r="R24" i="2"/>
  <c r="Q24" i="2"/>
  <c r="AQ24" i="2" s="1"/>
  <c r="P24" i="2"/>
  <c r="N24" i="2"/>
  <c r="N25" i="2" s="1"/>
  <c r="N26" i="2" s="1"/>
  <c r="N27" i="2" s="1"/>
  <c r="N28" i="2" s="1"/>
  <c r="N29" i="2" s="1"/>
  <c r="N30" i="2" s="1"/>
  <c r="N31" i="2" s="1"/>
  <c r="M24" i="2"/>
  <c r="AI24" i="2" s="1"/>
  <c r="L24" i="2"/>
  <c r="F24" i="2"/>
  <c r="B24" i="2"/>
  <c r="T24" i="2" l="1"/>
  <c r="AG29" i="2"/>
  <c r="T31" i="2"/>
  <c r="AI29" i="2"/>
  <c r="T29" i="2"/>
  <c r="AI30" i="2"/>
  <c r="AJ26" i="2"/>
  <c r="AI25" i="2"/>
  <c r="M26" i="2"/>
  <c r="AJ29" i="2"/>
  <c r="T27" i="2"/>
  <c r="T28" i="2"/>
  <c r="T26" i="2" l="1"/>
  <c r="AI26" i="2"/>
  <c r="AM24" i="2" l="1"/>
  <c r="AM25" i="2" s="1"/>
  <c r="AM26" i="2" s="1"/>
  <c r="AM27" i="2" s="1"/>
  <c r="AM28" i="2" s="1"/>
  <c r="AM29" i="2" s="1"/>
  <c r="AM30" i="2" s="1"/>
  <c r="AM31" i="2" s="1"/>
  <c r="AL24" i="2"/>
  <c r="AL25" i="2" s="1"/>
  <c r="AL26" i="2" s="1"/>
  <c r="AL27" i="2" s="1"/>
  <c r="AL28" i="2" s="1"/>
  <c r="AL29" i="2" s="1"/>
  <c r="AL30" i="2" s="1"/>
  <c r="AL31" i="2" s="1"/>
  <c r="AF24" i="2"/>
  <c r="AF25" i="2" s="1"/>
  <c r="AF26" i="2" s="1"/>
  <c r="AF27" i="2" s="1"/>
  <c r="AF28" i="2" s="1"/>
  <c r="AF29" i="2" s="1"/>
  <c r="AF30" i="2" s="1"/>
  <c r="AF31" i="2" s="1"/>
  <c r="AE24" i="2"/>
  <c r="AE25" i="2" s="1"/>
  <c r="AE26" i="2" s="1"/>
  <c r="AE27" i="2" s="1"/>
  <c r="AE28" i="2" s="1"/>
  <c r="AE29" i="2" s="1"/>
  <c r="AE30" i="2" s="1"/>
  <c r="AE31" i="2" s="1"/>
  <c r="AD24" i="2"/>
  <c r="AD25" i="2" s="1"/>
  <c r="AD26" i="2" s="1"/>
  <c r="AD27" i="2" s="1"/>
  <c r="AD28" i="2" s="1"/>
  <c r="AD29" i="2" s="1"/>
  <c r="AD30" i="2" s="1"/>
  <c r="AD31" i="2" s="1"/>
  <c r="AB24" i="2"/>
  <c r="AA24" i="2"/>
  <c r="AA25" i="2" s="1"/>
  <c r="AA26" i="2" s="1"/>
  <c r="AA27" i="2" s="1"/>
  <c r="AA28" i="2" s="1"/>
  <c r="AA29" i="2" s="1"/>
  <c r="AA30" i="2" s="1"/>
  <c r="AA31" i="2" s="1"/>
  <c r="X24" i="2"/>
  <c r="X25" i="2" s="1"/>
  <c r="X26" i="2" s="1"/>
  <c r="X27" i="2" s="1"/>
  <c r="X28" i="2" s="1"/>
  <c r="X29" i="2" s="1"/>
  <c r="X30" i="2" s="1"/>
  <c r="X31" i="2" s="1"/>
  <c r="AB25" i="2" l="1"/>
  <c r="AP24" i="2"/>
  <c r="AP25" i="2" l="1"/>
  <c r="AB26" i="2"/>
  <c r="AP26" i="2" l="1"/>
  <c r="AB27" i="2"/>
  <c r="AB28" i="2" l="1"/>
  <c r="AP27" i="2"/>
  <c r="AB29" i="2" l="1"/>
  <c r="AP28" i="2"/>
  <c r="AB30" i="2" l="1"/>
  <c r="AP29" i="2"/>
  <c r="AB31" i="2" l="1"/>
  <c r="AP31" i="2" s="1"/>
  <c r="AP30" i="2"/>
  <c r="BI629" i="1" l="1"/>
  <c r="BD629" i="1"/>
  <c r="BB629" i="1"/>
  <c r="BA629" i="1"/>
  <c r="AM629" i="1"/>
  <c r="AJ629" i="1"/>
  <c r="AG629" i="1"/>
  <c r="BI628" i="1"/>
  <c r="BD628" i="1"/>
  <c r="BB628" i="1"/>
  <c r="BA628" i="1"/>
  <c r="AM628" i="1"/>
  <c r="AJ628" i="1"/>
  <c r="S628" i="1"/>
  <c r="P628" i="1"/>
  <c r="BI627" i="1"/>
  <c r="BD627" i="1"/>
  <c r="BB627" i="1"/>
  <c r="BA627" i="1"/>
  <c r="AM627" i="1"/>
  <c r="S627" i="1"/>
  <c r="P627" i="1"/>
  <c r="AJ627" i="1" s="1"/>
  <c r="BI626" i="1"/>
  <c r="BD626" i="1"/>
  <c r="BB626" i="1"/>
  <c r="BA626" i="1"/>
  <c r="AM626" i="1"/>
  <c r="S626" i="1"/>
  <c r="P626" i="1"/>
  <c r="AJ626" i="1" s="1"/>
  <c r="BI625" i="1"/>
  <c r="BD625" i="1"/>
  <c r="BB625" i="1"/>
  <c r="BA625" i="1"/>
  <c r="AM625" i="1"/>
  <c r="AJ625" i="1"/>
  <c r="S625" i="1"/>
  <c r="P625" i="1"/>
  <c r="BI624" i="1"/>
  <c r="BD624" i="1"/>
  <c r="BB624" i="1"/>
  <c r="BA624" i="1"/>
  <c r="AM624" i="1"/>
  <c r="AJ624" i="1"/>
  <c r="S624" i="1"/>
  <c r="P624" i="1"/>
  <c r="BI623" i="1"/>
  <c r="BD623" i="1"/>
  <c r="BB623" i="1"/>
  <c r="BA623" i="1"/>
  <c r="AM623" i="1"/>
  <c r="S623" i="1"/>
  <c r="P623" i="1"/>
  <c r="AJ623" i="1" s="1"/>
  <c r="BI622" i="1"/>
  <c r="BD622" i="1"/>
  <c r="BB622" i="1"/>
  <c r="BA622" i="1"/>
  <c r="AM622" i="1"/>
  <c r="S622" i="1"/>
  <c r="P622" i="1"/>
  <c r="AJ622" i="1" s="1"/>
  <c r="BI621" i="1"/>
  <c r="BD621" i="1"/>
  <c r="BB621" i="1"/>
  <c r="BA621" i="1"/>
  <c r="AM621" i="1"/>
  <c r="AJ621" i="1"/>
  <c r="S621" i="1"/>
  <c r="P621" i="1"/>
  <c r="BI620" i="1"/>
  <c r="BD620" i="1"/>
  <c r="BB620" i="1"/>
  <c r="BA620" i="1"/>
  <c r="AM620" i="1"/>
  <c r="AJ620" i="1"/>
  <c r="S620" i="1"/>
  <c r="P620" i="1"/>
  <c r="BI619" i="1"/>
  <c r="BD619" i="1"/>
  <c r="BB619" i="1"/>
  <c r="BA619" i="1"/>
  <c r="AM619" i="1"/>
  <c r="S619" i="1"/>
  <c r="P619" i="1"/>
  <c r="AJ619" i="1" s="1"/>
  <c r="BI618" i="1"/>
  <c r="BD618" i="1"/>
  <c r="BB618" i="1"/>
  <c r="BA618" i="1"/>
  <c r="AM618" i="1"/>
  <c r="S618" i="1"/>
  <c r="P618" i="1"/>
  <c r="AJ618" i="1" s="1"/>
  <c r="BI617" i="1"/>
  <c r="BD617" i="1"/>
  <c r="BB617" i="1"/>
  <c r="BA617" i="1"/>
  <c r="AM617" i="1"/>
  <c r="AJ617" i="1"/>
  <c r="S617" i="1"/>
  <c r="P617" i="1"/>
  <c r="BI616" i="1"/>
  <c r="BD616" i="1"/>
  <c r="BB616" i="1"/>
  <c r="BA616" i="1"/>
  <c r="AM616" i="1"/>
  <c r="S616" i="1"/>
  <c r="P616" i="1"/>
  <c r="AJ616" i="1" s="1"/>
  <c r="BI615" i="1"/>
  <c r="BD615" i="1"/>
  <c r="BB615" i="1"/>
  <c r="BA615" i="1"/>
  <c r="AM615" i="1"/>
  <c r="S615" i="1"/>
  <c r="P615" i="1"/>
  <c r="AJ615" i="1" s="1"/>
  <c r="BI614" i="1"/>
  <c r="BD614" i="1"/>
  <c r="BB614" i="1"/>
  <c r="BA614" i="1"/>
  <c r="AM614" i="1"/>
  <c r="S614" i="1"/>
  <c r="P614" i="1"/>
  <c r="AJ614" i="1" s="1"/>
  <c r="BI613" i="1"/>
  <c r="BD613" i="1"/>
  <c r="BB613" i="1"/>
  <c r="BA613" i="1"/>
  <c r="AM613" i="1"/>
  <c r="S613" i="1"/>
  <c r="P613" i="1"/>
  <c r="AJ613" i="1" s="1"/>
  <c r="BI612" i="1"/>
  <c r="BD612" i="1"/>
  <c r="BB612" i="1"/>
  <c r="BA612" i="1"/>
  <c r="AM612" i="1"/>
  <c r="AJ612" i="1"/>
  <c r="S612" i="1"/>
  <c r="P612" i="1"/>
  <c r="BI611" i="1"/>
  <c r="BD611" i="1"/>
  <c r="BB611" i="1"/>
  <c r="BA611" i="1"/>
  <c r="AM611" i="1"/>
  <c r="AJ611" i="1"/>
  <c r="S611" i="1"/>
  <c r="P611" i="1"/>
  <c r="BI610" i="1"/>
  <c r="BD610" i="1"/>
  <c r="BB610" i="1"/>
  <c r="BA610" i="1"/>
  <c r="AM610" i="1"/>
  <c r="S610" i="1"/>
  <c r="Q610" i="1"/>
  <c r="P610" i="1"/>
  <c r="AJ610" i="1" s="1"/>
  <c r="BI609" i="1"/>
  <c r="BD609" i="1"/>
  <c r="BB609" i="1"/>
  <c r="BA609" i="1"/>
  <c r="AM609" i="1"/>
  <c r="S609" i="1"/>
  <c r="P609" i="1"/>
  <c r="AJ609" i="1" s="1"/>
  <c r="BI608" i="1"/>
  <c r="BD608" i="1"/>
  <c r="BB608" i="1"/>
  <c r="BA608" i="1"/>
  <c r="AM608" i="1"/>
  <c r="AJ608" i="1"/>
  <c r="AD608" i="1"/>
  <c r="AD609" i="1" s="1"/>
  <c r="AD610" i="1" s="1"/>
  <c r="AD611" i="1" s="1"/>
  <c r="AD612" i="1" s="1"/>
  <c r="AD613" i="1" s="1"/>
  <c r="AD614" i="1" s="1"/>
  <c r="AD615" i="1" s="1"/>
  <c r="AD616" i="1" s="1"/>
  <c r="AD617" i="1" s="1"/>
  <c r="AD618" i="1" s="1"/>
  <c r="AD619" i="1" s="1"/>
  <c r="AD620" i="1" s="1"/>
  <c r="AD621" i="1" s="1"/>
  <c r="AD622" i="1" s="1"/>
  <c r="AD623" i="1" s="1"/>
  <c r="AD624" i="1" s="1"/>
  <c r="AD625" i="1" s="1"/>
  <c r="AD626" i="1" s="1"/>
  <c r="AD627" i="1" s="1"/>
  <c r="AD628" i="1" s="1"/>
  <c r="AD629" i="1" s="1"/>
  <c r="S608" i="1"/>
  <c r="Q608" i="1"/>
  <c r="Q609" i="1" s="1"/>
  <c r="AG609" i="1" s="1"/>
  <c r="P608" i="1"/>
  <c r="BI607" i="1"/>
  <c r="BD607" i="1"/>
  <c r="BB607" i="1"/>
  <c r="BA607" i="1"/>
  <c r="AM607" i="1"/>
  <c r="AG607" i="1"/>
  <c r="S607" i="1"/>
  <c r="P607" i="1"/>
  <c r="AJ607" i="1" s="1"/>
  <c r="BI606" i="1"/>
  <c r="BD606" i="1"/>
  <c r="BB606" i="1"/>
  <c r="BA606" i="1"/>
  <c r="AM606" i="1"/>
  <c r="AJ606" i="1"/>
  <c r="S606" i="1"/>
  <c r="P606" i="1"/>
  <c r="BI605" i="1"/>
  <c r="BD605" i="1"/>
  <c r="BB605" i="1"/>
  <c r="BA605" i="1"/>
  <c r="AM605" i="1"/>
  <c r="AJ605" i="1"/>
  <c r="S605" i="1"/>
  <c r="P605" i="1"/>
  <c r="BI604" i="1"/>
  <c r="BD604" i="1"/>
  <c r="BB604" i="1"/>
  <c r="BA604" i="1"/>
  <c r="AM604" i="1"/>
  <c r="S604" i="1"/>
  <c r="Q604" i="1"/>
  <c r="P604" i="1"/>
  <c r="AJ604" i="1" s="1"/>
  <c r="BI603" i="1"/>
  <c r="BD603" i="1"/>
  <c r="BB603" i="1"/>
  <c r="BA603" i="1"/>
  <c r="AM603" i="1"/>
  <c r="AH603" i="1"/>
  <c r="AH604" i="1" s="1"/>
  <c r="AH605" i="1" s="1"/>
  <c r="AH606" i="1" s="1"/>
  <c r="AH607" i="1" s="1"/>
  <c r="AH608" i="1" s="1"/>
  <c r="AH609" i="1" s="1"/>
  <c r="AH610" i="1" s="1"/>
  <c r="AH611" i="1" s="1"/>
  <c r="AH612" i="1" s="1"/>
  <c r="AH613" i="1" s="1"/>
  <c r="AH614" i="1" s="1"/>
  <c r="AH615" i="1" s="1"/>
  <c r="AH616" i="1" s="1"/>
  <c r="AH617" i="1" s="1"/>
  <c r="AH618" i="1" s="1"/>
  <c r="AH619" i="1" s="1"/>
  <c r="AH620" i="1" s="1"/>
  <c r="AH621" i="1" s="1"/>
  <c r="AH622" i="1" s="1"/>
  <c r="AH623" i="1" s="1"/>
  <c r="AH624" i="1" s="1"/>
  <c r="AH625" i="1" s="1"/>
  <c r="AH626" i="1" s="1"/>
  <c r="AH627" i="1" s="1"/>
  <c r="AH628" i="1" s="1"/>
  <c r="AH629" i="1" s="1"/>
  <c r="S603" i="1"/>
  <c r="P603" i="1"/>
  <c r="AJ603" i="1" s="1"/>
  <c r="BI602" i="1"/>
  <c r="BD602" i="1"/>
  <c r="BB602" i="1"/>
  <c r="BA602" i="1"/>
  <c r="AM602" i="1"/>
  <c r="AJ602" i="1"/>
  <c r="AD602" i="1"/>
  <c r="AD603" i="1" s="1"/>
  <c r="AD604" i="1" s="1"/>
  <c r="AD605" i="1" s="1"/>
  <c r="AD606" i="1" s="1"/>
  <c r="S602" i="1"/>
  <c r="Q602" i="1"/>
  <c r="Q603" i="1" s="1"/>
  <c r="AG603" i="1" s="1"/>
  <c r="P602" i="1"/>
  <c r="BI601" i="1"/>
  <c r="BD601" i="1"/>
  <c r="BB601" i="1"/>
  <c r="BA601" i="1"/>
  <c r="AM601" i="1"/>
  <c r="AH601" i="1"/>
  <c r="AH602" i="1" s="1"/>
  <c r="AG601" i="1"/>
  <c r="AE601" i="1"/>
  <c r="AE602" i="1" s="1"/>
  <c r="AE603" i="1" s="1"/>
  <c r="AE604" i="1" s="1"/>
  <c r="AE605" i="1" s="1"/>
  <c r="AE606" i="1" s="1"/>
  <c r="AE607" i="1" s="1"/>
  <c r="AE608" i="1" s="1"/>
  <c r="AE609" i="1" s="1"/>
  <c r="AE610" i="1" s="1"/>
  <c r="AE611" i="1" s="1"/>
  <c r="AE612" i="1" s="1"/>
  <c r="AE613" i="1" s="1"/>
  <c r="AE614" i="1" s="1"/>
  <c r="AE615" i="1" s="1"/>
  <c r="AE616" i="1" s="1"/>
  <c r="AE617" i="1" s="1"/>
  <c r="AE618" i="1" s="1"/>
  <c r="AE619" i="1" s="1"/>
  <c r="AE620" i="1" s="1"/>
  <c r="AE621" i="1" s="1"/>
  <c r="AE622" i="1" s="1"/>
  <c r="AE623" i="1" s="1"/>
  <c r="AE624" i="1" s="1"/>
  <c r="AE625" i="1" s="1"/>
  <c r="AE626" i="1" s="1"/>
  <c r="AE627" i="1" s="1"/>
  <c r="AE628" i="1" s="1"/>
  <c r="AE629" i="1" s="1"/>
  <c r="AD601" i="1"/>
  <c r="S601" i="1"/>
  <c r="Q601" i="1"/>
  <c r="P601" i="1"/>
  <c r="AJ601" i="1" s="1"/>
  <c r="BI600" i="1"/>
  <c r="BD600" i="1"/>
  <c r="BB600" i="1"/>
  <c r="BA600" i="1"/>
  <c r="AM600" i="1"/>
  <c r="AG600" i="1"/>
  <c r="S600" i="1"/>
  <c r="P600" i="1"/>
  <c r="AJ600" i="1" s="1"/>
  <c r="BI599" i="1"/>
  <c r="BD599" i="1"/>
  <c r="BB599" i="1"/>
  <c r="BA599" i="1"/>
  <c r="AM599" i="1"/>
  <c r="S599" i="1"/>
  <c r="P599" i="1"/>
  <c r="AJ599" i="1" s="1"/>
  <c r="BI598" i="1"/>
  <c r="BD598" i="1"/>
  <c r="BB598" i="1"/>
  <c r="BA598" i="1"/>
  <c r="AM598" i="1"/>
  <c r="AJ598" i="1"/>
  <c r="S598" i="1"/>
  <c r="P598" i="1"/>
  <c r="BI597" i="1"/>
  <c r="BD597" i="1"/>
  <c r="BB597" i="1"/>
  <c r="BA597" i="1"/>
  <c r="AM597" i="1"/>
  <c r="AJ597" i="1"/>
  <c r="AE597" i="1"/>
  <c r="AE598" i="1" s="1"/>
  <c r="AE599" i="1" s="1"/>
  <c r="S597" i="1"/>
  <c r="P597" i="1"/>
  <c r="BI596" i="1"/>
  <c r="BD596" i="1"/>
  <c r="BB596" i="1"/>
  <c r="BA596" i="1"/>
  <c r="AM596" i="1"/>
  <c r="AH596" i="1"/>
  <c r="AH597" i="1" s="1"/>
  <c r="AH598" i="1" s="1"/>
  <c r="AH599" i="1" s="1"/>
  <c r="S596" i="1"/>
  <c r="P596" i="1"/>
  <c r="AJ596" i="1" s="1"/>
  <c r="BI595" i="1"/>
  <c r="BD595" i="1"/>
  <c r="BB595" i="1"/>
  <c r="BA595" i="1"/>
  <c r="AM595" i="1"/>
  <c r="AH595" i="1"/>
  <c r="S595" i="1"/>
  <c r="Q595" i="1"/>
  <c r="P595" i="1"/>
  <c r="AJ595" i="1" s="1"/>
  <c r="BI594" i="1"/>
  <c r="BD594" i="1"/>
  <c r="BB594" i="1"/>
  <c r="BA594" i="1"/>
  <c r="AM594" i="1"/>
  <c r="AJ594" i="1"/>
  <c r="AH594" i="1"/>
  <c r="AE594" i="1"/>
  <c r="AE595" i="1" s="1"/>
  <c r="AE596" i="1" s="1"/>
  <c r="AD594" i="1"/>
  <c r="AD595" i="1" s="1"/>
  <c r="AD596" i="1" s="1"/>
  <c r="AD597" i="1" s="1"/>
  <c r="AD598" i="1" s="1"/>
  <c r="AD599" i="1" s="1"/>
  <c r="S594" i="1"/>
  <c r="Q594" i="1"/>
  <c r="AG594" i="1" s="1"/>
  <c r="P594" i="1"/>
  <c r="BI593" i="1"/>
  <c r="BD593" i="1"/>
  <c r="BB593" i="1"/>
  <c r="BA593" i="1"/>
  <c r="AM593" i="1"/>
  <c r="AJ593" i="1"/>
  <c r="AG593" i="1"/>
  <c r="S593" i="1"/>
  <c r="P593" i="1"/>
  <c r="BI592" i="1"/>
  <c r="BD592" i="1"/>
  <c r="BB592" i="1"/>
  <c r="BA592" i="1"/>
  <c r="AM592" i="1"/>
  <c r="S592" i="1"/>
  <c r="P592" i="1"/>
  <c r="AJ592" i="1" s="1"/>
  <c r="BI591" i="1"/>
  <c r="BD591" i="1"/>
  <c r="BB591" i="1"/>
  <c r="BA591" i="1"/>
  <c r="AM591" i="1"/>
  <c r="S591" i="1"/>
  <c r="P591" i="1"/>
  <c r="AJ591" i="1" s="1"/>
  <c r="BI590" i="1"/>
  <c r="BD590" i="1"/>
  <c r="BB590" i="1"/>
  <c r="BA590" i="1"/>
  <c r="AM590" i="1"/>
  <c r="AJ590" i="1"/>
  <c r="S590" i="1"/>
  <c r="P590" i="1"/>
  <c r="BI589" i="1"/>
  <c r="BD589" i="1"/>
  <c r="BB589" i="1"/>
  <c r="BA589" i="1"/>
  <c r="AM589" i="1"/>
  <c r="AH589" i="1"/>
  <c r="AH590" i="1" s="1"/>
  <c r="AH591" i="1" s="1"/>
  <c r="AH592" i="1" s="1"/>
  <c r="S589" i="1"/>
  <c r="P589" i="1"/>
  <c r="AJ589" i="1" s="1"/>
  <c r="BI588" i="1"/>
  <c r="BD588" i="1"/>
  <c r="BB588" i="1"/>
  <c r="BA588" i="1"/>
  <c r="AM588" i="1"/>
  <c r="AJ588" i="1"/>
  <c r="AD588" i="1"/>
  <c r="AD589" i="1" s="1"/>
  <c r="AD590" i="1" s="1"/>
  <c r="AD591" i="1" s="1"/>
  <c r="AD592" i="1" s="1"/>
  <c r="S588" i="1"/>
  <c r="Q588" i="1"/>
  <c r="P588" i="1"/>
  <c r="BI587" i="1"/>
  <c r="BD587" i="1"/>
  <c r="BB587" i="1"/>
  <c r="BA587" i="1"/>
  <c r="AM587" i="1"/>
  <c r="AJ587" i="1"/>
  <c r="AH587" i="1"/>
  <c r="AH588" i="1" s="1"/>
  <c r="AG587" i="1"/>
  <c r="AE587" i="1"/>
  <c r="AE588" i="1" s="1"/>
  <c r="AE589" i="1" s="1"/>
  <c r="AE590" i="1" s="1"/>
  <c r="AE591" i="1" s="1"/>
  <c r="AE592" i="1" s="1"/>
  <c r="AD587" i="1"/>
  <c r="S587" i="1"/>
  <c r="Q587" i="1"/>
  <c r="P587" i="1"/>
  <c r="BI586" i="1"/>
  <c r="BD586" i="1"/>
  <c r="BB586" i="1"/>
  <c r="BA586" i="1"/>
  <c r="AM586" i="1"/>
  <c r="AG586" i="1"/>
  <c r="S586" i="1"/>
  <c r="P586" i="1"/>
  <c r="AJ586" i="1" s="1"/>
  <c r="BI585" i="1"/>
  <c r="BD585" i="1"/>
  <c r="BB585" i="1"/>
  <c r="BA585" i="1"/>
  <c r="AM585" i="1"/>
  <c r="AJ585" i="1"/>
  <c r="AG585" i="1"/>
  <c r="BI584" i="1"/>
  <c r="BD584" i="1"/>
  <c r="BB584" i="1"/>
  <c r="BA584" i="1"/>
  <c r="AM584" i="1"/>
  <c r="AG584" i="1"/>
  <c r="P584" i="1"/>
  <c r="AJ584" i="1" s="1"/>
  <c r="BI583" i="1"/>
  <c r="BD583" i="1"/>
  <c r="BB583" i="1"/>
  <c r="BA583" i="1"/>
  <c r="AW583" i="1"/>
  <c r="AW584" i="1" s="1"/>
  <c r="AW585" i="1" s="1"/>
  <c r="AW586" i="1" s="1"/>
  <c r="AW587" i="1" s="1"/>
  <c r="AW588" i="1" s="1"/>
  <c r="AW589" i="1" s="1"/>
  <c r="AW590" i="1" s="1"/>
  <c r="AW591" i="1" s="1"/>
  <c r="AW592" i="1" s="1"/>
  <c r="AW593" i="1" s="1"/>
  <c r="AW594" i="1" s="1"/>
  <c r="AW595" i="1" s="1"/>
  <c r="AW596" i="1" s="1"/>
  <c r="AW597" i="1" s="1"/>
  <c r="AW598" i="1" s="1"/>
  <c r="AW599" i="1" s="1"/>
  <c r="AW600" i="1" s="1"/>
  <c r="AW601" i="1" s="1"/>
  <c r="AW602" i="1" s="1"/>
  <c r="AW603" i="1" s="1"/>
  <c r="AW604" i="1" s="1"/>
  <c r="AW605" i="1" s="1"/>
  <c r="AW606" i="1" s="1"/>
  <c r="AW607" i="1" s="1"/>
  <c r="AW608" i="1" s="1"/>
  <c r="AW609" i="1" s="1"/>
  <c r="AW610" i="1" s="1"/>
  <c r="AW611" i="1" s="1"/>
  <c r="AW612" i="1" s="1"/>
  <c r="AW613" i="1" s="1"/>
  <c r="AW614" i="1" s="1"/>
  <c r="AW615" i="1" s="1"/>
  <c r="AW616" i="1" s="1"/>
  <c r="AW617" i="1" s="1"/>
  <c r="AW618" i="1" s="1"/>
  <c r="AW619" i="1" s="1"/>
  <c r="AW620" i="1" s="1"/>
  <c r="AW621" i="1" s="1"/>
  <c r="AW622" i="1" s="1"/>
  <c r="AW623" i="1" s="1"/>
  <c r="AW624" i="1" s="1"/>
  <c r="AW625" i="1" s="1"/>
  <c r="AW626" i="1" s="1"/>
  <c r="AW627" i="1" s="1"/>
  <c r="AW628" i="1" s="1"/>
  <c r="AW629" i="1" s="1"/>
  <c r="AM583" i="1"/>
  <c r="AG583" i="1"/>
  <c r="P583" i="1"/>
  <c r="AJ583" i="1" s="1"/>
  <c r="BI582" i="1"/>
  <c r="BD582" i="1"/>
  <c r="BB582" i="1"/>
  <c r="BA582" i="1"/>
  <c r="AM582" i="1"/>
  <c r="Z582" i="1"/>
  <c r="S582" i="1"/>
  <c r="P582" i="1"/>
  <c r="AJ582" i="1" s="1"/>
  <c r="BI581" i="1"/>
  <c r="BD581" i="1"/>
  <c r="BB581" i="1"/>
  <c r="AM581" i="1"/>
  <c r="S581" i="1"/>
  <c r="Z581" i="1" s="1"/>
  <c r="BA581" i="1" s="1"/>
  <c r="P581" i="1"/>
  <c r="AJ581" i="1" s="1"/>
  <c r="BI580" i="1"/>
  <c r="BD580" i="1"/>
  <c r="BB580" i="1"/>
  <c r="AM580" i="1"/>
  <c r="S580" i="1"/>
  <c r="Z580" i="1" s="1"/>
  <c r="BA580" i="1" s="1"/>
  <c r="P580" i="1"/>
  <c r="AJ580" i="1" s="1"/>
  <c r="BI579" i="1"/>
  <c r="BD579" i="1"/>
  <c r="BB579" i="1"/>
  <c r="AM579" i="1"/>
  <c r="S579" i="1"/>
  <c r="Z579" i="1" s="1"/>
  <c r="BA579" i="1" s="1"/>
  <c r="P579" i="1"/>
  <c r="AJ579" i="1" s="1"/>
  <c r="BI578" i="1"/>
  <c r="BD578" i="1"/>
  <c r="BB578" i="1"/>
  <c r="AM578" i="1"/>
  <c r="Z578" i="1"/>
  <c r="BA578" i="1" s="1"/>
  <c r="S578" i="1"/>
  <c r="P578" i="1"/>
  <c r="AJ578" i="1" s="1"/>
  <c r="BI577" i="1"/>
  <c r="BD577" i="1"/>
  <c r="BB577" i="1"/>
  <c r="AM577" i="1"/>
  <c r="S577" i="1"/>
  <c r="Z577" i="1" s="1"/>
  <c r="BA577" i="1" s="1"/>
  <c r="P577" i="1"/>
  <c r="AJ577" i="1" s="1"/>
  <c r="BI576" i="1"/>
  <c r="BD576" i="1"/>
  <c r="BB576" i="1"/>
  <c r="AM576" i="1"/>
  <c r="S576" i="1"/>
  <c r="Z576" i="1" s="1"/>
  <c r="BA576" i="1" s="1"/>
  <c r="P576" i="1"/>
  <c r="AJ576" i="1" s="1"/>
  <c r="BI575" i="1"/>
  <c r="BD575" i="1"/>
  <c r="BB575" i="1"/>
  <c r="AM575" i="1"/>
  <c r="S575" i="1"/>
  <c r="Z575" i="1" s="1"/>
  <c r="BA575" i="1" s="1"/>
  <c r="P575" i="1"/>
  <c r="AJ575" i="1" s="1"/>
  <c r="BI574" i="1"/>
  <c r="BD574" i="1"/>
  <c r="BB574" i="1"/>
  <c r="AM574" i="1"/>
  <c r="Z574" i="1"/>
  <c r="BA574" i="1" s="1"/>
  <c r="S574" i="1"/>
  <c r="P574" i="1"/>
  <c r="AJ574" i="1" s="1"/>
  <c r="BI573" i="1"/>
  <c r="BD573" i="1"/>
  <c r="BB573" i="1"/>
  <c r="AM573" i="1"/>
  <c r="S573" i="1"/>
  <c r="Z573" i="1" s="1"/>
  <c r="BA573" i="1" s="1"/>
  <c r="Q573" i="1"/>
  <c r="P573" i="1"/>
  <c r="AJ573" i="1" s="1"/>
  <c r="BI572" i="1"/>
  <c r="BD572" i="1"/>
  <c r="BB572" i="1"/>
  <c r="AM572" i="1"/>
  <c r="AJ572" i="1"/>
  <c r="AG572" i="1"/>
  <c r="Z572" i="1"/>
  <c r="BA572" i="1" s="1"/>
  <c r="S572" i="1"/>
  <c r="Q572" i="1"/>
  <c r="P572" i="1"/>
  <c r="E572" i="1"/>
  <c r="BI571" i="1"/>
  <c r="BD571" i="1"/>
  <c r="BB571" i="1"/>
  <c r="AM571" i="1"/>
  <c r="AG571" i="1"/>
  <c r="S571" i="1"/>
  <c r="Z571" i="1" s="1"/>
  <c r="BA571" i="1" s="1"/>
  <c r="P571" i="1"/>
  <c r="AJ571" i="1" s="1"/>
  <c r="BI570" i="1"/>
  <c r="BD570" i="1"/>
  <c r="BB570" i="1"/>
  <c r="AM570" i="1"/>
  <c r="S570" i="1"/>
  <c r="Z570" i="1" s="1"/>
  <c r="BA570" i="1" s="1"/>
  <c r="P570" i="1"/>
  <c r="AJ570" i="1" s="1"/>
  <c r="BI569" i="1"/>
  <c r="BD569" i="1"/>
  <c r="BB569" i="1"/>
  <c r="AM569" i="1"/>
  <c r="AJ569" i="1"/>
  <c r="S569" i="1"/>
  <c r="Z569" i="1" s="1"/>
  <c r="BA569" i="1" s="1"/>
  <c r="P569" i="1"/>
  <c r="BI568" i="1"/>
  <c r="BD568" i="1"/>
  <c r="BB568" i="1"/>
  <c r="AM568" i="1"/>
  <c r="S568" i="1"/>
  <c r="Z568" i="1" s="1"/>
  <c r="BA568" i="1" s="1"/>
  <c r="P568" i="1"/>
  <c r="AJ568" i="1" s="1"/>
  <c r="BI567" i="1"/>
  <c r="BD567" i="1"/>
  <c r="BB567" i="1"/>
  <c r="AM567" i="1"/>
  <c r="Z567" i="1"/>
  <c r="BA567" i="1" s="1"/>
  <c r="S567" i="1"/>
  <c r="P567" i="1"/>
  <c r="AJ567" i="1" s="1"/>
  <c r="BI566" i="1"/>
  <c r="BD566" i="1"/>
  <c r="BB566" i="1"/>
  <c r="AM566" i="1"/>
  <c r="S566" i="1"/>
  <c r="Z566" i="1" s="1"/>
  <c r="BA566" i="1" s="1"/>
  <c r="P566" i="1"/>
  <c r="AJ566" i="1" s="1"/>
  <c r="BI565" i="1"/>
  <c r="BD565" i="1"/>
  <c r="BB565" i="1"/>
  <c r="BA565" i="1"/>
  <c r="AM565" i="1"/>
  <c r="AJ565" i="1"/>
  <c r="S565" i="1"/>
  <c r="Z565" i="1" s="1"/>
  <c r="P565" i="1"/>
  <c r="BI564" i="1"/>
  <c r="BD564" i="1"/>
  <c r="BB564" i="1"/>
  <c r="AM564" i="1"/>
  <c r="S564" i="1"/>
  <c r="Z564" i="1" s="1"/>
  <c r="BA564" i="1" s="1"/>
  <c r="P564" i="1"/>
  <c r="AJ564" i="1" s="1"/>
  <c r="BI563" i="1"/>
  <c r="BD563" i="1"/>
  <c r="BB563" i="1"/>
  <c r="AM563" i="1"/>
  <c r="S563" i="1"/>
  <c r="Z563" i="1" s="1"/>
  <c r="BA563" i="1" s="1"/>
  <c r="P563" i="1"/>
  <c r="AJ563" i="1" s="1"/>
  <c r="BI562" i="1"/>
  <c r="BD562" i="1"/>
  <c r="BB562" i="1"/>
  <c r="AM562" i="1"/>
  <c r="S562" i="1"/>
  <c r="Z562" i="1" s="1"/>
  <c r="BA562" i="1" s="1"/>
  <c r="Q562" i="1"/>
  <c r="P562" i="1"/>
  <c r="AJ562" i="1" s="1"/>
  <c r="BI561" i="1"/>
  <c r="BD561" i="1"/>
  <c r="BB561" i="1"/>
  <c r="AM561" i="1"/>
  <c r="AJ561" i="1"/>
  <c r="AG561" i="1"/>
  <c r="S561" i="1"/>
  <c r="Z561" i="1" s="1"/>
  <c r="BA561" i="1" s="1"/>
  <c r="P561" i="1"/>
  <c r="BI560" i="1"/>
  <c r="BD560" i="1"/>
  <c r="BB560" i="1"/>
  <c r="AM560" i="1"/>
  <c r="S560" i="1"/>
  <c r="Z560" i="1" s="1"/>
  <c r="BA560" i="1" s="1"/>
  <c r="P560" i="1"/>
  <c r="AJ560" i="1" s="1"/>
  <c r="BI559" i="1"/>
  <c r="BD559" i="1"/>
  <c r="BB559" i="1"/>
  <c r="AM559" i="1"/>
  <c r="AJ559" i="1"/>
  <c r="Z559" i="1"/>
  <c r="BA559" i="1" s="1"/>
  <c r="S559" i="1"/>
  <c r="Q559" i="1"/>
  <c r="P559" i="1"/>
  <c r="E559" i="1"/>
  <c r="BI558" i="1"/>
  <c r="BD558" i="1"/>
  <c r="BB558" i="1"/>
  <c r="AM558" i="1"/>
  <c r="AG558" i="1"/>
  <c r="S558" i="1"/>
  <c r="Z558" i="1" s="1"/>
  <c r="BA558" i="1" s="1"/>
  <c r="Q558" i="1"/>
  <c r="P558" i="1"/>
  <c r="AJ558" i="1" s="1"/>
  <c r="E558" i="1"/>
  <c r="BI557" i="1"/>
  <c r="BD557" i="1"/>
  <c r="BB557" i="1"/>
  <c r="AM557" i="1"/>
  <c r="AH557" i="1"/>
  <c r="AH558" i="1" s="1"/>
  <c r="AH559" i="1" s="1"/>
  <c r="AH560" i="1" s="1"/>
  <c r="AH561" i="1" s="1"/>
  <c r="AH562" i="1" s="1"/>
  <c r="AH563" i="1" s="1"/>
  <c r="AH564" i="1" s="1"/>
  <c r="AH565" i="1" s="1"/>
  <c r="AH566" i="1" s="1"/>
  <c r="AH567" i="1" s="1"/>
  <c r="AH568" i="1" s="1"/>
  <c r="AH569" i="1" s="1"/>
  <c r="AH570" i="1" s="1"/>
  <c r="AH571" i="1" s="1"/>
  <c r="AH572" i="1" s="1"/>
  <c r="AH573" i="1" s="1"/>
  <c r="AH574" i="1" s="1"/>
  <c r="AH575" i="1" s="1"/>
  <c r="AH576" i="1" s="1"/>
  <c r="AH577" i="1" s="1"/>
  <c r="AH578" i="1" s="1"/>
  <c r="AH579" i="1" s="1"/>
  <c r="AH580" i="1" s="1"/>
  <c r="AH581" i="1" s="1"/>
  <c r="AH582" i="1" s="1"/>
  <c r="AG557" i="1"/>
  <c r="S557" i="1"/>
  <c r="Z557" i="1" s="1"/>
  <c r="BA557" i="1" s="1"/>
  <c r="P557" i="1"/>
  <c r="AJ557" i="1" s="1"/>
  <c r="BI556" i="1"/>
  <c r="BD556" i="1"/>
  <c r="BB556" i="1"/>
  <c r="BA556" i="1"/>
  <c r="AM556" i="1"/>
  <c r="AJ556" i="1"/>
  <c r="AE556" i="1"/>
  <c r="AE557" i="1" s="1"/>
  <c r="AE558" i="1" s="1"/>
  <c r="AE559" i="1" s="1"/>
  <c r="AE560" i="1" s="1"/>
  <c r="AE561" i="1" s="1"/>
  <c r="AE562" i="1" s="1"/>
  <c r="AE563" i="1" s="1"/>
  <c r="AE564" i="1" s="1"/>
  <c r="AE565" i="1" s="1"/>
  <c r="AE566" i="1" s="1"/>
  <c r="AE567" i="1" s="1"/>
  <c r="AE568" i="1" s="1"/>
  <c r="AE569" i="1" s="1"/>
  <c r="AE570" i="1" s="1"/>
  <c r="AE571" i="1" s="1"/>
  <c r="AE572" i="1" s="1"/>
  <c r="AE573" i="1" s="1"/>
  <c r="AE574" i="1" s="1"/>
  <c r="AE575" i="1" s="1"/>
  <c r="AE576" i="1" s="1"/>
  <c r="AE577" i="1" s="1"/>
  <c r="AE578" i="1" s="1"/>
  <c r="AE579" i="1" s="1"/>
  <c r="AE580" i="1" s="1"/>
  <c r="AE581" i="1" s="1"/>
  <c r="AE582" i="1" s="1"/>
  <c r="S556" i="1"/>
  <c r="Z556" i="1" s="1"/>
  <c r="P556" i="1"/>
  <c r="BI555" i="1"/>
  <c r="BD555" i="1"/>
  <c r="BB555" i="1"/>
  <c r="AM555" i="1"/>
  <c r="AI555" i="1"/>
  <c r="AI556" i="1" s="1"/>
  <c r="AI557" i="1" s="1"/>
  <c r="AI558" i="1" s="1"/>
  <c r="AI559" i="1" s="1"/>
  <c r="AI560" i="1" s="1"/>
  <c r="AI561" i="1" s="1"/>
  <c r="AI562" i="1" s="1"/>
  <c r="AI563" i="1" s="1"/>
  <c r="AI564" i="1" s="1"/>
  <c r="AI565" i="1" s="1"/>
  <c r="AI566" i="1" s="1"/>
  <c r="AI567" i="1" s="1"/>
  <c r="AI568" i="1" s="1"/>
  <c r="AI569" i="1" s="1"/>
  <c r="AI570" i="1" s="1"/>
  <c r="AI571" i="1" s="1"/>
  <c r="AI572" i="1" s="1"/>
  <c r="AI573" i="1" s="1"/>
  <c r="AI574" i="1" s="1"/>
  <c r="AI575" i="1" s="1"/>
  <c r="AI576" i="1" s="1"/>
  <c r="AI577" i="1" s="1"/>
  <c r="AI578" i="1" s="1"/>
  <c r="AI579" i="1" s="1"/>
  <c r="AI580" i="1" s="1"/>
  <c r="AI581" i="1" s="1"/>
  <c r="AI582" i="1" s="1"/>
  <c r="AI583" i="1" s="1"/>
  <c r="AI584" i="1" s="1"/>
  <c r="AI585" i="1" s="1"/>
  <c r="AI586" i="1" s="1"/>
  <c r="AI587" i="1" s="1"/>
  <c r="AI588" i="1" s="1"/>
  <c r="AI589" i="1" s="1"/>
  <c r="AI590" i="1" s="1"/>
  <c r="AI591" i="1" s="1"/>
  <c r="AI592" i="1" s="1"/>
  <c r="AI593" i="1" s="1"/>
  <c r="AI594" i="1" s="1"/>
  <c r="AI595" i="1" s="1"/>
  <c r="AI596" i="1" s="1"/>
  <c r="AI597" i="1" s="1"/>
  <c r="AI598" i="1" s="1"/>
  <c r="AI599" i="1" s="1"/>
  <c r="AI600" i="1" s="1"/>
  <c r="AI601" i="1" s="1"/>
  <c r="AI602" i="1" s="1"/>
  <c r="AI603" i="1" s="1"/>
  <c r="AI604" i="1" s="1"/>
  <c r="AI605" i="1" s="1"/>
  <c r="AI606" i="1" s="1"/>
  <c r="AI607" i="1" s="1"/>
  <c r="AI608" i="1" s="1"/>
  <c r="AI609" i="1" s="1"/>
  <c r="AI610" i="1" s="1"/>
  <c r="AI611" i="1" s="1"/>
  <c r="AI612" i="1" s="1"/>
  <c r="AI613" i="1" s="1"/>
  <c r="AI614" i="1" s="1"/>
  <c r="AI615" i="1" s="1"/>
  <c r="AI616" i="1" s="1"/>
  <c r="AI617" i="1" s="1"/>
  <c r="AI618" i="1" s="1"/>
  <c r="AI619" i="1" s="1"/>
  <c r="AI620" i="1" s="1"/>
  <c r="AI621" i="1" s="1"/>
  <c r="AI622" i="1" s="1"/>
  <c r="AI623" i="1" s="1"/>
  <c r="AI624" i="1" s="1"/>
  <c r="AI625" i="1" s="1"/>
  <c r="AI626" i="1" s="1"/>
  <c r="AI627" i="1" s="1"/>
  <c r="AI628" i="1" s="1"/>
  <c r="AI629" i="1" s="1"/>
  <c r="AH555" i="1"/>
  <c r="AH556" i="1" s="1"/>
  <c r="AE555" i="1"/>
  <c r="AD555" i="1"/>
  <c r="AD556" i="1" s="1"/>
  <c r="AD557" i="1" s="1"/>
  <c r="AD558" i="1" s="1"/>
  <c r="AD559" i="1" s="1"/>
  <c r="AD560" i="1" s="1"/>
  <c r="AD561" i="1" s="1"/>
  <c r="AD562" i="1" s="1"/>
  <c r="AD563" i="1" s="1"/>
  <c r="AD564" i="1" s="1"/>
  <c r="AD565" i="1" s="1"/>
  <c r="AD566" i="1" s="1"/>
  <c r="AD567" i="1" s="1"/>
  <c r="AD568" i="1" s="1"/>
  <c r="AD569" i="1" s="1"/>
  <c r="AD570" i="1" s="1"/>
  <c r="AD571" i="1" s="1"/>
  <c r="AD572" i="1" s="1"/>
  <c r="AD573" i="1" s="1"/>
  <c r="AD574" i="1" s="1"/>
  <c r="AD575" i="1" s="1"/>
  <c r="AD576" i="1" s="1"/>
  <c r="AD577" i="1" s="1"/>
  <c r="AD578" i="1" s="1"/>
  <c r="AD579" i="1" s="1"/>
  <c r="AD580" i="1" s="1"/>
  <c r="AD581" i="1" s="1"/>
  <c r="AD582" i="1" s="1"/>
  <c r="S555" i="1"/>
  <c r="Z555" i="1" s="1"/>
  <c r="BA555" i="1" s="1"/>
  <c r="Q555" i="1"/>
  <c r="AG555" i="1" s="1"/>
  <c r="P555" i="1"/>
  <c r="AJ555" i="1" s="1"/>
  <c r="BI554" i="1"/>
  <c r="BD554" i="1"/>
  <c r="BB554" i="1"/>
  <c r="BA554" i="1"/>
  <c r="AW554" i="1"/>
  <c r="AW555" i="1" s="1"/>
  <c r="AW556" i="1" s="1"/>
  <c r="AW557" i="1" s="1"/>
  <c r="AW558" i="1" s="1"/>
  <c r="AW559" i="1" s="1"/>
  <c r="AW560" i="1" s="1"/>
  <c r="AM554" i="1"/>
  <c r="AG554" i="1"/>
  <c r="Z554" i="1"/>
  <c r="S554" i="1"/>
  <c r="P554" i="1"/>
  <c r="AJ554" i="1" s="1"/>
  <c r="BI553" i="1"/>
  <c r="BD553" i="1"/>
  <c r="BB553" i="1"/>
  <c r="AM553" i="1"/>
  <c r="S553" i="1"/>
  <c r="Z553" i="1" s="1"/>
  <c r="BA553" i="1" s="1"/>
  <c r="P553" i="1"/>
  <c r="AJ553" i="1" s="1"/>
  <c r="BI552" i="1"/>
  <c r="BD552" i="1"/>
  <c r="BB552" i="1"/>
  <c r="AM552" i="1"/>
  <c r="Z552" i="1"/>
  <c r="BA552" i="1" s="1"/>
  <c r="S552" i="1"/>
  <c r="P552" i="1"/>
  <c r="AJ552" i="1" s="1"/>
  <c r="BI551" i="1"/>
  <c r="BD551" i="1"/>
  <c r="BB551" i="1"/>
  <c r="AM551" i="1"/>
  <c r="S551" i="1"/>
  <c r="Z551" i="1" s="1"/>
  <c r="BA551" i="1" s="1"/>
  <c r="P551" i="1"/>
  <c r="AJ551" i="1" s="1"/>
  <c r="BI550" i="1"/>
  <c r="BD550" i="1"/>
  <c r="BB550" i="1"/>
  <c r="AM550" i="1"/>
  <c r="S550" i="1"/>
  <c r="Z550" i="1" s="1"/>
  <c r="BA550" i="1" s="1"/>
  <c r="P550" i="1"/>
  <c r="AJ550" i="1" s="1"/>
  <c r="BI549" i="1"/>
  <c r="BD549" i="1"/>
  <c r="BB549" i="1"/>
  <c r="AM549" i="1"/>
  <c r="S549" i="1"/>
  <c r="Z549" i="1" s="1"/>
  <c r="BA549" i="1" s="1"/>
  <c r="P549" i="1"/>
  <c r="AJ549" i="1" s="1"/>
  <c r="BI548" i="1"/>
  <c r="BD548" i="1"/>
  <c r="BB548" i="1"/>
  <c r="AM548" i="1"/>
  <c r="Z548" i="1"/>
  <c r="BA548" i="1" s="1"/>
  <c r="S548" i="1"/>
  <c r="P548" i="1"/>
  <c r="AJ548" i="1" s="1"/>
  <c r="BI547" i="1"/>
  <c r="BD547" i="1"/>
  <c r="BB547" i="1"/>
  <c r="AM547" i="1"/>
  <c r="S547" i="1"/>
  <c r="Z547" i="1" s="1"/>
  <c r="BA547" i="1" s="1"/>
  <c r="Q547" i="1"/>
  <c r="P547" i="1"/>
  <c r="AJ547" i="1" s="1"/>
  <c r="BI546" i="1"/>
  <c r="BD546" i="1"/>
  <c r="BB546" i="1"/>
  <c r="AM546" i="1"/>
  <c r="AJ546" i="1"/>
  <c r="AG546" i="1"/>
  <c r="S546" i="1"/>
  <c r="Z546" i="1" s="1"/>
  <c r="BA546" i="1" s="1"/>
  <c r="P546" i="1"/>
  <c r="BI545" i="1"/>
  <c r="BD545" i="1"/>
  <c r="BB545" i="1"/>
  <c r="AM545" i="1"/>
  <c r="AG545" i="1"/>
  <c r="S545" i="1"/>
  <c r="Z545" i="1" s="1"/>
  <c r="BA545" i="1" s="1"/>
  <c r="Q545" i="1"/>
  <c r="Q546" i="1" s="1"/>
  <c r="P545" i="1"/>
  <c r="AJ545" i="1" s="1"/>
  <c r="BI544" i="1"/>
  <c r="BD544" i="1"/>
  <c r="BB544" i="1"/>
  <c r="AM544" i="1"/>
  <c r="AG544" i="1"/>
  <c r="Z544" i="1"/>
  <c r="BA544" i="1" s="1"/>
  <c r="S544" i="1"/>
  <c r="Q544" i="1"/>
  <c r="P544" i="1"/>
  <c r="AJ544" i="1" s="1"/>
  <c r="E544" i="1"/>
  <c r="BI543" i="1"/>
  <c r="BD543" i="1"/>
  <c r="BB543" i="1"/>
  <c r="AM543" i="1"/>
  <c r="AG543" i="1"/>
  <c r="S543" i="1"/>
  <c r="Z543" i="1" s="1"/>
  <c r="BA543" i="1" s="1"/>
  <c r="P543" i="1"/>
  <c r="AJ543" i="1" s="1"/>
  <c r="BI542" i="1"/>
  <c r="BD542" i="1"/>
  <c r="BB542" i="1"/>
  <c r="AM542" i="1"/>
  <c r="Z542" i="1"/>
  <c r="BA542" i="1" s="1"/>
  <c r="S542" i="1"/>
  <c r="P542" i="1"/>
  <c r="AJ542" i="1" s="1"/>
  <c r="BI541" i="1"/>
  <c r="BD541" i="1"/>
  <c r="BB541" i="1"/>
  <c r="AM541" i="1"/>
  <c r="AJ541" i="1"/>
  <c r="S541" i="1"/>
  <c r="Z541" i="1" s="1"/>
  <c r="BA541" i="1" s="1"/>
  <c r="P541" i="1"/>
  <c r="BI540" i="1"/>
  <c r="BD540" i="1"/>
  <c r="BB540" i="1"/>
  <c r="BA540" i="1"/>
  <c r="AM540" i="1"/>
  <c r="Z540" i="1"/>
  <c r="S540" i="1"/>
  <c r="P540" i="1"/>
  <c r="AJ540" i="1" s="1"/>
  <c r="BI539" i="1"/>
  <c r="BD539" i="1"/>
  <c r="BB539" i="1"/>
  <c r="AM539" i="1"/>
  <c r="AJ539" i="1"/>
  <c r="Z539" i="1"/>
  <c r="BA539" i="1" s="1"/>
  <c r="S539" i="1"/>
  <c r="P539" i="1"/>
  <c r="BI538" i="1"/>
  <c r="BD538" i="1"/>
  <c r="BB538" i="1"/>
  <c r="AM538" i="1"/>
  <c r="Z538" i="1"/>
  <c r="BA538" i="1" s="1"/>
  <c r="S538" i="1"/>
  <c r="P538" i="1"/>
  <c r="AJ538" i="1" s="1"/>
  <c r="BI537" i="1"/>
  <c r="BD537" i="1"/>
  <c r="BB537" i="1"/>
  <c r="AM537" i="1"/>
  <c r="AJ537" i="1"/>
  <c r="S537" i="1"/>
  <c r="Z537" i="1" s="1"/>
  <c r="BA537" i="1" s="1"/>
  <c r="P537" i="1"/>
  <c r="BI536" i="1"/>
  <c r="BD536" i="1"/>
  <c r="BB536" i="1"/>
  <c r="BA536" i="1"/>
  <c r="AM536" i="1"/>
  <c r="Z536" i="1"/>
  <c r="S536" i="1"/>
  <c r="Q536" i="1"/>
  <c r="AG536" i="1" s="1"/>
  <c r="P536" i="1"/>
  <c r="AJ536" i="1" s="1"/>
  <c r="BI535" i="1"/>
  <c r="BD535" i="1"/>
  <c r="BB535" i="1"/>
  <c r="AM535" i="1"/>
  <c r="Z535" i="1"/>
  <c r="BA535" i="1" s="1"/>
  <c r="S535" i="1"/>
  <c r="P535" i="1"/>
  <c r="AJ535" i="1" s="1"/>
  <c r="BI534" i="1"/>
  <c r="BD534" i="1"/>
  <c r="BB534" i="1"/>
  <c r="AM534" i="1"/>
  <c r="S534" i="1"/>
  <c r="Z534" i="1" s="1"/>
  <c r="BA534" i="1" s="1"/>
  <c r="Q534" i="1"/>
  <c r="Q535" i="1" s="1"/>
  <c r="AG535" i="1" s="1"/>
  <c r="P534" i="1"/>
  <c r="AJ534" i="1" s="1"/>
  <c r="BI533" i="1"/>
  <c r="BD533" i="1"/>
  <c r="BB533" i="1"/>
  <c r="BA533" i="1"/>
  <c r="AM533" i="1"/>
  <c r="AJ533" i="1"/>
  <c r="AG533" i="1"/>
  <c r="Z533" i="1"/>
  <c r="S533" i="1"/>
  <c r="Q533" i="1"/>
  <c r="P533" i="1"/>
  <c r="BI532" i="1"/>
  <c r="BD532" i="1"/>
  <c r="BB532" i="1"/>
  <c r="AM532" i="1"/>
  <c r="AG532" i="1"/>
  <c r="S532" i="1"/>
  <c r="Z532" i="1" s="1"/>
  <c r="BA532" i="1" s="1"/>
  <c r="P532" i="1"/>
  <c r="AJ532" i="1" s="1"/>
  <c r="E532" i="1"/>
  <c r="E533" i="1" s="1"/>
  <c r="BI531" i="1"/>
  <c r="BD531" i="1"/>
  <c r="BB531" i="1"/>
  <c r="AM531" i="1"/>
  <c r="AJ531" i="1"/>
  <c r="S531" i="1"/>
  <c r="Z531" i="1" s="1"/>
  <c r="BA531" i="1" s="1"/>
  <c r="P531" i="1"/>
  <c r="E531" i="1"/>
  <c r="BI530" i="1"/>
  <c r="BD530" i="1"/>
  <c r="BB530" i="1"/>
  <c r="AM530" i="1"/>
  <c r="AJ530" i="1"/>
  <c r="S530" i="1"/>
  <c r="Z530" i="1" s="1"/>
  <c r="BA530" i="1" s="1"/>
  <c r="Q530" i="1"/>
  <c r="P530" i="1"/>
  <c r="E530" i="1"/>
  <c r="BI529" i="1"/>
  <c r="BD529" i="1"/>
  <c r="BB529" i="1"/>
  <c r="AM529" i="1"/>
  <c r="AG529" i="1"/>
  <c r="S529" i="1"/>
  <c r="Z529" i="1" s="1"/>
  <c r="BA529" i="1" s="1"/>
  <c r="P529" i="1"/>
  <c r="AJ529" i="1" s="1"/>
  <c r="BI528" i="1"/>
  <c r="BD528" i="1"/>
  <c r="BB528" i="1"/>
  <c r="AM528" i="1"/>
  <c r="AJ528" i="1"/>
  <c r="AD528" i="1"/>
  <c r="AD529" i="1" s="1"/>
  <c r="AD530" i="1" s="1"/>
  <c r="AD531" i="1" s="1"/>
  <c r="AD532" i="1" s="1"/>
  <c r="AD533" i="1" s="1"/>
  <c r="AD534" i="1" s="1"/>
  <c r="AD535" i="1" s="1"/>
  <c r="AD536" i="1" s="1"/>
  <c r="AD537" i="1" s="1"/>
  <c r="AD538" i="1" s="1"/>
  <c r="AD539" i="1" s="1"/>
  <c r="AD540" i="1" s="1"/>
  <c r="AD541" i="1" s="1"/>
  <c r="AD542" i="1" s="1"/>
  <c r="AD543" i="1" s="1"/>
  <c r="AD544" i="1" s="1"/>
  <c r="AD545" i="1" s="1"/>
  <c r="AD546" i="1" s="1"/>
  <c r="AD547" i="1" s="1"/>
  <c r="AD548" i="1" s="1"/>
  <c r="AD549" i="1" s="1"/>
  <c r="AD550" i="1" s="1"/>
  <c r="AD551" i="1" s="1"/>
  <c r="AD552" i="1" s="1"/>
  <c r="AD553" i="1" s="1"/>
  <c r="S528" i="1"/>
  <c r="Z528" i="1" s="1"/>
  <c r="BA528" i="1" s="1"/>
  <c r="P528" i="1"/>
  <c r="BI527" i="1"/>
  <c r="BD527" i="1"/>
  <c r="BB527" i="1"/>
  <c r="BA527" i="1"/>
  <c r="AM527" i="1"/>
  <c r="AH527" i="1"/>
  <c r="AH528" i="1" s="1"/>
  <c r="AH529" i="1" s="1"/>
  <c r="AH530" i="1" s="1"/>
  <c r="AH531" i="1" s="1"/>
  <c r="AH532" i="1" s="1"/>
  <c r="AH533" i="1" s="1"/>
  <c r="AH534" i="1" s="1"/>
  <c r="AH535" i="1" s="1"/>
  <c r="AH536" i="1" s="1"/>
  <c r="AH537" i="1" s="1"/>
  <c r="AH538" i="1" s="1"/>
  <c r="AH539" i="1" s="1"/>
  <c r="AH540" i="1" s="1"/>
  <c r="AH541" i="1" s="1"/>
  <c r="AH542" i="1" s="1"/>
  <c r="AH543" i="1" s="1"/>
  <c r="AH544" i="1" s="1"/>
  <c r="AH545" i="1" s="1"/>
  <c r="AH546" i="1" s="1"/>
  <c r="AH547" i="1" s="1"/>
  <c r="AH548" i="1" s="1"/>
  <c r="AH549" i="1" s="1"/>
  <c r="AH550" i="1" s="1"/>
  <c r="AH551" i="1" s="1"/>
  <c r="AH552" i="1" s="1"/>
  <c r="AH553" i="1" s="1"/>
  <c r="AD527" i="1"/>
  <c r="S527" i="1"/>
  <c r="Z527" i="1" s="1"/>
  <c r="Q527" i="1"/>
  <c r="AG527" i="1" s="1"/>
  <c r="P527" i="1"/>
  <c r="AJ527" i="1" s="1"/>
  <c r="BI526" i="1"/>
  <c r="BD526" i="1"/>
  <c r="BB526" i="1"/>
  <c r="AM526" i="1"/>
  <c r="AH526" i="1"/>
  <c r="AG526" i="1"/>
  <c r="AE526" i="1"/>
  <c r="AE527" i="1" s="1"/>
  <c r="AE528" i="1" s="1"/>
  <c r="AE529" i="1" s="1"/>
  <c r="AE530" i="1" s="1"/>
  <c r="AE531" i="1" s="1"/>
  <c r="AE532" i="1" s="1"/>
  <c r="AE533" i="1" s="1"/>
  <c r="AE534" i="1" s="1"/>
  <c r="AE535" i="1" s="1"/>
  <c r="AE536" i="1" s="1"/>
  <c r="AE537" i="1" s="1"/>
  <c r="AE538" i="1" s="1"/>
  <c r="AE539" i="1" s="1"/>
  <c r="AE540" i="1" s="1"/>
  <c r="AE541" i="1" s="1"/>
  <c r="AE542" i="1" s="1"/>
  <c r="AE543" i="1" s="1"/>
  <c r="AE544" i="1" s="1"/>
  <c r="AE545" i="1" s="1"/>
  <c r="AE546" i="1" s="1"/>
  <c r="AE547" i="1" s="1"/>
  <c r="AE548" i="1" s="1"/>
  <c r="AE549" i="1" s="1"/>
  <c r="AE550" i="1" s="1"/>
  <c r="AE551" i="1" s="1"/>
  <c r="AE552" i="1" s="1"/>
  <c r="AE553" i="1" s="1"/>
  <c r="AD526" i="1"/>
  <c r="Z526" i="1"/>
  <c r="BA526" i="1" s="1"/>
  <c r="S526" i="1"/>
  <c r="Q526" i="1"/>
  <c r="P526" i="1"/>
  <c r="AJ526" i="1" s="1"/>
  <c r="BI525" i="1"/>
  <c r="BD525" i="1"/>
  <c r="BB525" i="1"/>
  <c r="AM525" i="1"/>
  <c r="AJ525" i="1"/>
  <c r="AG525" i="1"/>
  <c r="Z525" i="1"/>
  <c r="BA525" i="1" s="1"/>
  <c r="S525" i="1"/>
  <c r="P525" i="1"/>
  <c r="BI524" i="1"/>
  <c r="BD524" i="1"/>
  <c r="BB524" i="1"/>
  <c r="AM524" i="1"/>
  <c r="AJ524" i="1"/>
  <c r="AI524" i="1"/>
  <c r="AI525" i="1" s="1"/>
  <c r="AI526" i="1" s="1"/>
  <c r="AI527" i="1" s="1"/>
  <c r="AI528" i="1" s="1"/>
  <c r="AI529" i="1" s="1"/>
  <c r="AI530" i="1" s="1"/>
  <c r="AI531" i="1" s="1"/>
  <c r="AI532" i="1" s="1"/>
  <c r="AI533" i="1" s="1"/>
  <c r="AI534" i="1" s="1"/>
  <c r="AI535" i="1" s="1"/>
  <c r="AI536" i="1" s="1"/>
  <c r="AI537" i="1" s="1"/>
  <c r="AI538" i="1" s="1"/>
  <c r="AI539" i="1" s="1"/>
  <c r="AI540" i="1" s="1"/>
  <c r="AI541" i="1" s="1"/>
  <c r="AI542" i="1" s="1"/>
  <c r="AI543" i="1" s="1"/>
  <c r="AI544" i="1" s="1"/>
  <c r="AI545" i="1" s="1"/>
  <c r="AI546" i="1" s="1"/>
  <c r="AI547" i="1" s="1"/>
  <c r="AI548" i="1" s="1"/>
  <c r="AI549" i="1" s="1"/>
  <c r="AI550" i="1" s="1"/>
  <c r="AI551" i="1" s="1"/>
  <c r="AI552" i="1" s="1"/>
  <c r="AI553" i="1" s="1"/>
  <c r="S524" i="1"/>
  <c r="Z524" i="1" s="1"/>
  <c r="BA524" i="1" s="1"/>
  <c r="P524" i="1"/>
  <c r="BI523" i="1"/>
  <c r="BD523" i="1"/>
  <c r="BB523" i="1"/>
  <c r="AM523" i="1"/>
  <c r="AI523" i="1"/>
  <c r="S523" i="1"/>
  <c r="Z523" i="1" s="1"/>
  <c r="BA523" i="1" s="1"/>
  <c r="P523" i="1"/>
  <c r="AJ523" i="1" s="1"/>
  <c r="BI522" i="1"/>
  <c r="BD522" i="1"/>
  <c r="BB522" i="1"/>
  <c r="BA522" i="1"/>
  <c r="AM522" i="1"/>
  <c r="AJ522" i="1"/>
  <c r="AI522" i="1"/>
  <c r="Z522" i="1"/>
  <c r="S522" i="1"/>
  <c r="P522" i="1"/>
  <c r="BI521" i="1"/>
  <c r="BD521" i="1"/>
  <c r="BB521" i="1"/>
  <c r="AM521" i="1"/>
  <c r="AJ521" i="1"/>
  <c r="AI521" i="1"/>
  <c r="S521" i="1"/>
  <c r="Z521" i="1" s="1"/>
  <c r="BA521" i="1" s="1"/>
  <c r="P521" i="1"/>
  <c r="BI520" i="1"/>
  <c r="BD520" i="1"/>
  <c r="BB520" i="1"/>
  <c r="AM520" i="1"/>
  <c r="AJ520" i="1"/>
  <c r="AI520" i="1"/>
  <c r="S520" i="1"/>
  <c r="Z520" i="1" s="1"/>
  <c r="BA520" i="1" s="1"/>
  <c r="P520" i="1"/>
  <c r="BI519" i="1"/>
  <c r="BD519" i="1"/>
  <c r="BB519" i="1"/>
  <c r="BA519" i="1"/>
  <c r="AM519" i="1"/>
  <c r="AI519" i="1"/>
  <c r="S519" i="1"/>
  <c r="Z519" i="1" s="1"/>
  <c r="P519" i="1"/>
  <c r="AJ519" i="1" s="1"/>
  <c r="BI518" i="1"/>
  <c r="BD518" i="1"/>
  <c r="BB518" i="1"/>
  <c r="BA518" i="1"/>
  <c r="AM518" i="1"/>
  <c r="AI518" i="1"/>
  <c r="Z518" i="1"/>
  <c r="S518" i="1"/>
  <c r="P518" i="1"/>
  <c r="AJ518" i="1" s="1"/>
  <c r="BI517" i="1"/>
  <c r="BD517" i="1"/>
  <c r="BB517" i="1"/>
  <c r="AM517" i="1"/>
  <c r="AI517" i="1"/>
  <c r="Z517" i="1"/>
  <c r="BA517" i="1" s="1"/>
  <c r="S517" i="1"/>
  <c r="P517" i="1"/>
  <c r="AJ517" i="1" s="1"/>
  <c r="E517" i="1"/>
  <c r="E518" i="1" s="1"/>
  <c r="BI516" i="1"/>
  <c r="BD516" i="1"/>
  <c r="BB516" i="1"/>
  <c r="AM516" i="1"/>
  <c r="AJ516" i="1"/>
  <c r="AI516" i="1"/>
  <c r="S516" i="1"/>
  <c r="Z516" i="1" s="1"/>
  <c r="BA516" i="1" s="1"/>
  <c r="Q516" i="1"/>
  <c r="P516" i="1"/>
  <c r="E516" i="1"/>
  <c r="BI515" i="1"/>
  <c r="BD515" i="1"/>
  <c r="BB515" i="1"/>
  <c r="BA515" i="1"/>
  <c r="AM515" i="1"/>
  <c r="AI515" i="1"/>
  <c r="AG515" i="1"/>
  <c r="S515" i="1"/>
  <c r="Z515" i="1" s="1"/>
  <c r="P515" i="1"/>
  <c r="AJ515" i="1" s="1"/>
  <c r="BI514" i="1"/>
  <c r="BD514" i="1"/>
  <c r="BB514" i="1"/>
  <c r="AM514" i="1"/>
  <c r="AJ514" i="1"/>
  <c r="AI514" i="1"/>
  <c r="S514" i="1"/>
  <c r="Z514" i="1" s="1"/>
  <c r="BA514" i="1" s="1"/>
  <c r="P514" i="1"/>
  <c r="BI513" i="1"/>
  <c r="BD513" i="1"/>
  <c r="BB513" i="1"/>
  <c r="BA513" i="1"/>
  <c r="AM513" i="1"/>
  <c r="AI513" i="1"/>
  <c r="S513" i="1"/>
  <c r="Z513" i="1" s="1"/>
  <c r="Q513" i="1"/>
  <c r="Q514" i="1" s="1"/>
  <c r="AG514" i="1" s="1"/>
  <c r="P513" i="1"/>
  <c r="AJ513" i="1" s="1"/>
  <c r="BI512" i="1"/>
  <c r="BD512" i="1"/>
  <c r="BB512" i="1"/>
  <c r="BA512" i="1"/>
  <c r="AM512" i="1"/>
  <c r="AJ512" i="1"/>
  <c r="AI512" i="1"/>
  <c r="AG512" i="1"/>
  <c r="Z512" i="1"/>
  <c r="S512" i="1"/>
  <c r="P512" i="1"/>
  <c r="BI511" i="1"/>
  <c r="BD511" i="1"/>
  <c r="BB511" i="1"/>
  <c r="AM511" i="1"/>
  <c r="AJ511" i="1"/>
  <c r="AI511" i="1"/>
  <c r="S511" i="1"/>
  <c r="Z511" i="1" s="1"/>
  <c r="BA511" i="1" s="1"/>
  <c r="P511" i="1"/>
  <c r="BI510" i="1"/>
  <c r="BD510" i="1"/>
  <c r="BB510" i="1"/>
  <c r="BA510" i="1"/>
  <c r="AM510" i="1"/>
  <c r="AI510" i="1"/>
  <c r="S510" i="1"/>
  <c r="Z510" i="1" s="1"/>
  <c r="P510" i="1"/>
  <c r="AJ510" i="1" s="1"/>
  <c r="BI509" i="1"/>
  <c r="BD509" i="1"/>
  <c r="BB509" i="1"/>
  <c r="AM509" i="1"/>
  <c r="AJ509" i="1"/>
  <c r="AI509" i="1"/>
  <c r="Z509" i="1"/>
  <c r="BA509" i="1" s="1"/>
  <c r="S509" i="1"/>
  <c r="P509" i="1"/>
  <c r="BI508" i="1"/>
  <c r="BD508" i="1"/>
  <c r="BB508" i="1"/>
  <c r="AM508" i="1"/>
  <c r="AJ508" i="1"/>
  <c r="AI508" i="1"/>
  <c r="S508" i="1"/>
  <c r="Z508" i="1" s="1"/>
  <c r="BA508" i="1" s="1"/>
  <c r="P508" i="1"/>
  <c r="BI507" i="1"/>
  <c r="BD507" i="1"/>
  <c r="BB507" i="1"/>
  <c r="AM507" i="1"/>
  <c r="AJ507" i="1"/>
  <c r="AI507" i="1"/>
  <c r="Z507" i="1"/>
  <c r="BA507" i="1" s="1"/>
  <c r="S507" i="1"/>
  <c r="P507" i="1"/>
  <c r="BI506" i="1"/>
  <c r="BD506" i="1"/>
  <c r="BB506" i="1"/>
  <c r="BA506" i="1"/>
  <c r="AM506" i="1"/>
  <c r="AI506" i="1"/>
  <c r="S506" i="1"/>
  <c r="Z506" i="1" s="1"/>
  <c r="P506" i="1"/>
  <c r="AJ506" i="1" s="1"/>
  <c r="BI505" i="1"/>
  <c r="BD505" i="1"/>
  <c r="BB505" i="1"/>
  <c r="AM505" i="1"/>
  <c r="AJ505" i="1"/>
  <c r="AI505" i="1"/>
  <c r="Z505" i="1"/>
  <c r="BA505" i="1" s="1"/>
  <c r="S505" i="1"/>
  <c r="P505" i="1"/>
  <c r="BI504" i="1"/>
  <c r="BD504" i="1"/>
  <c r="BB504" i="1"/>
  <c r="AM504" i="1"/>
  <c r="AI504" i="1"/>
  <c r="AD504" i="1"/>
  <c r="AD505" i="1" s="1"/>
  <c r="AD506" i="1" s="1"/>
  <c r="AD507" i="1" s="1"/>
  <c r="AD508" i="1" s="1"/>
  <c r="AD509" i="1" s="1"/>
  <c r="AD510" i="1" s="1"/>
  <c r="AD511" i="1" s="1"/>
  <c r="AD512" i="1" s="1"/>
  <c r="AD513" i="1" s="1"/>
  <c r="AD514" i="1" s="1"/>
  <c r="AD515" i="1" s="1"/>
  <c r="AD516" i="1" s="1"/>
  <c r="AD517" i="1" s="1"/>
  <c r="AD518" i="1" s="1"/>
  <c r="AD519" i="1" s="1"/>
  <c r="AD520" i="1" s="1"/>
  <c r="AD521" i="1" s="1"/>
  <c r="AD522" i="1" s="1"/>
  <c r="AD523" i="1" s="1"/>
  <c r="AD524" i="1" s="1"/>
  <c r="S504" i="1"/>
  <c r="Z504" i="1" s="1"/>
  <c r="BA504" i="1" s="1"/>
  <c r="P504" i="1"/>
  <c r="AJ504" i="1" s="1"/>
  <c r="BI503" i="1"/>
  <c r="BD503" i="1"/>
  <c r="BB503" i="1"/>
  <c r="AM503" i="1"/>
  <c r="AJ503" i="1"/>
  <c r="AI503" i="1"/>
  <c r="AE503" i="1"/>
  <c r="AE504" i="1" s="1"/>
  <c r="AE505" i="1" s="1"/>
  <c r="AE506" i="1" s="1"/>
  <c r="AE507" i="1" s="1"/>
  <c r="AE508" i="1" s="1"/>
  <c r="AE509" i="1" s="1"/>
  <c r="AE510" i="1" s="1"/>
  <c r="AE511" i="1" s="1"/>
  <c r="AE512" i="1" s="1"/>
  <c r="AE513" i="1" s="1"/>
  <c r="AE514" i="1" s="1"/>
  <c r="AE515" i="1" s="1"/>
  <c r="AE516" i="1" s="1"/>
  <c r="AE517" i="1" s="1"/>
  <c r="AE518" i="1" s="1"/>
  <c r="AE519" i="1" s="1"/>
  <c r="AE520" i="1" s="1"/>
  <c r="AE521" i="1" s="1"/>
  <c r="AE522" i="1" s="1"/>
  <c r="AE523" i="1" s="1"/>
  <c r="AE524" i="1" s="1"/>
  <c r="S503" i="1"/>
  <c r="Z503" i="1" s="1"/>
  <c r="BA503" i="1" s="1"/>
  <c r="P503" i="1"/>
  <c r="E503" i="1"/>
  <c r="E504" i="1" s="1"/>
  <c r="BI502" i="1"/>
  <c r="BD502" i="1"/>
  <c r="BB502" i="1"/>
  <c r="AM502" i="1"/>
  <c r="AI502" i="1"/>
  <c r="AD502" i="1"/>
  <c r="AD503" i="1" s="1"/>
  <c r="S502" i="1"/>
  <c r="Z502" i="1" s="1"/>
  <c r="BA502" i="1" s="1"/>
  <c r="P502" i="1"/>
  <c r="AJ502" i="1" s="1"/>
  <c r="E502" i="1"/>
  <c r="BI501" i="1"/>
  <c r="BD501" i="1"/>
  <c r="BB501" i="1"/>
  <c r="BA501" i="1"/>
  <c r="AM501" i="1"/>
  <c r="AI501" i="1"/>
  <c r="Z501" i="1"/>
  <c r="S501" i="1"/>
  <c r="Q501" i="1"/>
  <c r="Q502" i="1" s="1"/>
  <c r="P501" i="1"/>
  <c r="AJ501" i="1" s="1"/>
  <c r="BI500" i="1"/>
  <c r="BD500" i="1"/>
  <c r="BB500" i="1"/>
  <c r="AM500" i="1"/>
  <c r="AJ500" i="1"/>
  <c r="AI500" i="1"/>
  <c r="AH500" i="1"/>
  <c r="AH501" i="1" s="1"/>
  <c r="AH502" i="1" s="1"/>
  <c r="AH503" i="1" s="1"/>
  <c r="AH504" i="1" s="1"/>
  <c r="AH505" i="1" s="1"/>
  <c r="AH506" i="1" s="1"/>
  <c r="AH507" i="1" s="1"/>
  <c r="AH508" i="1" s="1"/>
  <c r="AH509" i="1" s="1"/>
  <c r="AH510" i="1" s="1"/>
  <c r="AH511" i="1" s="1"/>
  <c r="AH512" i="1" s="1"/>
  <c r="AH513" i="1" s="1"/>
  <c r="AH514" i="1" s="1"/>
  <c r="AH515" i="1" s="1"/>
  <c r="AH516" i="1" s="1"/>
  <c r="AH517" i="1" s="1"/>
  <c r="AH518" i="1" s="1"/>
  <c r="AH519" i="1" s="1"/>
  <c r="AH520" i="1" s="1"/>
  <c r="AH521" i="1" s="1"/>
  <c r="AH522" i="1" s="1"/>
  <c r="AH523" i="1" s="1"/>
  <c r="AH524" i="1" s="1"/>
  <c r="AE500" i="1"/>
  <c r="AE501" i="1" s="1"/>
  <c r="AE502" i="1" s="1"/>
  <c r="AD500" i="1"/>
  <c r="Z500" i="1"/>
  <c r="BA500" i="1" s="1"/>
  <c r="S500" i="1"/>
  <c r="Q500" i="1"/>
  <c r="AG500" i="1" s="1"/>
  <c r="P500" i="1"/>
  <c r="BI499" i="1"/>
  <c r="BD499" i="1"/>
  <c r="BB499" i="1"/>
  <c r="AM499" i="1"/>
  <c r="AI499" i="1"/>
  <c r="AG499" i="1"/>
  <c r="S499" i="1"/>
  <c r="Z499" i="1" s="1"/>
  <c r="BA499" i="1" s="1"/>
  <c r="P499" i="1"/>
  <c r="AJ499" i="1" s="1"/>
  <c r="BI498" i="1"/>
  <c r="BD498" i="1"/>
  <c r="BB498" i="1"/>
  <c r="AM498" i="1"/>
  <c r="AI498" i="1"/>
  <c r="Z498" i="1"/>
  <c r="BA498" i="1" s="1"/>
  <c r="S498" i="1"/>
  <c r="P498" i="1"/>
  <c r="AJ498" i="1" s="1"/>
  <c r="BI497" i="1"/>
  <c r="BD497" i="1"/>
  <c r="BB497" i="1"/>
  <c r="AM497" i="1"/>
  <c r="AI497" i="1"/>
  <c r="S497" i="1"/>
  <c r="Z497" i="1" s="1"/>
  <c r="BA497" i="1" s="1"/>
  <c r="P497" i="1"/>
  <c r="AJ497" i="1" s="1"/>
  <c r="BI496" i="1"/>
  <c r="BD496" i="1"/>
  <c r="BB496" i="1"/>
  <c r="AM496" i="1"/>
  <c r="AJ496" i="1"/>
  <c r="AI496" i="1"/>
  <c r="S496" i="1"/>
  <c r="Z496" i="1" s="1"/>
  <c r="BA496" i="1" s="1"/>
  <c r="P496" i="1"/>
  <c r="BI495" i="1"/>
  <c r="BD495" i="1"/>
  <c r="BB495" i="1"/>
  <c r="BA495" i="1"/>
  <c r="AM495" i="1"/>
  <c r="AI495" i="1"/>
  <c r="S495" i="1"/>
  <c r="Z495" i="1" s="1"/>
  <c r="P495" i="1"/>
  <c r="AJ495" i="1" s="1"/>
  <c r="BI494" i="1"/>
  <c r="BD494" i="1"/>
  <c r="BB494" i="1"/>
  <c r="AM494" i="1"/>
  <c r="AI494" i="1"/>
  <c r="Z494" i="1"/>
  <c r="BA494" i="1" s="1"/>
  <c r="S494" i="1"/>
  <c r="P494" i="1"/>
  <c r="AJ494" i="1" s="1"/>
  <c r="BI493" i="1"/>
  <c r="BD493" i="1"/>
  <c r="BB493" i="1"/>
  <c r="AM493" i="1"/>
  <c r="AI493" i="1"/>
  <c r="S493" i="1"/>
  <c r="Z493" i="1" s="1"/>
  <c r="BA493" i="1" s="1"/>
  <c r="P493" i="1"/>
  <c r="AJ493" i="1" s="1"/>
  <c r="BI492" i="1"/>
  <c r="BD492" i="1"/>
  <c r="BB492" i="1"/>
  <c r="AM492" i="1"/>
  <c r="AJ492" i="1"/>
  <c r="AI492" i="1"/>
  <c r="S492" i="1"/>
  <c r="Z492" i="1" s="1"/>
  <c r="BA492" i="1" s="1"/>
  <c r="P492" i="1"/>
  <c r="BI491" i="1"/>
  <c r="BD491" i="1"/>
  <c r="BB491" i="1"/>
  <c r="BA491" i="1"/>
  <c r="AM491" i="1"/>
  <c r="AI491" i="1"/>
  <c r="S491" i="1"/>
  <c r="Z491" i="1" s="1"/>
  <c r="P491" i="1"/>
  <c r="AJ491" i="1" s="1"/>
  <c r="BI490" i="1"/>
  <c r="BD490" i="1"/>
  <c r="BB490" i="1"/>
  <c r="AM490" i="1"/>
  <c r="AI490" i="1"/>
  <c r="Z490" i="1"/>
  <c r="BA490" i="1" s="1"/>
  <c r="S490" i="1"/>
  <c r="P490" i="1"/>
  <c r="AJ490" i="1" s="1"/>
  <c r="E490" i="1"/>
  <c r="BI489" i="1"/>
  <c r="BD489" i="1"/>
  <c r="BB489" i="1"/>
  <c r="AM489" i="1"/>
  <c r="AI489" i="1"/>
  <c r="S489" i="1"/>
  <c r="Z489" i="1" s="1"/>
  <c r="BA489" i="1" s="1"/>
  <c r="P489" i="1"/>
  <c r="AJ489" i="1" s="1"/>
  <c r="E489" i="1"/>
  <c r="BI488" i="1"/>
  <c r="BD488" i="1"/>
  <c r="BB488" i="1"/>
  <c r="AM488" i="1"/>
  <c r="AJ488" i="1"/>
  <c r="AI488" i="1"/>
  <c r="S488" i="1"/>
  <c r="Z488" i="1" s="1"/>
  <c r="BA488" i="1" s="1"/>
  <c r="Q488" i="1"/>
  <c r="P488" i="1"/>
  <c r="E488" i="1"/>
  <c r="BI487" i="1"/>
  <c r="BD487" i="1"/>
  <c r="BB487" i="1"/>
  <c r="BA487" i="1"/>
  <c r="AM487" i="1"/>
  <c r="AI487" i="1"/>
  <c r="S487" i="1"/>
  <c r="Z487" i="1" s="1"/>
  <c r="Q487" i="1"/>
  <c r="AG487" i="1" s="1"/>
  <c r="P487" i="1"/>
  <c r="AJ487" i="1" s="1"/>
  <c r="BI486" i="1"/>
  <c r="BD486" i="1"/>
  <c r="BB486" i="1"/>
  <c r="AM486" i="1"/>
  <c r="AJ486" i="1"/>
  <c r="AI486" i="1"/>
  <c r="AG486" i="1"/>
  <c r="S486" i="1"/>
  <c r="Z486" i="1" s="1"/>
  <c r="BA486" i="1" s="1"/>
  <c r="P486" i="1"/>
  <c r="BI485" i="1"/>
  <c r="BD485" i="1"/>
  <c r="BB485" i="1"/>
  <c r="BA485" i="1"/>
  <c r="AM485" i="1"/>
  <c r="AI485" i="1"/>
  <c r="S485" i="1"/>
  <c r="Z485" i="1" s="1"/>
  <c r="P485" i="1"/>
  <c r="AJ485" i="1" s="1"/>
  <c r="BI484" i="1"/>
  <c r="BD484" i="1"/>
  <c r="BB484" i="1"/>
  <c r="AM484" i="1"/>
  <c r="AI484" i="1"/>
  <c r="Z484" i="1"/>
  <c r="BA484" i="1" s="1"/>
  <c r="S484" i="1"/>
  <c r="P484" i="1"/>
  <c r="AJ484" i="1" s="1"/>
  <c r="BI483" i="1"/>
  <c r="BD483" i="1"/>
  <c r="BB483" i="1"/>
  <c r="AM483" i="1"/>
  <c r="AI483" i="1"/>
  <c r="S483" i="1"/>
  <c r="Z483" i="1" s="1"/>
  <c r="BA483" i="1" s="1"/>
  <c r="P483" i="1"/>
  <c r="AJ483" i="1" s="1"/>
  <c r="BI482" i="1"/>
  <c r="BD482" i="1"/>
  <c r="BB482" i="1"/>
  <c r="AM482" i="1"/>
  <c r="AJ482" i="1"/>
  <c r="AI482" i="1"/>
  <c r="S482" i="1"/>
  <c r="Z482" i="1" s="1"/>
  <c r="BA482" i="1" s="1"/>
  <c r="P482" i="1"/>
  <c r="BI481" i="1"/>
  <c r="BD481" i="1"/>
  <c r="BB481" i="1"/>
  <c r="AM481" i="1"/>
  <c r="AJ481" i="1"/>
  <c r="AI481" i="1"/>
  <c r="S481" i="1"/>
  <c r="Z481" i="1" s="1"/>
  <c r="BA481" i="1" s="1"/>
  <c r="P481" i="1"/>
  <c r="BI480" i="1"/>
  <c r="BD480" i="1"/>
  <c r="BB480" i="1"/>
  <c r="AM480" i="1"/>
  <c r="AI480" i="1"/>
  <c r="S480" i="1"/>
  <c r="Z480" i="1" s="1"/>
  <c r="BA480" i="1" s="1"/>
  <c r="P480" i="1"/>
  <c r="AJ480" i="1" s="1"/>
  <c r="BI479" i="1"/>
  <c r="BD479" i="1"/>
  <c r="BB479" i="1"/>
  <c r="AM479" i="1"/>
  <c r="AJ479" i="1"/>
  <c r="AI479" i="1"/>
  <c r="Z479" i="1"/>
  <c r="BA479" i="1" s="1"/>
  <c r="S479" i="1"/>
  <c r="P479" i="1"/>
  <c r="BI478" i="1"/>
  <c r="BD478" i="1"/>
  <c r="BB478" i="1"/>
  <c r="AM478" i="1"/>
  <c r="AJ478" i="1"/>
  <c r="AI478" i="1"/>
  <c r="S478" i="1"/>
  <c r="Z478" i="1" s="1"/>
  <c r="BA478" i="1" s="1"/>
  <c r="P478" i="1"/>
  <c r="BI477" i="1"/>
  <c r="BF477" i="1"/>
  <c r="BF478" i="1" s="1"/>
  <c r="BF479" i="1" s="1"/>
  <c r="BF480" i="1" s="1"/>
  <c r="BF481" i="1" s="1"/>
  <c r="BF482" i="1" s="1"/>
  <c r="BF483" i="1" s="1"/>
  <c r="BF484" i="1" s="1"/>
  <c r="BF485" i="1" s="1"/>
  <c r="BF486" i="1" s="1"/>
  <c r="BF487" i="1" s="1"/>
  <c r="BF488" i="1" s="1"/>
  <c r="BF489" i="1" s="1"/>
  <c r="BF490" i="1" s="1"/>
  <c r="BF491" i="1" s="1"/>
  <c r="BF492" i="1" s="1"/>
  <c r="BF493" i="1" s="1"/>
  <c r="BF494" i="1" s="1"/>
  <c r="BF495" i="1" s="1"/>
  <c r="BF496" i="1" s="1"/>
  <c r="BF497" i="1" s="1"/>
  <c r="BF498" i="1" s="1"/>
  <c r="BF499" i="1" s="1"/>
  <c r="BF500" i="1" s="1"/>
  <c r="BF501" i="1" s="1"/>
  <c r="BF502" i="1" s="1"/>
  <c r="BF503" i="1" s="1"/>
  <c r="BF504" i="1" s="1"/>
  <c r="BF505" i="1" s="1"/>
  <c r="BF506" i="1" s="1"/>
  <c r="BF507" i="1" s="1"/>
  <c r="BF508" i="1" s="1"/>
  <c r="BF509" i="1" s="1"/>
  <c r="BF510" i="1" s="1"/>
  <c r="BF511" i="1" s="1"/>
  <c r="BF512" i="1" s="1"/>
  <c r="BF513" i="1" s="1"/>
  <c r="BF514" i="1" s="1"/>
  <c r="BF515" i="1" s="1"/>
  <c r="BF516" i="1" s="1"/>
  <c r="BF517" i="1" s="1"/>
  <c r="BF518" i="1" s="1"/>
  <c r="BF519" i="1" s="1"/>
  <c r="BF520" i="1" s="1"/>
  <c r="BF521" i="1" s="1"/>
  <c r="BF522" i="1" s="1"/>
  <c r="BF523" i="1" s="1"/>
  <c r="BF524" i="1" s="1"/>
  <c r="BF525" i="1" s="1"/>
  <c r="BF526" i="1" s="1"/>
  <c r="BF527" i="1" s="1"/>
  <c r="BF528" i="1" s="1"/>
  <c r="BF529" i="1" s="1"/>
  <c r="BF530" i="1" s="1"/>
  <c r="BF531" i="1" s="1"/>
  <c r="BF532" i="1" s="1"/>
  <c r="BF533" i="1" s="1"/>
  <c r="BF534" i="1" s="1"/>
  <c r="BF535" i="1" s="1"/>
  <c r="BF536" i="1" s="1"/>
  <c r="BF537" i="1" s="1"/>
  <c r="BF538" i="1" s="1"/>
  <c r="BF539" i="1" s="1"/>
  <c r="BF540" i="1" s="1"/>
  <c r="BF541" i="1" s="1"/>
  <c r="BF542" i="1" s="1"/>
  <c r="BF543" i="1" s="1"/>
  <c r="BF544" i="1" s="1"/>
  <c r="BF545" i="1" s="1"/>
  <c r="BF546" i="1" s="1"/>
  <c r="BF547" i="1" s="1"/>
  <c r="BF548" i="1" s="1"/>
  <c r="BF549" i="1" s="1"/>
  <c r="BF550" i="1" s="1"/>
  <c r="BF551" i="1" s="1"/>
  <c r="BF552" i="1" s="1"/>
  <c r="BF553" i="1" s="1"/>
  <c r="BF554" i="1" s="1"/>
  <c r="BF555" i="1" s="1"/>
  <c r="BF556" i="1" s="1"/>
  <c r="BF557" i="1" s="1"/>
  <c r="BF558" i="1" s="1"/>
  <c r="BF559" i="1" s="1"/>
  <c r="BF560" i="1" s="1"/>
  <c r="BF561" i="1" s="1"/>
  <c r="BF562" i="1" s="1"/>
  <c r="BF563" i="1" s="1"/>
  <c r="BF564" i="1" s="1"/>
  <c r="BF565" i="1" s="1"/>
  <c r="BF566" i="1" s="1"/>
  <c r="BF567" i="1" s="1"/>
  <c r="BF568" i="1" s="1"/>
  <c r="BF569" i="1" s="1"/>
  <c r="BF570" i="1" s="1"/>
  <c r="BF571" i="1" s="1"/>
  <c r="BF572" i="1" s="1"/>
  <c r="BF573" i="1" s="1"/>
  <c r="BF574" i="1" s="1"/>
  <c r="BF575" i="1" s="1"/>
  <c r="BF576" i="1" s="1"/>
  <c r="BF577" i="1" s="1"/>
  <c r="BF578" i="1" s="1"/>
  <c r="BF579" i="1" s="1"/>
  <c r="BF580" i="1" s="1"/>
  <c r="BF581" i="1" s="1"/>
  <c r="BF582" i="1" s="1"/>
  <c r="BF583" i="1" s="1"/>
  <c r="BF584" i="1" s="1"/>
  <c r="BF585" i="1" s="1"/>
  <c r="BF586" i="1" s="1"/>
  <c r="BF587" i="1" s="1"/>
  <c r="BF588" i="1" s="1"/>
  <c r="BF589" i="1" s="1"/>
  <c r="BF590" i="1" s="1"/>
  <c r="BF591" i="1" s="1"/>
  <c r="BF592" i="1" s="1"/>
  <c r="BF593" i="1" s="1"/>
  <c r="BF594" i="1" s="1"/>
  <c r="BF595" i="1" s="1"/>
  <c r="BF596" i="1" s="1"/>
  <c r="BF597" i="1" s="1"/>
  <c r="BF598" i="1" s="1"/>
  <c r="BF599" i="1" s="1"/>
  <c r="BF600" i="1" s="1"/>
  <c r="BF601" i="1" s="1"/>
  <c r="BF602" i="1" s="1"/>
  <c r="BF603" i="1" s="1"/>
  <c r="BF604" i="1" s="1"/>
  <c r="BF605" i="1" s="1"/>
  <c r="BF606" i="1" s="1"/>
  <c r="BF607" i="1" s="1"/>
  <c r="BF608" i="1" s="1"/>
  <c r="BF609" i="1" s="1"/>
  <c r="BF610" i="1" s="1"/>
  <c r="BF611" i="1" s="1"/>
  <c r="BF612" i="1" s="1"/>
  <c r="BF613" i="1" s="1"/>
  <c r="BF614" i="1" s="1"/>
  <c r="BF615" i="1" s="1"/>
  <c r="BF616" i="1" s="1"/>
  <c r="BF617" i="1" s="1"/>
  <c r="BF618" i="1" s="1"/>
  <c r="BF619" i="1" s="1"/>
  <c r="BF620" i="1" s="1"/>
  <c r="BF621" i="1" s="1"/>
  <c r="BF622" i="1" s="1"/>
  <c r="BF623" i="1" s="1"/>
  <c r="BF624" i="1" s="1"/>
  <c r="BF625" i="1" s="1"/>
  <c r="BF626" i="1" s="1"/>
  <c r="BF627" i="1" s="1"/>
  <c r="BF628" i="1" s="1"/>
  <c r="BF629" i="1" s="1"/>
  <c r="BD477" i="1"/>
  <c r="BB477" i="1"/>
  <c r="AT477" i="1"/>
  <c r="AT478" i="1" s="1"/>
  <c r="AT479" i="1" s="1"/>
  <c r="AT480" i="1" s="1"/>
  <c r="AT481" i="1" s="1"/>
  <c r="AT482" i="1" s="1"/>
  <c r="AT483" i="1" s="1"/>
  <c r="AT484" i="1" s="1"/>
  <c r="AT485" i="1" s="1"/>
  <c r="AT486" i="1" s="1"/>
  <c r="AT487" i="1" s="1"/>
  <c r="AT488" i="1" s="1"/>
  <c r="AT489" i="1" s="1"/>
  <c r="AT490" i="1" s="1"/>
  <c r="AT491" i="1" s="1"/>
  <c r="AT492" i="1" s="1"/>
  <c r="AT493" i="1" s="1"/>
  <c r="AT494" i="1" s="1"/>
  <c r="AT495" i="1" s="1"/>
  <c r="AT496" i="1" s="1"/>
  <c r="AT497" i="1" s="1"/>
  <c r="AT498" i="1" s="1"/>
  <c r="AT499" i="1" s="1"/>
  <c r="AT500" i="1" s="1"/>
  <c r="AT501" i="1" s="1"/>
  <c r="AT502" i="1" s="1"/>
  <c r="AT503" i="1" s="1"/>
  <c r="AT504" i="1" s="1"/>
  <c r="AT505" i="1" s="1"/>
  <c r="AT506" i="1" s="1"/>
  <c r="AT507" i="1" s="1"/>
  <c r="AT508" i="1" s="1"/>
  <c r="AT509" i="1" s="1"/>
  <c r="AT510" i="1" s="1"/>
  <c r="AT511" i="1" s="1"/>
  <c r="AT512" i="1" s="1"/>
  <c r="AT513" i="1" s="1"/>
  <c r="AT514" i="1" s="1"/>
  <c r="AT515" i="1" s="1"/>
  <c r="AT516" i="1" s="1"/>
  <c r="AT517" i="1" s="1"/>
  <c r="AT518" i="1" s="1"/>
  <c r="AT519" i="1" s="1"/>
  <c r="AT520" i="1" s="1"/>
  <c r="AT521" i="1" s="1"/>
  <c r="AT522" i="1" s="1"/>
  <c r="AT523" i="1" s="1"/>
  <c r="AT524" i="1" s="1"/>
  <c r="AT525" i="1" s="1"/>
  <c r="AT526" i="1" s="1"/>
  <c r="AT527" i="1" s="1"/>
  <c r="AT528" i="1" s="1"/>
  <c r="AT529" i="1" s="1"/>
  <c r="AT530" i="1" s="1"/>
  <c r="AT531" i="1" s="1"/>
  <c r="AT532" i="1" s="1"/>
  <c r="AT533" i="1" s="1"/>
  <c r="AT534" i="1" s="1"/>
  <c r="AT535" i="1" s="1"/>
  <c r="AT536" i="1" s="1"/>
  <c r="AT537" i="1" s="1"/>
  <c r="AT538" i="1" s="1"/>
  <c r="AT539" i="1" s="1"/>
  <c r="AT540" i="1" s="1"/>
  <c r="AT541" i="1" s="1"/>
  <c r="AT542" i="1" s="1"/>
  <c r="AT543" i="1" s="1"/>
  <c r="AT544" i="1" s="1"/>
  <c r="AT545" i="1" s="1"/>
  <c r="AT546" i="1" s="1"/>
  <c r="AT547" i="1" s="1"/>
  <c r="AT548" i="1" s="1"/>
  <c r="AT549" i="1" s="1"/>
  <c r="AT550" i="1" s="1"/>
  <c r="AT551" i="1" s="1"/>
  <c r="AT552" i="1" s="1"/>
  <c r="AT553" i="1" s="1"/>
  <c r="AT554" i="1" s="1"/>
  <c r="AT555" i="1" s="1"/>
  <c r="AT556" i="1" s="1"/>
  <c r="AT557" i="1" s="1"/>
  <c r="AT558" i="1" s="1"/>
  <c r="AT559" i="1" s="1"/>
  <c r="AT560" i="1" s="1"/>
  <c r="AT561" i="1" s="1"/>
  <c r="AT562" i="1" s="1"/>
  <c r="AT563" i="1" s="1"/>
  <c r="AT564" i="1" s="1"/>
  <c r="AT565" i="1" s="1"/>
  <c r="AT566" i="1" s="1"/>
  <c r="AT567" i="1" s="1"/>
  <c r="AT568" i="1" s="1"/>
  <c r="AT569" i="1" s="1"/>
  <c r="AT570" i="1" s="1"/>
  <c r="AT571" i="1" s="1"/>
  <c r="AT572" i="1" s="1"/>
  <c r="AT573" i="1" s="1"/>
  <c r="AT574" i="1" s="1"/>
  <c r="AT575" i="1" s="1"/>
  <c r="AT576" i="1" s="1"/>
  <c r="AT577" i="1" s="1"/>
  <c r="AT578" i="1" s="1"/>
  <c r="AT579" i="1" s="1"/>
  <c r="AT580" i="1" s="1"/>
  <c r="AT581" i="1" s="1"/>
  <c r="AT582" i="1" s="1"/>
  <c r="AT583" i="1" s="1"/>
  <c r="AT584" i="1" s="1"/>
  <c r="AT585" i="1" s="1"/>
  <c r="AT586" i="1" s="1"/>
  <c r="AT587" i="1" s="1"/>
  <c r="AT588" i="1" s="1"/>
  <c r="AT589" i="1" s="1"/>
  <c r="AT590" i="1" s="1"/>
  <c r="AT591" i="1" s="1"/>
  <c r="AT592" i="1" s="1"/>
  <c r="AT593" i="1" s="1"/>
  <c r="AT594" i="1" s="1"/>
  <c r="AT595" i="1" s="1"/>
  <c r="AT596" i="1" s="1"/>
  <c r="AT597" i="1" s="1"/>
  <c r="AT598" i="1" s="1"/>
  <c r="AT599" i="1" s="1"/>
  <c r="AT600" i="1" s="1"/>
  <c r="AT601" i="1" s="1"/>
  <c r="AT602" i="1" s="1"/>
  <c r="AT603" i="1" s="1"/>
  <c r="AT604" i="1" s="1"/>
  <c r="AT605" i="1" s="1"/>
  <c r="AT606" i="1" s="1"/>
  <c r="AT607" i="1" s="1"/>
  <c r="AT608" i="1" s="1"/>
  <c r="AT609" i="1" s="1"/>
  <c r="AT610" i="1" s="1"/>
  <c r="AT611" i="1" s="1"/>
  <c r="AT612" i="1" s="1"/>
  <c r="AT613" i="1" s="1"/>
  <c r="AT614" i="1" s="1"/>
  <c r="AT615" i="1" s="1"/>
  <c r="AT616" i="1" s="1"/>
  <c r="AT617" i="1" s="1"/>
  <c r="AT618" i="1" s="1"/>
  <c r="AT619" i="1" s="1"/>
  <c r="AT620" i="1" s="1"/>
  <c r="AT621" i="1" s="1"/>
  <c r="AT622" i="1" s="1"/>
  <c r="AT623" i="1" s="1"/>
  <c r="AT624" i="1" s="1"/>
  <c r="AT625" i="1" s="1"/>
  <c r="AT626" i="1" s="1"/>
  <c r="AT627" i="1" s="1"/>
  <c r="AT628" i="1" s="1"/>
  <c r="AT629" i="1" s="1"/>
  <c r="AP477" i="1"/>
  <c r="AP478" i="1" s="1"/>
  <c r="AM477" i="1"/>
  <c r="AL477" i="1"/>
  <c r="AL478" i="1" s="1"/>
  <c r="AL479" i="1" s="1"/>
  <c r="AL480" i="1" s="1"/>
  <c r="AL481" i="1" s="1"/>
  <c r="AL482" i="1" s="1"/>
  <c r="AL483" i="1" s="1"/>
  <c r="AL484" i="1" s="1"/>
  <c r="AL485" i="1" s="1"/>
  <c r="AL486" i="1" s="1"/>
  <c r="AL487" i="1" s="1"/>
  <c r="AL488" i="1" s="1"/>
  <c r="AL489" i="1" s="1"/>
  <c r="AL490" i="1" s="1"/>
  <c r="AL491" i="1" s="1"/>
  <c r="AL492" i="1" s="1"/>
  <c r="AL493" i="1" s="1"/>
  <c r="AL494" i="1" s="1"/>
  <c r="AL495" i="1" s="1"/>
  <c r="AL496" i="1" s="1"/>
  <c r="AL497" i="1" s="1"/>
  <c r="AL498" i="1" s="1"/>
  <c r="AL499" i="1" s="1"/>
  <c r="AL500" i="1" s="1"/>
  <c r="AL501" i="1" s="1"/>
  <c r="AL502" i="1" s="1"/>
  <c r="AL503" i="1" s="1"/>
  <c r="AL504" i="1" s="1"/>
  <c r="AL505" i="1" s="1"/>
  <c r="AL506" i="1" s="1"/>
  <c r="AL507" i="1" s="1"/>
  <c r="AL508" i="1" s="1"/>
  <c r="AL509" i="1" s="1"/>
  <c r="AL510" i="1" s="1"/>
  <c r="AL511" i="1" s="1"/>
  <c r="AL512" i="1" s="1"/>
  <c r="AL513" i="1" s="1"/>
  <c r="AL514" i="1" s="1"/>
  <c r="AL515" i="1" s="1"/>
  <c r="AL516" i="1" s="1"/>
  <c r="AL517" i="1" s="1"/>
  <c r="AL518" i="1" s="1"/>
  <c r="AL519" i="1" s="1"/>
  <c r="AL520" i="1" s="1"/>
  <c r="AL521" i="1" s="1"/>
  <c r="AL522" i="1" s="1"/>
  <c r="AL523" i="1" s="1"/>
  <c r="AL524" i="1" s="1"/>
  <c r="AL525" i="1" s="1"/>
  <c r="AL526" i="1" s="1"/>
  <c r="AL527" i="1" s="1"/>
  <c r="AL528" i="1" s="1"/>
  <c r="AL529" i="1" s="1"/>
  <c r="AL530" i="1" s="1"/>
  <c r="AL531" i="1" s="1"/>
  <c r="AL532" i="1" s="1"/>
  <c r="AL533" i="1" s="1"/>
  <c r="AL534" i="1" s="1"/>
  <c r="AL535" i="1" s="1"/>
  <c r="AL536" i="1" s="1"/>
  <c r="AL537" i="1" s="1"/>
  <c r="AL538" i="1" s="1"/>
  <c r="AL539" i="1" s="1"/>
  <c r="AL540" i="1" s="1"/>
  <c r="AL541" i="1" s="1"/>
  <c r="AL542" i="1" s="1"/>
  <c r="AL543" i="1" s="1"/>
  <c r="AL544" i="1" s="1"/>
  <c r="AL545" i="1" s="1"/>
  <c r="AL546" i="1" s="1"/>
  <c r="AL547" i="1" s="1"/>
  <c r="AL548" i="1" s="1"/>
  <c r="AL549" i="1" s="1"/>
  <c r="AL550" i="1" s="1"/>
  <c r="AL551" i="1" s="1"/>
  <c r="AL552" i="1" s="1"/>
  <c r="AL553" i="1" s="1"/>
  <c r="AL554" i="1" s="1"/>
  <c r="AL555" i="1" s="1"/>
  <c r="AL556" i="1" s="1"/>
  <c r="AL557" i="1" s="1"/>
  <c r="AL558" i="1" s="1"/>
  <c r="AL559" i="1" s="1"/>
  <c r="AL560" i="1" s="1"/>
  <c r="AL561" i="1" s="1"/>
  <c r="AL562" i="1" s="1"/>
  <c r="AL563" i="1" s="1"/>
  <c r="AL564" i="1" s="1"/>
  <c r="AL565" i="1" s="1"/>
  <c r="AL566" i="1" s="1"/>
  <c r="AL567" i="1" s="1"/>
  <c r="AL568" i="1" s="1"/>
  <c r="AL569" i="1" s="1"/>
  <c r="AL570" i="1" s="1"/>
  <c r="AL571" i="1" s="1"/>
  <c r="AL572" i="1" s="1"/>
  <c r="AL573" i="1" s="1"/>
  <c r="AL574" i="1" s="1"/>
  <c r="AL575" i="1" s="1"/>
  <c r="AL576" i="1" s="1"/>
  <c r="AL577" i="1" s="1"/>
  <c r="AL578" i="1" s="1"/>
  <c r="AL579" i="1" s="1"/>
  <c r="AL580" i="1" s="1"/>
  <c r="AL581" i="1" s="1"/>
  <c r="AL582" i="1" s="1"/>
  <c r="AL583" i="1" s="1"/>
  <c r="AL584" i="1" s="1"/>
  <c r="AL585" i="1" s="1"/>
  <c r="AL586" i="1" s="1"/>
  <c r="AL587" i="1" s="1"/>
  <c r="AL588" i="1" s="1"/>
  <c r="AL589" i="1" s="1"/>
  <c r="AL590" i="1" s="1"/>
  <c r="AL591" i="1" s="1"/>
  <c r="AL592" i="1" s="1"/>
  <c r="AL593" i="1" s="1"/>
  <c r="AL594" i="1" s="1"/>
  <c r="AL595" i="1" s="1"/>
  <c r="AL596" i="1" s="1"/>
  <c r="AL597" i="1" s="1"/>
  <c r="AL598" i="1" s="1"/>
  <c r="AL599" i="1" s="1"/>
  <c r="AL600" i="1" s="1"/>
  <c r="AL601" i="1" s="1"/>
  <c r="AL602" i="1" s="1"/>
  <c r="AL603" i="1" s="1"/>
  <c r="AL604" i="1" s="1"/>
  <c r="AL605" i="1" s="1"/>
  <c r="AL606" i="1" s="1"/>
  <c r="AL607" i="1" s="1"/>
  <c r="AL608" i="1" s="1"/>
  <c r="AL609" i="1" s="1"/>
  <c r="AL610" i="1" s="1"/>
  <c r="AL611" i="1" s="1"/>
  <c r="AL612" i="1" s="1"/>
  <c r="AL613" i="1" s="1"/>
  <c r="AL614" i="1" s="1"/>
  <c r="AL615" i="1" s="1"/>
  <c r="AL616" i="1" s="1"/>
  <c r="AL617" i="1" s="1"/>
  <c r="AL618" i="1" s="1"/>
  <c r="AL619" i="1" s="1"/>
  <c r="AL620" i="1" s="1"/>
  <c r="AL621" i="1" s="1"/>
  <c r="AL622" i="1" s="1"/>
  <c r="AL623" i="1" s="1"/>
  <c r="AL624" i="1" s="1"/>
  <c r="AL625" i="1" s="1"/>
  <c r="AL626" i="1" s="1"/>
  <c r="AL627" i="1" s="1"/>
  <c r="AL628" i="1" s="1"/>
  <c r="AL629" i="1" s="1"/>
  <c r="AJ477" i="1"/>
  <c r="AI477" i="1"/>
  <c r="AH477" i="1"/>
  <c r="AH478" i="1" s="1"/>
  <c r="AH479" i="1" s="1"/>
  <c r="AH480" i="1" s="1"/>
  <c r="AH481" i="1" s="1"/>
  <c r="AH482" i="1" s="1"/>
  <c r="AH483" i="1" s="1"/>
  <c r="AH484" i="1" s="1"/>
  <c r="AH485" i="1" s="1"/>
  <c r="AH486" i="1" s="1"/>
  <c r="AH487" i="1" s="1"/>
  <c r="AH488" i="1" s="1"/>
  <c r="AH489" i="1" s="1"/>
  <c r="AH490" i="1" s="1"/>
  <c r="AH491" i="1" s="1"/>
  <c r="AH492" i="1" s="1"/>
  <c r="AH493" i="1" s="1"/>
  <c r="AH494" i="1" s="1"/>
  <c r="AH495" i="1" s="1"/>
  <c r="AH496" i="1" s="1"/>
  <c r="AH497" i="1" s="1"/>
  <c r="AH498" i="1" s="1"/>
  <c r="AC477" i="1"/>
  <c r="AC478" i="1" s="1"/>
  <c r="AC479" i="1" s="1"/>
  <c r="AC480" i="1" s="1"/>
  <c r="AC481" i="1" s="1"/>
  <c r="AC482" i="1" s="1"/>
  <c r="AC483" i="1" s="1"/>
  <c r="AC484" i="1" s="1"/>
  <c r="AC485" i="1" s="1"/>
  <c r="AC486" i="1" s="1"/>
  <c r="AC487" i="1" s="1"/>
  <c r="AC488" i="1" s="1"/>
  <c r="AC489" i="1" s="1"/>
  <c r="AC490" i="1" s="1"/>
  <c r="AC491" i="1" s="1"/>
  <c r="AC492" i="1" s="1"/>
  <c r="AC493" i="1" s="1"/>
  <c r="AC494" i="1" s="1"/>
  <c r="AC495" i="1" s="1"/>
  <c r="AC496" i="1" s="1"/>
  <c r="AC497" i="1" s="1"/>
  <c r="AC498" i="1" s="1"/>
  <c r="AC499" i="1" s="1"/>
  <c r="AC500" i="1" s="1"/>
  <c r="AC501" i="1" s="1"/>
  <c r="AC502" i="1" s="1"/>
  <c r="AC503" i="1" s="1"/>
  <c r="AC504" i="1" s="1"/>
  <c r="AC505" i="1" s="1"/>
  <c r="AC506" i="1" s="1"/>
  <c r="AC507" i="1" s="1"/>
  <c r="AC508" i="1" s="1"/>
  <c r="AC509" i="1" s="1"/>
  <c r="AC510" i="1" s="1"/>
  <c r="AC511" i="1" s="1"/>
  <c r="AC512" i="1" s="1"/>
  <c r="AC513" i="1" s="1"/>
  <c r="AC514" i="1" s="1"/>
  <c r="AC515" i="1" s="1"/>
  <c r="AC516" i="1" s="1"/>
  <c r="AC517" i="1" s="1"/>
  <c r="AC518" i="1" s="1"/>
  <c r="AC519" i="1" s="1"/>
  <c r="AC520" i="1" s="1"/>
  <c r="AC521" i="1" s="1"/>
  <c r="AC522" i="1" s="1"/>
  <c r="AC523" i="1" s="1"/>
  <c r="AC524" i="1" s="1"/>
  <c r="AC525" i="1" s="1"/>
  <c r="AC526" i="1" s="1"/>
  <c r="AC527" i="1" s="1"/>
  <c r="AC528" i="1" s="1"/>
  <c r="AC529" i="1" s="1"/>
  <c r="AC530" i="1" s="1"/>
  <c r="AC531" i="1" s="1"/>
  <c r="AC532" i="1" s="1"/>
  <c r="AC533" i="1" s="1"/>
  <c r="AC534" i="1" s="1"/>
  <c r="AC535" i="1" s="1"/>
  <c r="AC536" i="1" s="1"/>
  <c r="AC537" i="1" s="1"/>
  <c r="AC538" i="1" s="1"/>
  <c r="AC539" i="1" s="1"/>
  <c r="AC540" i="1" s="1"/>
  <c r="AC541" i="1" s="1"/>
  <c r="AC542" i="1" s="1"/>
  <c r="AC543" i="1" s="1"/>
  <c r="AC544" i="1" s="1"/>
  <c r="AC545" i="1" s="1"/>
  <c r="AC546" i="1" s="1"/>
  <c r="AC547" i="1" s="1"/>
  <c r="AC548" i="1" s="1"/>
  <c r="AC549" i="1" s="1"/>
  <c r="AC550" i="1" s="1"/>
  <c r="AC551" i="1" s="1"/>
  <c r="AC552" i="1" s="1"/>
  <c r="AC553" i="1" s="1"/>
  <c r="AC554" i="1" s="1"/>
  <c r="AC555" i="1" s="1"/>
  <c r="AC556" i="1" s="1"/>
  <c r="AC557" i="1" s="1"/>
  <c r="AC558" i="1" s="1"/>
  <c r="AC559" i="1" s="1"/>
  <c r="AC560" i="1" s="1"/>
  <c r="AC561" i="1" s="1"/>
  <c r="AC562" i="1" s="1"/>
  <c r="AC563" i="1" s="1"/>
  <c r="AC564" i="1" s="1"/>
  <c r="AC565" i="1" s="1"/>
  <c r="AC566" i="1" s="1"/>
  <c r="AC567" i="1" s="1"/>
  <c r="AC568" i="1" s="1"/>
  <c r="AC569" i="1" s="1"/>
  <c r="AC570" i="1" s="1"/>
  <c r="AC571" i="1" s="1"/>
  <c r="AC572" i="1" s="1"/>
  <c r="AC573" i="1" s="1"/>
  <c r="AC574" i="1" s="1"/>
  <c r="AC575" i="1" s="1"/>
  <c r="AC576" i="1" s="1"/>
  <c r="AC577" i="1" s="1"/>
  <c r="AC578" i="1" s="1"/>
  <c r="AC579" i="1" s="1"/>
  <c r="AC580" i="1" s="1"/>
  <c r="AC581" i="1" s="1"/>
  <c r="AC582" i="1" s="1"/>
  <c r="AC583" i="1" s="1"/>
  <c r="AC584" i="1" s="1"/>
  <c r="AC585" i="1" s="1"/>
  <c r="AC586" i="1" s="1"/>
  <c r="AC587" i="1" s="1"/>
  <c r="AC588" i="1" s="1"/>
  <c r="AC589" i="1" s="1"/>
  <c r="AC590" i="1" s="1"/>
  <c r="AC591" i="1" s="1"/>
  <c r="AC592" i="1" s="1"/>
  <c r="AC593" i="1" s="1"/>
  <c r="AC594" i="1" s="1"/>
  <c r="AC595" i="1" s="1"/>
  <c r="AC596" i="1" s="1"/>
  <c r="AC597" i="1" s="1"/>
  <c r="AC598" i="1" s="1"/>
  <c r="AC599" i="1" s="1"/>
  <c r="AC600" i="1" s="1"/>
  <c r="AC601" i="1" s="1"/>
  <c r="AC602" i="1" s="1"/>
  <c r="AC603" i="1" s="1"/>
  <c r="AC604" i="1" s="1"/>
  <c r="AC605" i="1" s="1"/>
  <c r="AC606" i="1" s="1"/>
  <c r="AC607" i="1" s="1"/>
  <c r="AC608" i="1" s="1"/>
  <c r="AC609" i="1" s="1"/>
  <c r="AC610" i="1" s="1"/>
  <c r="AC611" i="1" s="1"/>
  <c r="AC612" i="1" s="1"/>
  <c r="AC613" i="1" s="1"/>
  <c r="AC614" i="1" s="1"/>
  <c r="AC615" i="1" s="1"/>
  <c r="AC616" i="1" s="1"/>
  <c r="AC617" i="1" s="1"/>
  <c r="AC618" i="1" s="1"/>
  <c r="AC619" i="1" s="1"/>
  <c r="AC620" i="1" s="1"/>
  <c r="AC621" i="1" s="1"/>
  <c r="AC622" i="1" s="1"/>
  <c r="AC623" i="1" s="1"/>
  <c r="AC624" i="1" s="1"/>
  <c r="AC625" i="1" s="1"/>
  <c r="AC626" i="1" s="1"/>
  <c r="AC627" i="1" s="1"/>
  <c r="AC628" i="1" s="1"/>
  <c r="AC629" i="1" s="1"/>
  <c r="S477" i="1"/>
  <c r="Z477" i="1" s="1"/>
  <c r="BA477" i="1" s="1"/>
  <c r="Q477" i="1"/>
  <c r="Q478" i="1" s="1"/>
  <c r="P477" i="1"/>
  <c r="BI476" i="1"/>
  <c r="BF476" i="1"/>
  <c r="BE476" i="1"/>
  <c r="BE477" i="1" s="1"/>
  <c r="BE478" i="1" s="1"/>
  <c r="BE479" i="1" s="1"/>
  <c r="BE480" i="1" s="1"/>
  <c r="BE481" i="1" s="1"/>
  <c r="BE482" i="1" s="1"/>
  <c r="BE483" i="1" s="1"/>
  <c r="BE484" i="1" s="1"/>
  <c r="BE485" i="1" s="1"/>
  <c r="BE486" i="1" s="1"/>
  <c r="BE487" i="1" s="1"/>
  <c r="BE488" i="1" s="1"/>
  <c r="BE489" i="1" s="1"/>
  <c r="BE490" i="1" s="1"/>
  <c r="BE491" i="1" s="1"/>
  <c r="BE492" i="1" s="1"/>
  <c r="BE493" i="1" s="1"/>
  <c r="BE494" i="1" s="1"/>
  <c r="BE495" i="1" s="1"/>
  <c r="BE496" i="1" s="1"/>
  <c r="BE497" i="1" s="1"/>
  <c r="BE498" i="1" s="1"/>
  <c r="BE499" i="1" s="1"/>
  <c r="BE500" i="1" s="1"/>
  <c r="BE501" i="1" s="1"/>
  <c r="BE502" i="1" s="1"/>
  <c r="BE503" i="1" s="1"/>
  <c r="BE504" i="1" s="1"/>
  <c r="BE505" i="1" s="1"/>
  <c r="BE506" i="1" s="1"/>
  <c r="BE507" i="1" s="1"/>
  <c r="BE508" i="1" s="1"/>
  <c r="BE509" i="1" s="1"/>
  <c r="BE510" i="1" s="1"/>
  <c r="BE511" i="1" s="1"/>
  <c r="BE512" i="1" s="1"/>
  <c r="BE513" i="1" s="1"/>
  <c r="BE514" i="1" s="1"/>
  <c r="BE515" i="1" s="1"/>
  <c r="BE516" i="1" s="1"/>
  <c r="BE517" i="1" s="1"/>
  <c r="BE518" i="1" s="1"/>
  <c r="BE519" i="1" s="1"/>
  <c r="BE520" i="1" s="1"/>
  <c r="BE521" i="1" s="1"/>
  <c r="BE522" i="1" s="1"/>
  <c r="BE523" i="1" s="1"/>
  <c r="BE524" i="1" s="1"/>
  <c r="BE525" i="1" s="1"/>
  <c r="BE526" i="1" s="1"/>
  <c r="BE527" i="1" s="1"/>
  <c r="BE528" i="1" s="1"/>
  <c r="BE529" i="1" s="1"/>
  <c r="BE530" i="1" s="1"/>
  <c r="BE531" i="1" s="1"/>
  <c r="BE532" i="1" s="1"/>
  <c r="BE533" i="1" s="1"/>
  <c r="BE534" i="1" s="1"/>
  <c r="BE535" i="1" s="1"/>
  <c r="BE536" i="1" s="1"/>
  <c r="BE537" i="1" s="1"/>
  <c r="BE538" i="1" s="1"/>
  <c r="BE539" i="1" s="1"/>
  <c r="BE540" i="1" s="1"/>
  <c r="BE541" i="1" s="1"/>
  <c r="BE542" i="1" s="1"/>
  <c r="BE543" i="1" s="1"/>
  <c r="BE544" i="1" s="1"/>
  <c r="BE545" i="1" s="1"/>
  <c r="BE546" i="1" s="1"/>
  <c r="BE547" i="1" s="1"/>
  <c r="BE548" i="1" s="1"/>
  <c r="BE549" i="1" s="1"/>
  <c r="BE550" i="1" s="1"/>
  <c r="BE551" i="1" s="1"/>
  <c r="BE552" i="1" s="1"/>
  <c r="BE553" i="1" s="1"/>
  <c r="BE554" i="1" s="1"/>
  <c r="BE555" i="1" s="1"/>
  <c r="BE556" i="1" s="1"/>
  <c r="BE557" i="1" s="1"/>
  <c r="BE558" i="1" s="1"/>
  <c r="BE559" i="1" s="1"/>
  <c r="BE560" i="1" s="1"/>
  <c r="BE561" i="1" s="1"/>
  <c r="BE562" i="1" s="1"/>
  <c r="BE563" i="1" s="1"/>
  <c r="BE564" i="1" s="1"/>
  <c r="BE565" i="1" s="1"/>
  <c r="BE566" i="1" s="1"/>
  <c r="BE567" i="1" s="1"/>
  <c r="BE568" i="1" s="1"/>
  <c r="BE569" i="1" s="1"/>
  <c r="BE570" i="1" s="1"/>
  <c r="BE571" i="1" s="1"/>
  <c r="BE572" i="1" s="1"/>
  <c r="BE573" i="1" s="1"/>
  <c r="BE574" i="1" s="1"/>
  <c r="BE575" i="1" s="1"/>
  <c r="BE576" i="1" s="1"/>
  <c r="BE577" i="1" s="1"/>
  <c r="BE578" i="1" s="1"/>
  <c r="BE579" i="1" s="1"/>
  <c r="BE580" i="1" s="1"/>
  <c r="BE581" i="1" s="1"/>
  <c r="BE582" i="1" s="1"/>
  <c r="BE583" i="1" s="1"/>
  <c r="BE584" i="1" s="1"/>
  <c r="BE585" i="1" s="1"/>
  <c r="BE586" i="1" s="1"/>
  <c r="BE587" i="1" s="1"/>
  <c r="BE588" i="1" s="1"/>
  <c r="BE589" i="1" s="1"/>
  <c r="BE590" i="1" s="1"/>
  <c r="BE591" i="1" s="1"/>
  <c r="BE592" i="1" s="1"/>
  <c r="BE593" i="1" s="1"/>
  <c r="BE594" i="1" s="1"/>
  <c r="BE595" i="1" s="1"/>
  <c r="BE596" i="1" s="1"/>
  <c r="BE597" i="1" s="1"/>
  <c r="BE598" i="1" s="1"/>
  <c r="BE599" i="1" s="1"/>
  <c r="BE600" i="1" s="1"/>
  <c r="BE601" i="1" s="1"/>
  <c r="BE602" i="1" s="1"/>
  <c r="BE603" i="1" s="1"/>
  <c r="BE604" i="1" s="1"/>
  <c r="BE605" i="1" s="1"/>
  <c r="BE606" i="1" s="1"/>
  <c r="BE607" i="1" s="1"/>
  <c r="BE608" i="1" s="1"/>
  <c r="BE609" i="1" s="1"/>
  <c r="BE610" i="1" s="1"/>
  <c r="BE611" i="1" s="1"/>
  <c r="BE612" i="1" s="1"/>
  <c r="BE613" i="1" s="1"/>
  <c r="BE614" i="1" s="1"/>
  <c r="BE615" i="1" s="1"/>
  <c r="BE616" i="1" s="1"/>
  <c r="BE617" i="1" s="1"/>
  <c r="BE618" i="1" s="1"/>
  <c r="BE619" i="1" s="1"/>
  <c r="BE620" i="1" s="1"/>
  <c r="BE621" i="1" s="1"/>
  <c r="BE622" i="1" s="1"/>
  <c r="BE623" i="1" s="1"/>
  <c r="BE624" i="1" s="1"/>
  <c r="BE625" i="1" s="1"/>
  <c r="BE626" i="1" s="1"/>
  <c r="BE627" i="1" s="1"/>
  <c r="BE628" i="1" s="1"/>
  <c r="BE629" i="1" s="1"/>
  <c r="BD476" i="1"/>
  <c r="BB476" i="1"/>
  <c r="AW476" i="1"/>
  <c r="AW477" i="1" s="1"/>
  <c r="AW478" i="1" s="1"/>
  <c r="AW479" i="1" s="1"/>
  <c r="AW480" i="1" s="1"/>
  <c r="AW481" i="1" s="1"/>
  <c r="AW482" i="1" s="1"/>
  <c r="AW483" i="1" s="1"/>
  <c r="AW484" i="1" s="1"/>
  <c r="AW485" i="1" s="1"/>
  <c r="AW486" i="1" s="1"/>
  <c r="AW487" i="1" s="1"/>
  <c r="AW488" i="1" s="1"/>
  <c r="AW489" i="1" s="1"/>
  <c r="AW490" i="1" s="1"/>
  <c r="AW491" i="1" s="1"/>
  <c r="AW492" i="1" s="1"/>
  <c r="AW493" i="1" s="1"/>
  <c r="AW494" i="1" s="1"/>
  <c r="AW495" i="1" s="1"/>
  <c r="AW496" i="1" s="1"/>
  <c r="AW497" i="1" s="1"/>
  <c r="AW498" i="1" s="1"/>
  <c r="AW499" i="1" s="1"/>
  <c r="AW500" i="1" s="1"/>
  <c r="AW501" i="1" s="1"/>
  <c r="AW502" i="1" s="1"/>
  <c r="AW503" i="1" s="1"/>
  <c r="AW504" i="1" s="1"/>
  <c r="AW505" i="1" s="1"/>
  <c r="AW506" i="1" s="1"/>
  <c r="AW507" i="1" s="1"/>
  <c r="AW508" i="1" s="1"/>
  <c r="AW509" i="1" s="1"/>
  <c r="AW510" i="1" s="1"/>
  <c r="AW511" i="1" s="1"/>
  <c r="AW512" i="1" s="1"/>
  <c r="AW513" i="1" s="1"/>
  <c r="AW514" i="1" s="1"/>
  <c r="AW515" i="1" s="1"/>
  <c r="AW516" i="1" s="1"/>
  <c r="AW517" i="1" s="1"/>
  <c r="AW518" i="1" s="1"/>
  <c r="AW519" i="1" s="1"/>
  <c r="AW520" i="1" s="1"/>
  <c r="AW521" i="1" s="1"/>
  <c r="AW522" i="1" s="1"/>
  <c r="AW523" i="1" s="1"/>
  <c r="AW524" i="1" s="1"/>
  <c r="AW525" i="1" s="1"/>
  <c r="AW526" i="1" s="1"/>
  <c r="AW527" i="1" s="1"/>
  <c r="AW528" i="1" s="1"/>
  <c r="AW529" i="1" s="1"/>
  <c r="AW530" i="1" s="1"/>
  <c r="AW531" i="1" s="1"/>
  <c r="AT476" i="1"/>
  <c r="AS476" i="1"/>
  <c r="AS477" i="1" s="1"/>
  <c r="AS478" i="1" s="1"/>
  <c r="AS479" i="1" s="1"/>
  <c r="AS480" i="1" s="1"/>
  <c r="AS481" i="1" s="1"/>
  <c r="AS482" i="1" s="1"/>
  <c r="AS483" i="1" s="1"/>
  <c r="AS484" i="1" s="1"/>
  <c r="AS485" i="1" s="1"/>
  <c r="AS486" i="1" s="1"/>
  <c r="AS487" i="1" s="1"/>
  <c r="AS488" i="1" s="1"/>
  <c r="AS489" i="1" s="1"/>
  <c r="AS490" i="1" s="1"/>
  <c r="AS491" i="1" s="1"/>
  <c r="AS492" i="1" s="1"/>
  <c r="AS493" i="1" s="1"/>
  <c r="AS494" i="1" s="1"/>
  <c r="AS495" i="1" s="1"/>
  <c r="AS496" i="1" s="1"/>
  <c r="AS497" i="1" s="1"/>
  <c r="AS498" i="1" s="1"/>
  <c r="AS499" i="1" s="1"/>
  <c r="AS500" i="1" s="1"/>
  <c r="AS501" i="1" s="1"/>
  <c r="AS502" i="1" s="1"/>
  <c r="AS503" i="1" s="1"/>
  <c r="AS504" i="1" s="1"/>
  <c r="AS505" i="1" s="1"/>
  <c r="AS506" i="1" s="1"/>
  <c r="AS507" i="1" s="1"/>
  <c r="AS508" i="1" s="1"/>
  <c r="AS509" i="1" s="1"/>
  <c r="AS510" i="1" s="1"/>
  <c r="AS511" i="1" s="1"/>
  <c r="AS512" i="1" s="1"/>
  <c r="AS513" i="1" s="1"/>
  <c r="AS514" i="1" s="1"/>
  <c r="AS515" i="1" s="1"/>
  <c r="AS516" i="1" s="1"/>
  <c r="AS517" i="1" s="1"/>
  <c r="AS518" i="1" s="1"/>
  <c r="AS519" i="1" s="1"/>
  <c r="AS520" i="1" s="1"/>
  <c r="AS521" i="1" s="1"/>
  <c r="AS522" i="1" s="1"/>
  <c r="AS523" i="1" s="1"/>
  <c r="AS524" i="1" s="1"/>
  <c r="AS525" i="1" s="1"/>
  <c r="AS526" i="1" s="1"/>
  <c r="AS527" i="1" s="1"/>
  <c r="AS528" i="1" s="1"/>
  <c r="AS529" i="1" s="1"/>
  <c r="AS530" i="1" s="1"/>
  <c r="AS531" i="1" s="1"/>
  <c r="AS532" i="1" s="1"/>
  <c r="AS533" i="1" s="1"/>
  <c r="AS534" i="1" s="1"/>
  <c r="AS535" i="1" s="1"/>
  <c r="AS536" i="1" s="1"/>
  <c r="AS537" i="1" s="1"/>
  <c r="AS538" i="1" s="1"/>
  <c r="AS539" i="1" s="1"/>
  <c r="AS540" i="1" s="1"/>
  <c r="AS541" i="1" s="1"/>
  <c r="AS542" i="1" s="1"/>
  <c r="AS543" i="1" s="1"/>
  <c r="AS544" i="1" s="1"/>
  <c r="AS545" i="1" s="1"/>
  <c r="AS546" i="1" s="1"/>
  <c r="AS547" i="1" s="1"/>
  <c r="AS548" i="1" s="1"/>
  <c r="AS549" i="1" s="1"/>
  <c r="AS550" i="1" s="1"/>
  <c r="AS551" i="1" s="1"/>
  <c r="AS552" i="1" s="1"/>
  <c r="AS553" i="1" s="1"/>
  <c r="AS554" i="1" s="1"/>
  <c r="AS555" i="1" s="1"/>
  <c r="AS556" i="1" s="1"/>
  <c r="AS557" i="1" s="1"/>
  <c r="AS558" i="1" s="1"/>
  <c r="AS559" i="1" s="1"/>
  <c r="AS560" i="1" s="1"/>
  <c r="AS561" i="1" s="1"/>
  <c r="AS562" i="1" s="1"/>
  <c r="AS563" i="1" s="1"/>
  <c r="AS564" i="1" s="1"/>
  <c r="AS565" i="1" s="1"/>
  <c r="AS566" i="1" s="1"/>
  <c r="AS567" i="1" s="1"/>
  <c r="AS568" i="1" s="1"/>
  <c r="AS569" i="1" s="1"/>
  <c r="AS570" i="1" s="1"/>
  <c r="AS571" i="1" s="1"/>
  <c r="AS572" i="1" s="1"/>
  <c r="AS573" i="1" s="1"/>
  <c r="AS574" i="1" s="1"/>
  <c r="AS575" i="1" s="1"/>
  <c r="AS576" i="1" s="1"/>
  <c r="AS577" i="1" s="1"/>
  <c r="AS578" i="1" s="1"/>
  <c r="AS579" i="1" s="1"/>
  <c r="AS580" i="1" s="1"/>
  <c r="AS581" i="1" s="1"/>
  <c r="AS582" i="1" s="1"/>
  <c r="AS583" i="1" s="1"/>
  <c r="AS584" i="1" s="1"/>
  <c r="AS585" i="1" s="1"/>
  <c r="AS586" i="1" s="1"/>
  <c r="AS587" i="1" s="1"/>
  <c r="AS588" i="1" s="1"/>
  <c r="AS589" i="1" s="1"/>
  <c r="AS590" i="1" s="1"/>
  <c r="AS591" i="1" s="1"/>
  <c r="AS592" i="1" s="1"/>
  <c r="AS593" i="1" s="1"/>
  <c r="AS594" i="1" s="1"/>
  <c r="AS595" i="1" s="1"/>
  <c r="AS596" i="1" s="1"/>
  <c r="AS597" i="1" s="1"/>
  <c r="AS598" i="1" s="1"/>
  <c r="AS599" i="1" s="1"/>
  <c r="AS600" i="1" s="1"/>
  <c r="AS601" i="1" s="1"/>
  <c r="AS602" i="1" s="1"/>
  <c r="AS603" i="1" s="1"/>
  <c r="AS604" i="1" s="1"/>
  <c r="AS605" i="1" s="1"/>
  <c r="AS606" i="1" s="1"/>
  <c r="AS607" i="1" s="1"/>
  <c r="AS608" i="1" s="1"/>
  <c r="AS609" i="1" s="1"/>
  <c r="AS610" i="1" s="1"/>
  <c r="AS611" i="1" s="1"/>
  <c r="AS612" i="1" s="1"/>
  <c r="AS613" i="1" s="1"/>
  <c r="AS614" i="1" s="1"/>
  <c r="AS615" i="1" s="1"/>
  <c r="AS616" i="1" s="1"/>
  <c r="AS617" i="1" s="1"/>
  <c r="AS618" i="1" s="1"/>
  <c r="AS619" i="1" s="1"/>
  <c r="AS620" i="1" s="1"/>
  <c r="AS621" i="1" s="1"/>
  <c r="AS622" i="1" s="1"/>
  <c r="AS623" i="1" s="1"/>
  <c r="AS624" i="1" s="1"/>
  <c r="AS625" i="1" s="1"/>
  <c r="AS626" i="1" s="1"/>
  <c r="AS627" i="1" s="1"/>
  <c r="AS628" i="1" s="1"/>
  <c r="AS629" i="1" s="1"/>
  <c r="AP476" i="1"/>
  <c r="BH476" i="1" s="1"/>
  <c r="AO476" i="1"/>
  <c r="AO477" i="1" s="1"/>
  <c r="AO478" i="1" s="1"/>
  <c r="AO479" i="1" s="1"/>
  <c r="AO480" i="1" s="1"/>
  <c r="AO481" i="1" s="1"/>
  <c r="AO482" i="1" s="1"/>
  <c r="AO483" i="1" s="1"/>
  <c r="AO484" i="1" s="1"/>
  <c r="AO485" i="1" s="1"/>
  <c r="AO486" i="1" s="1"/>
  <c r="AO487" i="1" s="1"/>
  <c r="AO488" i="1" s="1"/>
  <c r="AO489" i="1" s="1"/>
  <c r="AO490" i="1" s="1"/>
  <c r="AO491" i="1" s="1"/>
  <c r="AO492" i="1" s="1"/>
  <c r="AO493" i="1" s="1"/>
  <c r="AO494" i="1" s="1"/>
  <c r="AO495" i="1" s="1"/>
  <c r="AO496" i="1" s="1"/>
  <c r="AO497" i="1" s="1"/>
  <c r="AO498" i="1" s="1"/>
  <c r="AO499" i="1" s="1"/>
  <c r="AO500" i="1" s="1"/>
  <c r="AO501" i="1" s="1"/>
  <c r="AO502" i="1" s="1"/>
  <c r="AO503" i="1" s="1"/>
  <c r="AO504" i="1" s="1"/>
  <c r="AO505" i="1" s="1"/>
  <c r="AO506" i="1" s="1"/>
  <c r="AO507" i="1" s="1"/>
  <c r="AO508" i="1" s="1"/>
  <c r="AO509" i="1" s="1"/>
  <c r="AO510" i="1" s="1"/>
  <c r="AO511" i="1" s="1"/>
  <c r="AO512" i="1" s="1"/>
  <c r="AO513" i="1" s="1"/>
  <c r="AO514" i="1" s="1"/>
  <c r="AO515" i="1" s="1"/>
  <c r="AO516" i="1" s="1"/>
  <c r="AO517" i="1" s="1"/>
  <c r="AO518" i="1" s="1"/>
  <c r="AO519" i="1" s="1"/>
  <c r="AO520" i="1" s="1"/>
  <c r="AO521" i="1" s="1"/>
  <c r="AO522" i="1" s="1"/>
  <c r="AO523" i="1" s="1"/>
  <c r="AO524" i="1" s="1"/>
  <c r="AO525" i="1" s="1"/>
  <c r="AO526" i="1" s="1"/>
  <c r="AO527" i="1" s="1"/>
  <c r="AO528" i="1" s="1"/>
  <c r="AO529" i="1" s="1"/>
  <c r="AO530" i="1" s="1"/>
  <c r="AO531" i="1" s="1"/>
  <c r="AO532" i="1" s="1"/>
  <c r="AO533" i="1" s="1"/>
  <c r="AO534" i="1" s="1"/>
  <c r="AO535" i="1" s="1"/>
  <c r="AO536" i="1" s="1"/>
  <c r="AO537" i="1" s="1"/>
  <c r="AO538" i="1" s="1"/>
  <c r="AO539" i="1" s="1"/>
  <c r="AO540" i="1" s="1"/>
  <c r="AO541" i="1" s="1"/>
  <c r="AO542" i="1" s="1"/>
  <c r="AO543" i="1" s="1"/>
  <c r="AO544" i="1" s="1"/>
  <c r="AO545" i="1" s="1"/>
  <c r="AO546" i="1" s="1"/>
  <c r="AO547" i="1" s="1"/>
  <c r="AO548" i="1" s="1"/>
  <c r="AO549" i="1" s="1"/>
  <c r="AO550" i="1" s="1"/>
  <c r="AO551" i="1" s="1"/>
  <c r="AO552" i="1" s="1"/>
  <c r="AO553" i="1" s="1"/>
  <c r="AO554" i="1" s="1"/>
  <c r="AO555" i="1" s="1"/>
  <c r="AO556" i="1" s="1"/>
  <c r="AO557" i="1" s="1"/>
  <c r="AO558" i="1" s="1"/>
  <c r="AO559" i="1" s="1"/>
  <c r="AO560" i="1" s="1"/>
  <c r="AO561" i="1" s="1"/>
  <c r="AO562" i="1" s="1"/>
  <c r="AO563" i="1" s="1"/>
  <c r="AO564" i="1" s="1"/>
  <c r="AO565" i="1" s="1"/>
  <c r="AO566" i="1" s="1"/>
  <c r="AO567" i="1" s="1"/>
  <c r="AO568" i="1" s="1"/>
  <c r="AO569" i="1" s="1"/>
  <c r="AO570" i="1" s="1"/>
  <c r="AO571" i="1" s="1"/>
  <c r="AO572" i="1" s="1"/>
  <c r="AO573" i="1" s="1"/>
  <c r="AO574" i="1" s="1"/>
  <c r="AO575" i="1" s="1"/>
  <c r="AO576" i="1" s="1"/>
  <c r="AO577" i="1" s="1"/>
  <c r="AO578" i="1" s="1"/>
  <c r="AO579" i="1" s="1"/>
  <c r="AO580" i="1" s="1"/>
  <c r="AO581" i="1" s="1"/>
  <c r="AO582" i="1" s="1"/>
  <c r="AO583" i="1" s="1"/>
  <c r="AO584" i="1" s="1"/>
  <c r="AO585" i="1" s="1"/>
  <c r="AO586" i="1" s="1"/>
  <c r="AO587" i="1" s="1"/>
  <c r="AO588" i="1" s="1"/>
  <c r="AO589" i="1" s="1"/>
  <c r="AO590" i="1" s="1"/>
  <c r="AO591" i="1" s="1"/>
  <c r="AO592" i="1" s="1"/>
  <c r="AO593" i="1" s="1"/>
  <c r="AO594" i="1" s="1"/>
  <c r="AO595" i="1" s="1"/>
  <c r="AO596" i="1" s="1"/>
  <c r="AO597" i="1" s="1"/>
  <c r="AO598" i="1" s="1"/>
  <c r="AO599" i="1" s="1"/>
  <c r="AO600" i="1" s="1"/>
  <c r="AO601" i="1" s="1"/>
  <c r="AO602" i="1" s="1"/>
  <c r="AO603" i="1" s="1"/>
  <c r="AO604" i="1" s="1"/>
  <c r="AO605" i="1" s="1"/>
  <c r="AO606" i="1" s="1"/>
  <c r="AO607" i="1" s="1"/>
  <c r="AO608" i="1" s="1"/>
  <c r="AO609" i="1" s="1"/>
  <c r="AO610" i="1" s="1"/>
  <c r="AO611" i="1" s="1"/>
  <c r="AO612" i="1" s="1"/>
  <c r="AO613" i="1" s="1"/>
  <c r="AO614" i="1" s="1"/>
  <c r="AO615" i="1" s="1"/>
  <c r="AO616" i="1" s="1"/>
  <c r="AO617" i="1" s="1"/>
  <c r="AO618" i="1" s="1"/>
  <c r="AO619" i="1" s="1"/>
  <c r="AO620" i="1" s="1"/>
  <c r="AO621" i="1" s="1"/>
  <c r="AO622" i="1" s="1"/>
  <c r="AO623" i="1" s="1"/>
  <c r="AO624" i="1" s="1"/>
  <c r="AO625" i="1" s="1"/>
  <c r="AO626" i="1" s="1"/>
  <c r="AO627" i="1" s="1"/>
  <c r="AO628" i="1" s="1"/>
  <c r="AO629" i="1" s="1"/>
  <c r="AM476" i="1"/>
  <c r="AL476" i="1"/>
  <c r="AK476" i="1"/>
  <c r="AK477" i="1" s="1"/>
  <c r="AK478" i="1" s="1"/>
  <c r="AK479" i="1" s="1"/>
  <c r="AK480" i="1" s="1"/>
  <c r="AK481" i="1" s="1"/>
  <c r="AK482" i="1" s="1"/>
  <c r="AK483" i="1" s="1"/>
  <c r="AK484" i="1" s="1"/>
  <c r="AK485" i="1" s="1"/>
  <c r="AK486" i="1" s="1"/>
  <c r="AK487" i="1" s="1"/>
  <c r="AK488" i="1" s="1"/>
  <c r="AK489" i="1" s="1"/>
  <c r="AK490" i="1" s="1"/>
  <c r="AK491" i="1" s="1"/>
  <c r="AK492" i="1" s="1"/>
  <c r="AK493" i="1" s="1"/>
  <c r="AK494" i="1" s="1"/>
  <c r="AK495" i="1" s="1"/>
  <c r="AK496" i="1" s="1"/>
  <c r="AK497" i="1" s="1"/>
  <c r="AK498" i="1" s="1"/>
  <c r="AK499" i="1" s="1"/>
  <c r="AK500" i="1" s="1"/>
  <c r="AK501" i="1" s="1"/>
  <c r="AK502" i="1" s="1"/>
  <c r="AK503" i="1" s="1"/>
  <c r="AK504" i="1" s="1"/>
  <c r="AK505" i="1" s="1"/>
  <c r="AK506" i="1" s="1"/>
  <c r="AK507" i="1" s="1"/>
  <c r="AK508" i="1" s="1"/>
  <c r="AK509" i="1" s="1"/>
  <c r="AK510" i="1" s="1"/>
  <c r="AK511" i="1" s="1"/>
  <c r="AK512" i="1" s="1"/>
  <c r="AK513" i="1" s="1"/>
  <c r="AK514" i="1" s="1"/>
  <c r="AK515" i="1" s="1"/>
  <c r="AK516" i="1" s="1"/>
  <c r="AK517" i="1" s="1"/>
  <c r="AK518" i="1" s="1"/>
  <c r="AK519" i="1" s="1"/>
  <c r="AK520" i="1" s="1"/>
  <c r="AK521" i="1" s="1"/>
  <c r="AK522" i="1" s="1"/>
  <c r="AK523" i="1" s="1"/>
  <c r="AK524" i="1" s="1"/>
  <c r="AK525" i="1" s="1"/>
  <c r="AK526" i="1" s="1"/>
  <c r="AK527" i="1" s="1"/>
  <c r="AK528" i="1" s="1"/>
  <c r="AK529" i="1" s="1"/>
  <c r="AK530" i="1" s="1"/>
  <c r="AK531" i="1" s="1"/>
  <c r="AK532" i="1" s="1"/>
  <c r="AK533" i="1" s="1"/>
  <c r="AK534" i="1" s="1"/>
  <c r="AK535" i="1" s="1"/>
  <c r="AK536" i="1" s="1"/>
  <c r="AK537" i="1" s="1"/>
  <c r="AK538" i="1" s="1"/>
  <c r="AK539" i="1" s="1"/>
  <c r="AK540" i="1" s="1"/>
  <c r="AK541" i="1" s="1"/>
  <c r="AK542" i="1" s="1"/>
  <c r="AK543" i="1" s="1"/>
  <c r="AK544" i="1" s="1"/>
  <c r="AK545" i="1" s="1"/>
  <c r="AK546" i="1" s="1"/>
  <c r="AK547" i="1" s="1"/>
  <c r="AK548" i="1" s="1"/>
  <c r="AK549" i="1" s="1"/>
  <c r="AK550" i="1" s="1"/>
  <c r="AK551" i="1" s="1"/>
  <c r="AK552" i="1" s="1"/>
  <c r="AK553" i="1" s="1"/>
  <c r="AK554" i="1" s="1"/>
  <c r="AK555" i="1" s="1"/>
  <c r="AK556" i="1" s="1"/>
  <c r="AK557" i="1" s="1"/>
  <c r="AK558" i="1" s="1"/>
  <c r="AK559" i="1" s="1"/>
  <c r="AK560" i="1" s="1"/>
  <c r="AK561" i="1" s="1"/>
  <c r="AK562" i="1" s="1"/>
  <c r="AK563" i="1" s="1"/>
  <c r="AK564" i="1" s="1"/>
  <c r="AK565" i="1" s="1"/>
  <c r="AK566" i="1" s="1"/>
  <c r="AK567" i="1" s="1"/>
  <c r="AK568" i="1" s="1"/>
  <c r="AK569" i="1" s="1"/>
  <c r="AK570" i="1" s="1"/>
  <c r="AK571" i="1" s="1"/>
  <c r="AK572" i="1" s="1"/>
  <c r="AK573" i="1" s="1"/>
  <c r="AK574" i="1" s="1"/>
  <c r="AK575" i="1" s="1"/>
  <c r="AK576" i="1" s="1"/>
  <c r="AK577" i="1" s="1"/>
  <c r="AK578" i="1" s="1"/>
  <c r="AK579" i="1" s="1"/>
  <c r="AK580" i="1" s="1"/>
  <c r="AK581" i="1" s="1"/>
  <c r="AK582" i="1" s="1"/>
  <c r="AK583" i="1" s="1"/>
  <c r="AK584" i="1" s="1"/>
  <c r="AK585" i="1" s="1"/>
  <c r="AK586" i="1" s="1"/>
  <c r="AK587" i="1" s="1"/>
  <c r="AK588" i="1" s="1"/>
  <c r="AK589" i="1" s="1"/>
  <c r="AK590" i="1" s="1"/>
  <c r="AK591" i="1" s="1"/>
  <c r="AK592" i="1" s="1"/>
  <c r="AK593" i="1" s="1"/>
  <c r="AK594" i="1" s="1"/>
  <c r="AK595" i="1" s="1"/>
  <c r="AK596" i="1" s="1"/>
  <c r="AK597" i="1" s="1"/>
  <c r="AK598" i="1" s="1"/>
  <c r="AK599" i="1" s="1"/>
  <c r="AK600" i="1" s="1"/>
  <c r="AK601" i="1" s="1"/>
  <c r="AK602" i="1" s="1"/>
  <c r="AK603" i="1" s="1"/>
  <c r="AK604" i="1" s="1"/>
  <c r="AK605" i="1" s="1"/>
  <c r="AK606" i="1" s="1"/>
  <c r="AK607" i="1" s="1"/>
  <c r="AK608" i="1" s="1"/>
  <c r="AK609" i="1" s="1"/>
  <c r="AK610" i="1" s="1"/>
  <c r="AK611" i="1" s="1"/>
  <c r="AK612" i="1" s="1"/>
  <c r="AK613" i="1" s="1"/>
  <c r="AK614" i="1" s="1"/>
  <c r="AK615" i="1" s="1"/>
  <c r="AK616" i="1" s="1"/>
  <c r="AK617" i="1" s="1"/>
  <c r="AK618" i="1" s="1"/>
  <c r="AK619" i="1" s="1"/>
  <c r="AK620" i="1" s="1"/>
  <c r="AK621" i="1" s="1"/>
  <c r="AK622" i="1" s="1"/>
  <c r="AK623" i="1" s="1"/>
  <c r="AK624" i="1" s="1"/>
  <c r="AK625" i="1" s="1"/>
  <c r="AK626" i="1" s="1"/>
  <c r="AK627" i="1" s="1"/>
  <c r="AK628" i="1" s="1"/>
  <c r="AK629" i="1" s="1"/>
  <c r="AI476" i="1"/>
  <c r="AH476" i="1"/>
  <c r="AG476" i="1"/>
  <c r="AC476" i="1"/>
  <c r="AB476" i="1"/>
  <c r="AB477" i="1" s="1"/>
  <c r="AB478" i="1" s="1"/>
  <c r="AB479" i="1" s="1"/>
  <c r="AB480" i="1" s="1"/>
  <c r="AB481" i="1" s="1"/>
  <c r="AB482" i="1" s="1"/>
  <c r="AB483" i="1" s="1"/>
  <c r="AB484" i="1" s="1"/>
  <c r="AB485" i="1" s="1"/>
  <c r="AB486" i="1" s="1"/>
  <c r="AB487" i="1" s="1"/>
  <c r="AB488" i="1" s="1"/>
  <c r="AB489" i="1" s="1"/>
  <c r="AB490" i="1" s="1"/>
  <c r="AB491" i="1" s="1"/>
  <c r="AB492" i="1" s="1"/>
  <c r="AB493" i="1" s="1"/>
  <c r="AB494" i="1" s="1"/>
  <c r="AB495" i="1" s="1"/>
  <c r="AB496" i="1" s="1"/>
  <c r="AB497" i="1" s="1"/>
  <c r="AB498" i="1" s="1"/>
  <c r="AB499" i="1" s="1"/>
  <c r="AB500" i="1" s="1"/>
  <c r="AB501" i="1" s="1"/>
  <c r="AB502" i="1" s="1"/>
  <c r="AB503" i="1" s="1"/>
  <c r="AB504" i="1" s="1"/>
  <c r="AB505" i="1" s="1"/>
  <c r="AB506" i="1" s="1"/>
  <c r="AB507" i="1" s="1"/>
  <c r="AB508" i="1" s="1"/>
  <c r="AB509" i="1" s="1"/>
  <c r="AB510" i="1" s="1"/>
  <c r="AB511" i="1" s="1"/>
  <c r="AB512" i="1" s="1"/>
  <c r="AB513" i="1" s="1"/>
  <c r="AB514" i="1" s="1"/>
  <c r="AB515" i="1" s="1"/>
  <c r="AB516" i="1" s="1"/>
  <c r="AB517" i="1" s="1"/>
  <c r="AB518" i="1" s="1"/>
  <c r="AB519" i="1" s="1"/>
  <c r="AB520" i="1" s="1"/>
  <c r="AB521" i="1" s="1"/>
  <c r="AB522" i="1" s="1"/>
  <c r="AB523" i="1" s="1"/>
  <c r="AB524" i="1" s="1"/>
  <c r="AB525" i="1" s="1"/>
  <c r="AB526" i="1" s="1"/>
  <c r="AB527" i="1" s="1"/>
  <c r="AB528" i="1" s="1"/>
  <c r="AB529" i="1" s="1"/>
  <c r="AB530" i="1" s="1"/>
  <c r="AB531" i="1" s="1"/>
  <c r="AB532" i="1" s="1"/>
  <c r="AB533" i="1" s="1"/>
  <c r="AB534" i="1" s="1"/>
  <c r="AB535" i="1" s="1"/>
  <c r="AB536" i="1" s="1"/>
  <c r="AB537" i="1" s="1"/>
  <c r="AB538" i="1" s="1"/>
  <c r="AB539" i="1" s="1"/>
  <c r="AB540" i="1" s="1"/>
  <c r="AB541" i="1" s="1"/>
  <c r="AB542" i="1" s="1"/>
  <c r="AB543" i="1" s="1"/>
  <c r="AB544" i="1" s="1"/>
  <c r="AB545" i="1" s="1"/>
  <c r="AB546" i="1" s="1"/>
  <c r="AB547" i="1" s="1"/>
  <c r="AB548" i="1" s="1"/>
  <c r="AB549" i="1" s="1"/>
  <c r="AB550" i="1" s="1"/>
  <c r="AB551" i="1" s="1"/>
  <c r="AB552" i="1" s="1"/>
  <c r="AB553" i="1" s="1"/>
  <c r="AB554" i="1" s="1"/>
  <c r="AB555" i="1" s="1"/>
  <c r="AB556" i="1" s="1"/>
  <c r="AB557" i="1" s="1"/>
  <c r="AB558" i="1" s="1"/>
  <c r="AB559" i="1" s="1"/>
  <c r="AB560" i="1" s="1"/>
  <c r="AB561" i="1" s="1"/>
  <c r="AB562" i="1" s="1"/>
  <c r="AB563" i="1" s="1"/>
  <c r="AB564" i="1" s="1"/>
  <c r="AB565" i="1" s="1"/>
  <c r="AB566" i="1" s="1"/>
  <c r="AB567" i="1" s="1"/>
  <c r="AB568" i="1" s="1"/>
  <c r="AB569" i="1" s="1"/>
  <c r="AB570" i="1" s="1"/>
  <c r="AB571" i="1" s="1"/>
  <c r="AB572" i="1" s="1"/>
  <c r="AB573" i="1" s="1"/>
  <c r="AB574" i="1" s="1"/>
  <c r="AB575" i="1" s="1"/>
  <c r="AB576" i="1" s="1"/>
  <c r="AB577" i="1" s="1"/>
  <c r="AB578" i="1" s="1"/>
  <c r="AB579" i="1" s="1"/>
  <c r="AB580" i="1" s="1"/>
  <c r="AB581" i="1" s="1"/>
  <c r="AB582" i="1" s="1"/>
  <c r="AB583" i="1" s="1"/>
  <c r="AB584" i="1" s="1"/>
  <c r="AB585" i="1" s="1"/>
  <c r="AB586" i="1" s="1"/>
  <c r="AB587" i="1" s="1"/>
  <c r="AB588" i="1" s="1"/>
  <c r="AB589" i="1" s="1"/>
  <c r="AB590" i="1" s="1"/>
  <c r="AB591" i="1" s="1"/>
  <c r="AB592" i="1" s="1"/>
  <c r="AB593" i="1" s="1"/>
  <c r="AB594" i="1" s="1"/>
  <c r="AB595" i="1" s="1"/>
  <c r="AB596" i="1" s="1"/>
  <c r="AB597" i="1" s="1"/>
  <c r="AB598" i="1" s="1"/>
  <c r="AB599" i="1" s="1"/>
  <c r="AB600" i="1" s="1"/>
  <c r="AB601" i="1" s="1"/>
  <c r="AB602" i="1" s="1"/>
  <c r="AB603" i="1" s="1"/>
  <c r="AB604" i="1" s="1"/>
  <c r="AB605" i="1" s="1"/>
  <c r="AB606" i="1" s="1"/>
  <c r="AB607" i="1" s="1"/>
  <c r="AB608" i="1" s="1"/>
  <c r="AB609" i="1" s="1"/>
  <c r="AB610" i="1" s="1"/>
  <c r="AB611" i="1" s="1"/>
  <c r="AB612" i="1" s="1"/>
  <c r="AB613" i="1" s="1"/>
  <c r="AB614" i="1" s="1"/>
  <c r="AB615" i="1" s="1"/>
  <c r="AB616" i="1" s="1"/>
  <c r="AB617" i="1" s="1"/>
  <c r="AB618" i="1" s="1"/>
  <c r="AB619" i="1" s="1"/>
  <c r="AB620" i="1" s="1"/>
  <c r="AB621" i="1" s="1"/>
  <c r="AB622" i="1" s="1"/>
  <c r="AB623" i="1" s="1"/>
  <c r="AB624" i="1" s="1"/>
  <c r="AB625" i="1" s="1"/>
  <c r="AB626" i="1" s="1"/>
  <c r="AB627" i="1" s="1"/>
  <c r="AB628" i="1" s="1"/>
  <c r="AB629" i="1" s="1"/>
  <c r="S476" i="1"/>
  <c r="Z476" i="1" s="1"/>
  <c r="BA476" i="1" s="1"/>
  <c r="Q476" i="1"/>
  <c r="P476" i="1"/>
  <c r="AJ476" i="1" s="1"/>
  <c r="BI475" i="1"/>
  <c r="BH475" i="1"/>
  <c r="BF475" i="1"/>
  <c r="BE475" i="1"/>
  <c r="BD475" i="1"/>
  <c r="BB475" i="1"/>
  <c r="AW475" i="1"/>
  <c r="AV475" i="1"/>
  <c r="AV476" i="1" s="1"/>
  <c r="AV477" i="1" s="1"/>
  <c r="AV478" i="1" s="1"/>
  <c r="AV479" i="1" s="1"/>
  <c r="AV480" i="1" s="1"/>
  <c r="AV481" i="1" s="1"/>
  <c r="AV482" i="1" s="1"/>
  <c r="AV483" i="1" s="1"/>
  <c r="AV484" i="1" s="1"/>
  <c r="AV485" i="1" s="1"/>
  <c r="AV486" i="1" s="1"/>
  <c r="AV487" i="1" s="1"/>
  <c r="AV488" i="1" s="1"/>
  <c r="AV489" i="1" s="1"/>
  <c r="AV490" i="1" s="1"/>
  <c r="AV491" i="1" s="1"/>
  <c r="AV492" i="1" s="1"/>
  <c r="AV493" i="1" s="1"/>
  <c r="AV494" i="1" s="1"/>
  <c r="AV495" i="1" s="1"/>
  <c r="AV496" i="1" s="1"/>
  <c r="AV497" i="1" s="1"/>
  <c r="AV498" i="1" s="1"/>
  <c r="AV499" i="1" s="1"/>
  <c r="AV500" i="1" s="1"/>
  <c r="AV501" i="1" s="1"/>
  <c r="AV502" i="1" s="1"/>
  <c r="AV503" i="1" s="1"/>
  <c r="AV504" i="1" s="1"/>
  <c r="AV505" i="1" s="1"/>
  <c r="AV506" i="1" s="1"/>
  <c r="AV507" i="1" s="1"/>
  <c r="AV508" i="1" s="1"/>
  <c r="AV509" i="1" s="1"/>
  <c r="AV510" i="1" s="1"/>
  <c r="AV511" i="1" s="1"/>
  <c r="AV512" i="1" s="1"/>
  <c r="AV513" i="1" s="1"/>
  <c r="AV514" i="1" s="1"/>
  <c r="AV515" i="1" s="1"/>
  <c r="AV516" i="1" s="1"/>
  <c r="AV517" i="1" s="1"/>
  <c r="AV518" i="1" s="1"/>
  <c r="AV519" i="1" s="1"/>
  <c r="AV520" i="1" s="1"/>
  <c r="AV521" i="1" s="1"/>
  <c r="AV522" i="1" s="1"/>
  <c r="AV523" i="1" s="1"/>
  <c r="AV524" i="1" s="1"/>
  <c r="AV525" i="1" s="1"/>
  <c r="AV526" i="1" s="1"/>
  <c r="AV527" i="1" s="1"/>
  <c r="AV528" i="1" s="1"/>
  <c r="AV529" i="1" s="1"/>
  <c r="AV530" i="1" s="1"/>
  <c r="AV531" i="1" s="1"/>
  <c r="AV532" i="1" s="1"/>
  <c r="AV533" i="1" s="1"/>
  <c r="AV534" i="1" s="1"/>
  <c r="AV535" i="1" s="1"/>
  <c r="AV536" i="1" s="1"/>
  <c r="AV537" i="1" s="1"/>
  <c r="AV538" i="1" s="1"/>
  <c r="AV539" i="1" s="1"/>
  <c r="AV540" i="1" s="1"/>
  <c r="AV541" i="1" s="1"/>
  <c r="AV542" i="1" s="1"/>
  <c r="AV543" i="1" s="1"/>
  <c r="AV544" i="1" s="1"/>
  <c r="AV545" i="1" s="1"/>
  <c r="AV546" i="1" s="1"/>
  <c r="AV547" i="1" s="1"/>
  <c r="AV548" i="1" s="1"/>
  <c r="AV549" i="1" s="1"/>
  <c r="AV550" i="1" s="1"/>
  <c r="AV551" i="1" s="1"/>
  <c r="AV552" i="1" s="1"/>
  <c r="AV553" i="1" s="1"/>
  <c r="AV554" i="1" s="1"/>
  <c r="AV555" i="1" s="1"/>
  <c r="AV556" i="1" s="1"/>
  <c r="AV557" i="1" s="1"/>
  <c r="AV558" i="1" s="1"/>
  <c r="AV559" i="1" s="1"/>
  <c r="AV560" i="1" s="1"/>
  <c r="AV561" i="1" s="1"/>
  <c r="AV562" i="1" s="1"/>
  <c r="AV563" i="1" s="1"/>
  <c r="AV564" i="1" s="1"/>
  <c r="AV565" i="1" s="1"/>
  <c r="AV566" i="1" s="1"/>
  <c r="AV567" i="1" s="1"/>
  <c r="AV568" i="1" s="1"/>
  <c r="AV569" i="1" s="1"/>
  <c r="AV570" i="1" s="1"/>
  <c r="AV571" i="1" s="1"/>
  <c r="AV572" i="1" s="1"/>
  <c r="AV573" i="1" s="1"/>
  <c r="AV574" i="1" s="1"/>
  <c r="AV575" i="1" s="1"/>
  <c r="AV576" i="1" s="1"/>
  <c r="AV577" i="1" s="1"/>
  <c r="AV578" i="1" s="1"/>
  <c r="AV579" i="1" s="1"/>
  <c r="AV580" i="1" s="1"/>
  <c r="AV581" i="1" s="1"/>
  <c r="AV582" i="1" s="1"/>
  <c r="AV583" i="1" s="1"/>
  <c r="AV584" i="1" s="1"/>
  <c r="AV585" i="1" s="1"/>
  <c r="AV586" i="1" s="1"/>
  <c r="AV587" i="1" s="1"/>
  <c r="AV588" i="1" s="1"/>
  <c r="AV589" i="1" s="1"/>
  <c r="AV590" i="1" s="1"/>
  <c r="AV591" i="1" s="1"/>
  <c r="AV592" i="1" s="1"/>
  <c r="AV593" i="1" s="1"/>
  <c r="AV594" i="1" s="1"/>
  <c r="AV595" i="1" s="1"/>
  <c r="AV596" i="1" s="1"/>
  <c r="AV597" i="1" s="1"/>
  <c r="AV598" i="1" s="1"/>
  <c r="AV599" i="1" s="1"/>
  <c r="AV600" i="1" s="1"/>
  <c r="AV601" i="1" s="1"/>
  <c r="AV602" i="1" s="1"/>
  <c r="AV603" i="1" s="1"/>
  <c r="AV604" i="1" s="1"/>
  <c r="AV605" i="1" s="1"/>
  <c r="AV606" i="1" s="1"/>
  <c r="AV607" i="1" s="1"/>
  <c r="AV608" i="1" s="1"/>
  <c r="AV609" i="1" s="1"/>
  <c r="AV610" i="1" s="1"/>
  <c r="AV611" i="1" s="1"/>
  <c r="AV612" i="1" s="1"/>
  <c r="AV613" i="1" s="1"/>
  <c r="AV614" i="1" s="1"/>
  <c r="AV615" i="1" s="1"/>
  <c r="AV616" i="1" s="1"/>
  <c r="AV617" i="1" s="1"/>
  <c r="AV618" i="1" s="1"/>
  <c r="AV619" i="1" s="1"/>
  <c r="AV620" i="1" s="1"/>
  <c r="AV621" i="1" s="1"/>
  <c r="AV622" i="1" s="1"/>
  <c r="AV623" i="1" s="1"/>
  <c r="AV624" i="1" s="1"/>
  <c r="AV625" i="1" s="1"/>
  <c r="AV626" i="1" s="1"/>
  <c r="AV627" i="1" s="1"/>
  <c r="AV628" i="1" s="1"/>
  <c r="AV629" i="1" s="1"/>
  <c r="AT475" i="1"/>
  <c r="AS475" i="1"/>
  <c r="AR475" i="1"/>
  <c r="AR476" i="1" s="1"/>
  <c r="AR477" i="1" s="1"/>
  <c r="AR478" i="1" s="1"/>
  <c r="AR479" i="1" s="1"/>
  <c r="AR480" i="1" s="1"/>
  <c r="AR481" i="1" s="1"/>
  <c r="AR482" i="1" s="1"/>
  <c r="AR483" i="1" s="1"/>
  <c r="AR484" i="1" s="1"/>
  <c r="AR485" i="1" s="1"/>
  <c r="AR486" i="1" s="1"/>
  <c r="AR487" i="1" s="1"/>
  <c r="AR488" i="1" s="1"/>
  <c r="AR489" i="1" s="1"/>
  <c r="AR490" i="1" s="1"/>
  <c r="AR491" i="1" s="1"/>
  <c r="AR492" i="1" s="1"/>
  <c r="AR493" i="1" s="1"/>
  <c r="AR494" i="1" s="1"/>
  <c r="AR495" i="1" s="1"/>
  <c r="AR496" i="1" s="1"/>
  <c r="AR497" i="1" s="1"/>
  <c r="AR498" i="1" s="1"/>
  <c r="AR499" i="1" s="1"/>
  <c r="AR500" i="1" s="1"/>
  <c r="AR501" i="1" s="1"/>
  <c r="AR502" i="1" s="1"/>
  <c r="AR503" i="1" s="1"/>
  <c r="AR504" i="1" s="1"/>
  <c r="AR505" i="1" s="1"/>
  <c r="AR506" i="1" s="1"/>
  <c r="AR507" i="1" s="1"/>
  <c r="AR508" i="1" s="1"/>
  <c r="AR509" i="1" s="1"/>
  <c r="AR510" i="1" s="1"/>
  <c r="AR511" i="1" s="1"/>
  <c r="AR512" i="1" s="1"/>
  <c r="AR513" i="1" s="1"/>
  <c r="AR514" i="1" s="1"/>
  <c r="AR515" i="1" s="1"/>
  <c r="AR516" i="1" s="1"/>
  <c r="AR517" i="1" s="1"/>
  <c r="AR518" i="1" s="1"/>
  <c r="AR519" i="1" s="1"/>
  <c r="AR520" i="1" s="1"/>
  <c r="AR521" i="1" s="1"/>
  <c r="AR522" i="1" s="1"/>
  <c r="AR523" i="1" s="1"/>
  <c r="AR524" i="1" s="1"/>
  <c r="AR525" i="1" s="1"/>
  <c r="AR526" i="1" s="1"/>
  <c r="AR527" i="1" s="1"/>
  <c r="AR528" i="1" s="1"/>
  <c r="AR529" i="1" s="1"/>
  <c r="AR530" i="1" s="1"/>
  <c r="AR531" i="1" s="1"/>
  <c r="AR532" i="1" s="1"/>
  <c r="AR533" i="1" s="1"/>
  <c r="AR534" i="1" s="1"/>
  <c r="AR535" i="1" s="1"/>
  <c r="AR536" i="1" s="1"/>
  <c r="AR537" i="1" s="1"/>
  <c r="AR538" i="1" s="1"/>
  <c r="AR539" i="1" s="1"/>
  <c r="AR540" i="1" s="1"/>
  <c r="AR541" i="1" s="1"/>
  <c r="AR542" i="1" s="1"/>
  <c r="AR543" i="1" s="1"/>
  <c r="AR544" i="1" s="1"/>
  <c r="AR545" i="1" s="1"/>
  <c r="AR546" i="1" s="1"/>
  <c r="AR547" i="1" s="1"/>
  <c r="AR548" i="1" s="1"/>
  <c r="AR549" i="1" s="1"/>
  <c r="AR550" i="1" s="1"/>
  <c r="AR551" i="1" s="1"/>
  <c r="AR552" i="1" s="1"/>
  <c r="AR553" i="1" s="1"/>
  <c r="AR554" i="1" s="1"/>
  <c r="AR555" i="1" s="1"/>
  <c r="AR556" i="1" s="1"/>
  <c r="AR557" i="1" s="1"/>
  <c r="AR558" i="1" s="1"/>
  <c r="AR559" i="1" s="1"/>
  <c r="AR560" i="1" s="1"/>
  <c r="AR561" i="1" s="1"/>
  <c r="AR562" i="1" s="1"/>
  <c r="AR563" i="1" s="1"/>
  <c r="AR564" i="1" s="1"/>
  <c r="AR565" i="1" s="1"/>
  <c r="AR566" i="1" s="1"/>
  <c r="AR567" i="1" s="1"/>
  <c r="AR568" i="1" s="1"/>
  <c r="AR569" i="1" s="1"/>
  <c r="AR570" i="1" s="1"/>
  <c r="AR571" i="1" s="1"/>
  <c r="AR572" i="1" s="1"/>
  <c r="AR573" i="1" s="1"/>
  <c r="AR574" i="1" s="1"/>
  <c r="AR575" i="1" s="1"/>
  <c r="AR576" i="1" s="1"/>
  <c r="AR577" i="1" s="1"/>
  <c r="AR578" i="1" s="1"/>
  <c r="AR579" i="1" s="1"/>
  <c r="AR580" i="1" s="1"/>
  <c r="AR581" i="1" s="1"/>
  <c r="AR582" i="1" s="1"/>
  <c r="AR583" i="1" s="1"/>
  <c r="AR584" i="1" s="1"/>
  <c r="AR585" i="1" s="1"/>
  <c r="AR586" i="1" s="1"/>
  <c r="AR587" i="1" s="1"/>
  <c r="AR588" i="1" s="1"/>
  <c r="AR589" i="1" s="1"/>
  <c r="AR590" i="1" s="1"/>
  <c r="AR591" i="1" s="1"/>
  <c r="AR592" i="1" s="1"/>
  <c r="AR593" i="1" s="1"/>
  <c r="AR594" i="1" s="1"/>
  <c r="AR595" i="1" s="1"/>
  <c r="AR596" i="1" s="1"/>
  <c r="AR597" i="1" s="1"/>
  <c r="AR598" i="1" s="1"/>
  <c r="AR599" i="1" s="1"/>
  <c r="AR600" i="1" s="1"/>
  <c r="AR601" i="1" s="1"/>
  <c r="AR602" i="1" s="1"/>
  <c r="AR603" i="1" s="1"/>
  <c r="AR604" i="1" s="1"/>
  <c r="AR605" i="1" s="1"/>
  <c r="AR606" i="1" s="1"/>
  <c r="AR607" i="1" s="1"/>
  <c r="AR608" i="1" s="1"/>
  <c r="AR609" i="1" s="1"/>
  <c r="AR610" i="1" s="1"/>
  <c r="AR611" i="1" s="1"/>
  <c r="AR612" i="1" s="1"/>
  <c r="AR613" i="1" s="1"/>
  <c r="AR614" i="1" s="1"/>
  <c r="AR615" i="1" s="1"/>
  <c r="AR616" i="1" s="1"/>
  <c r="AR617" i="1" s="1"/>
  <c r="AR618" i="1" s="1"/>
  <c r="AR619" i="1" s="1"/>
  <c r="AR620" i="1" s="1"/>
  <c r="AR621" i="1" s="1"/>
  <c r="AR622" i="1" s="1"/>
  <c r="AR623" i="1" s="1"/>
  <c r="AR624" i="1" s="1"/>
  <c r="AR625" i="1" s="1"/>
  <c r="AR626" i="1" s="1"/>
  <c r="AR627" i="1" s="1"/>
  <c r="AR628" i="1" s="1"/>
  <c r="AR629" i="1" s="1"/>
  <c r="AP475" i="1"/>
  <c r="AO475" i="1"/>
  <c r="AN475" i="1"/>
  <c r="AN476" i="1" s="1"/>
  <c r="AN477" i="1" s="1"/>
  <c r="AN478" i="1" s="1"/>
  <c r="AN479" i="1" s="1"/>
  <c r="AN480" i="1" s="1"/>
  <c r="AN481" i="1" s="1"/>
  <c r="AN482" i="1" s="1"/>
  <c r="AN483" i="1" s="1"/>
  <c r="AN484" i="1" s="1"/>
  <c r="AN485" i="1" s="1"/>
  <c r="AN486" i="1" s="1"/>
  <c r="AN487" i="1" s="1"/>
  <c r="AN488" i="1" s="1"/>
  <c r="AN489" i="1" s="1"/>
  <c r="AN490" i="1" s="1"/>
  <c r="AN491" i="1" s="1"/>
  <c r="AN492" i="1" s="1"/>
  <c r="AN493" i="1" s="1"/>
  <c r="AN494" i="1" s="1"/>
  <c r="AN495" i="1" s="1"/>
  <c r="AN496" i="1" s="1"/>
  <c r="AN497" i="1" s="1"/>
  <c r="AN498" i="1" s="1"/>
  <c r="AN499" i="1" s="1"/>
  <c r="AN500" i="1" s="1"/>
  <c r="AN501" i="1" s="1"/>
  <c r="AN502" i="1" s="1"/>
  <c r="AN503" i="1" s="1"/>
  <c r="AN504" i="1" s="1"/>
  <c r="AN505" i="1" s="1"/>
  <c r="AN506" i="1" s="1"/>
  <c r="AN507" i="1" s="1"/>
  <c r="AN508" i="1" s="1"/>
  <c r="AN509" i="1" s="1"/>
  <c r="AN510" i="1" s="1"/>
  <c r="AN511" i="1" s="1"/>
  <c r="AN512" i="1" s="1"/>
  <c r="AN513" i="1" s="1"/>
  <c r="AN514" i="1" s="1"/>
  <c r="AN515" i="1" s="1"/>
  <c r="AN516" i="1" s="1"/>
  <c r="AN517" i="1" s="1"/>
  <c r="AN518" i="1" s="1"/>
  <c r="AN519" i="1" s="1"/>
  <c r="AN520" i="1" s="1"/>
  <c r="AN521" i="1" s="1"/>
  <c r="AN522" i="1" s="1"/>
  <c r="AN523" i="1" s="1"/>
  <c r="AN524" i="1" s="1"/>
  <c r="AN525" i="1" s="1"/>
  <c r="AN526" i="1" s="1"/>
  <c r="AN527" i="1" s="1"/>
  <c r="AN528" i="1" s="1"/>
  <c r="AN529" i="1" s="1"/>
  <c r="AN530" i="1" s="1"/>
  <c r="AN531" i="1" s="1"/>
  <c r="AN532" i="1" s="1"/>
  <c r="AN533" i="1" s="1"/>
  <c r="AN534" i="1" s="1"/>
  <c r="AN535" i="1" s="1"/>
  <c r="AN536" i="1" s="1"/>
  <c r="AN537" i="1" s="1"/>
  <c r="AN538" i="1" s="1"/>
  <c r="AN539" i="1" s="1"/>
  <c r="AN540" i="1" s="1"/>
  <c r="AN541" i="1" s="1"/>
  <c r="AN542" i="1" s="1"/>
  <c r="AN543" i="1" s="1"/>
  <c r="AN544" i="1" s="1"/>
  <c r="AN545" i="1" s="1"/>
  <c r="AN546" i="1" s="1"/>
  <c r="AN547" i="1" s="1"/>
  <c r="AN548" i="1" s="1"/>
  <c r="AN549" i="1" s="1"/>
  <c r="AN550" i="1" s="1"/>
  <c r="AN551" i="1" s="1"/>
  <c r="AN552" i="1" s="1"/>
  <c r="AN553" i="1" s="1"/>
  <c r="AN554" i="1" s="1"/>
  <c r="AN555" i="1" s="1"/>
  <c r="AN556" i="1" s="1"/>
  <c r="AN557" i="1" s="1"/>
  <c r="AN558" i="1" s="1"/>
  <c r="AN559" i="1" s="1"/>
  <c r="AN560" i="1" s="1"/>
  <c r="AN561" i="1" s="1"/>
  <c r="AN562" i="1" s="1"/>
  <c r="AN563" i="1" s="1"/>
  <c r="AN564" i="1" s="1"/>
  <c r="AN565" i="1" s="1"/>
  <c r="AN566" i="1" s="1"/>
  <c r="AN567" i="1" s="1"/>
  <c r="AN568" i="1" s="1"/>
  <c r="AN569" i="1" s="1"/>
  <c r="AN570" i="1" s="1"/>
  <c r="AN571" i="1" s="1"/>
  <c r="AN572" i="1" s="1"/>
  <c r="AN573" i="1" s="1"/>
  <c r="AN574" i="1" s="1"/>
  <c r="AN575" i="1" s="1"/>
  <c r="AN576" i="1" s="1"/>
  <c r="AN577" i="1" s="1"/>
  <c r="AN578" i="1" s="1"/>
  <c r="AN579" i="1" s="1"/>
  <c r="AN580" i="1" s="1"/>
  <c r="AN581" i="1" s="1"/>
  <c r="AN582" i="1" s="1"/>
  <c r="AN583" i="1" s="1"/>
  <c r="AN584" i="1" s="1"/>
  <c r="AN585" i="1" s="1"/>
  <c r="AN586" i="1" s="1"/>
  <c r="AN587" i="1" s="1"/>
  <c r="AN588" i="1" s="1"/>
  <c r="AN589" i="1" s="1"/>
  <c r="AN590" i="1" s="1"/>
  <c r="AN591" i="1" s="1"/>
  <c r="AN592" i="1" s="1"/>
  <c r="AN593" i="1" s="1"/>
  <c r="AN594" i="1" s="1"/>
  <c r="AN595" i="1" s="1"/>
  <c r="AN596" i="1" s="1"/>
  <c r="AN597" i="1" s="1"/>
  <c r="AN598" i="1" s="1"/>
  <c r="AN599" i="1" s="1"/>
  <c r="AN600" i="1" s="1"/>
  <c r="AN601" i="1" s="1"/>
  <c r="AN602" i="1" s="1"/>
  <c r="AN603" i="1" s="1"/>
  <c r="AN604" i="1" s="1"/>
  <c r="AN605" i="1" s="1"/>
  <c r="AN606" i="1" s="1"/>
  <c r="AN607" i="1" s="1"/>
  <c r="AN608" i="1" s="1"/>
  <c r="AN609" i="1" s="1"/>
  <c r="AN610" i="1" s="1"/>
  <c r="AN611" i="1" s="1"/>
  <c r="AN612" i="1" s="1"/>
  <c r="AN613" i="1" s="1"/>
  <c r="AN614" i="1" s="1"/>
  <c r="AN615" i="1" s="1"/>
  <c r="AN616" i="1" s="1"/>
  <c r="AN617" i="1" s="1"/>
  <c r="AN618" i="1" s="1"/>
  <c r="AN619" i="1" s="1"/>
  <c r="AN620" i="1" s="1"/>
  <c r="AN621" i="1" s="1"/>
  <c r="AN622" i="1" s="1"/>
  <c r="AN623" i="1" s="1"/>
  <c r="AN624" i="1" s="1"/>
  <c r="AN625" i="1" s="1"/>
  <c r="AN626" i="1" s="1"/>
  <c r="AN627" i="1" s="1"/>
  <c r="AN628" i="1" s="1"/>
  <c r="AN629" i="1" s="1"/>
  <c r="AM475" i="1"/>
  <c r="AL475" i="1"/>
  <c r="AK475" i="1"/>
  <c r="AJ475" i="1"/>
  <c r="AI475" i="1"/>
  <c r="AH475" i="1"/>
  <c r="AG475" i="1"/>
  <c r="AE475" i="1"/>
  <c r="AE476" i="1" s="1"/>
  <c r="AE477" i="1" s="1"/>
  <c r="AE478" i="1" s="1"/>
  <c r="AE479" i="1" s="1"/>
  <c r="AE480" i="1" s="1"/>
  <c r="AE481" i="1" s="1"/>
  <c r="AE482" i="1" s="1"/>
  <c r="AE483" i="1" s="1"/>
  <c r="AE484" i="1" s="1"/>
  <c r="AE485" i="1" s="1"/>
  <c r="AE486" i="1" s="1"/>
  <c r="AE487" i="1" s="1"/>
  <c r="AE488" i="1" s="1"/>
  <c r="AE489" i="1" s="1"/>
  <c r="AE490" i="1" s="1"/>
  <c r="AE491" i="1" s="1"/>
  <c r="AE492" i="1" s="1"/>
  <c r="AE493" i="1" s="1"/>
  <c r="AE494" i="1" s="1"/>
  <c r="AE495" i="1" s="1"/>
  <c r="AE496" i="1" s="1"/>
  <c r="AE497" i="1" s="1"/>
  <c r="AE498" i="1" s="1"/>
  <c r="AC475" i="1"/>
  <c r="AB475" i="1"/>
  <c r="Z475" i="1"/>
  <c r="BA475" i="1" s="1"/>
  <c r="S475" i="1"/>
  <c r="Q475" i="1"/>
  <c r="P475" i="1"/>
  <c r="E475" i="1"/>
  <c r="E476" i="1" s="1"/>
  <c r="BI474" i="1"/>
  <c r="BH474" i="1"/>
  <c r="BG474" i="1"/>
  <c r="BG475" i="1" s="1"/>
  <c r="BG476" i="1" s="1"/>
  <c r="BG477" i="1" s="1"/>
  <c r="BG478" i="1" s="1"/>
  <c r="BG479" i="1" s="1"/>
  <c r="BG480" i="1" s="1"/>
  <c r="BG481" i="1" s="1"/>
  <c r="BG482" i="1" s="1"/>
  <c r="BG483" i="1" s="1"/>
  <c r="BG484" i="1" s="1"/>
  <c r="BG485" i="1" s="1"/>
  <c r="BG486" i="1" s="1"/>
  <c r="BG487" i="1" s="1"/>
  <c r="BG488" i="1" s="1"/>
  <c r="BG489" i="1" s="1"/>
  <c r="BG490" i="1" s="1"/>
  <c r="BG491" i="1" s="1"/>
  <c r="BG492" i="1" s="1"/>
  <c r="BG493" i="1" s="1"/>
  <c r="BG494" i="1" s="1"/>
  <c r="BG495" i="1" s="1"/>
  <c r="BG496" i="1" s="1"/>
  <c r="BG497" i="1" s="1"/>
  <c r="BG498" i="1" s="1"/>
  <c r="BG499" i="1" s="1"/>
  <c r="BG500" i="1" s="1"/>
  <c r="BG501" i="1" s="1"/>
  <c r="BG502" i="1" s="1"/>
  <c r="BG503" i="1" s="1"/>
  <c r="BG504" i="1" s="1"/>
  <c r="BG505" i="1" s="1"/>
  <c r="BG506" i="1" s="1"/>
  <c r="BG507" i="1" s="1"/>
  <c r="BG508" i="1" s="1"/>
  <c r="BG509" i="1" s="1"/>
  <c r="BG510" i="1" s="1"/>
  <c r="BG511" i="1" s="1"/>
  <c r="BG512" i="1" s="1"/>
  <c r="BG513" i="1" s="1"/>
  <c r="BG514" i="1" s="1"/>
  <c r="BG515" i="1" s="1"/>
  <c r="BG516" i="1" s="1"/>
  <c r="BG517" i="1" s="1"/>
  <c r="BG518" i="1" s="1"/>
  <c r="BG519" i="1" s="1"/>
  <c r="BG520" i="1" s="1"/>
  <c r="BG521" i="1" s="1"/>
  <c r="BG522" i="1" s="1"/>
  <c r="BG523" i="1" s="1"/>
  <c r="BG524" i="1" s="1"/>
  <c r="BG525" i="1" s="1"/>
  <c r="BG526" i="1" s="1"/>
  <c r="BG527" i="1" s="1"/>
  <c r="BG528" i="1" s="1"/>
  <c r="BG529" i="1" s="1"/>
  <c r="BG530" i="1" s="1"/>
  <c r="BG531" i="1" s="1"/>
  <c r="BG532" i="1" s="1"/>
  <c r="BG533" i="1" s="1"/>
  <c r="BG534" i="1" s="1"/>
  <c r="BG535" i="1" s="1"/>
  <c r="BG536" i="1" s="1"/>
  <c r="BG537" i="1" s="1"/>
  <c r="BG538" i="1" s="1"/>
  <c r="BG539" i="1" s="1"/>
  <c r="BG540" i="1" s="1"/>
  <c r="BG541" i="1" s="1"/>
  <c r="BG542" i="1" s="1"/>
  <c r="BG543" i="1" s="1"/>
  <c r="BG544" i="1" s="1"/>
  <c r="BG545" i="1" s="1"/>
  <c r="BG546" i="1" s="1"/>
  <c r="BG547" i="1" s="1"/>
  <c r="BG548" i="1" s="1"/>
  <c r="BG549" i="1" s="1"/>
  <c r="BG550" i="1" s="1"/>
  <c r="BG551" i="1" s="1"/>
  <c r="BG552" i="1" s="1"/>
  <c r="BG553" i="1" s="1"/>
  <c r="BG554" i="1" s="1"/>
  <c r="BG555" i="1" s="1"/>
  <c r="BG556" i="1" s="1"/>
  <c r="BG557" i="1" s="1"/>
  <c r="BG558" i="1" s="1"/>
  <c r="BG559" i="1" s="1"/>
  <c r="BG560" i="1" s="1"/>
  <c r="BG561" i="1" s="1"/>
  <c r="BG562" i="1" s="1"/>
  <c r="BG563" i="1" s="1"/>
  <c r="BG564" i="1" s="1"/>
  <c r="BG565" i="1" s="1"/>
  <c r="BG566" i="1" s="1"/>
  <c r="BG567" i="1" s="1"/>
  <c r="BG568" i="1" s="1"/>
  <c r="BG569" i="1" s="1"/>
  <c r="BG570" i="1" s="1"/>
  <c r="BG571" i="1" s="1"/>
  <c r="BG572" i="1" s="1"/>
  <c r="BG573" i="1" s="1"/>
  <c r="BG574" i="1" s="1"/>
  <c r="BG575" i="1" s="1"/>
  <c r="BG576" i="1" s="1"/>
  <c r="BG577" i="1" s="1"/>
  <c r="BG578" i="1" s="1"/>
  <c r="BG579" i="1" s="1"/>
  <c r="BG580" i="1" s="1"/>
  <c r="BG581" i="1" s="1"/>
  <c r="BG582" i="1" s="1"/>
  <c r="BG583" i="1" s="1"/>
  <c r="BG584" i="1" s="1"/>
  <c r="BG585" i="1" s="1"/>
  <c r="BG586" i="1" s="1"/>
  <c r="BG587" i="1" s="1"/>
  <c r="BG588" i="1" s="1"/>
  <c r="BG589" i="1" s="1"/>
  <c r="BG590" i="1" s="1"/>
  <c r="BG591" i="1" s="1"/>
  <c r="BG592" i="1" s="1"/>
  <c r="BG593" i="1" s="1"/>
  <c r="BG594" i="1" s="1"/>
  <c r="BG595" i="1" s="1"/>
  <c r="BG596" i="1" s="1"/>
  <c r="BG597" i="1" s="1"/>
  <c r="BG598" i="1" s="1"/>
  <c r="BG599" i="1" s="1"/>
  <c r="BG600" i="1" s="1"/>
  <c r="BG601" i="1" s="1"/>
  <c r="BG602" i="1" s="1"/>
  <c r="BG603" i="1" s="1"/>
  <c r="BG604" i="1" s="1"/>
  <c r="BG605" i="1" s="1"/>
  <c r="BG606" i="1" s="1"/>
  <c r="BG607" i="1" s="1"/>
  <c r="BG608" i="1" s="1"/>
  <c r="BG609" i="1" s="1"/>
  <c r="BG610" i="1" s="1"/>
  <c r="BG611" i="1" s="1"/>
  <c r="BG612" i="1" s="1"/>
  <c r="BG613" i="1" s="1"/>
  <c r="BG614" i="1" s="1"/>
  <c r="BG615" i="1" s="1"/>
  <c r="BG616" i="1" s="1"/>
  <c r="BG617" i="1" s="1"/>
  <c r="BG618" i="1" s="1"/>
  <c r="BG619" i="1" s="1"/>
  <c r="BG620" i="1" s="1"/>
  <c r="BG621" i="1" s="1"/>
  <c r="BG622" i="1" s="1"/>
  <c r="BG623" i="1" s="1"/>
  <c r="BG624" i="1" s="1"/>
  <c r="BG625" i="1" s="1"/>
  <c r="BG626" i="1" s="1"/>
  <c r="BG627" i="1" s="1"/>
  <c r="BG628" i="1" s="1"/>
  <c r="BG629" i="1" s="1"/>
  <c r="BF474" i="1"/>
  <c r="BE474" i="1"/>
  <c r="BD474" i="1"/>
  <c r="BC474" i="1"/>
  <c r="BC475" i="1" s="1"/>
  <c r="BC476" i="1" s="1"/>
  <c r="BC477" i="1" s="1"/>
  <c r="BC478" i="1" s="1"/>
  <c r="BC479" i="1" s="1"/>
  <c r="BC480" i="1" s="1"/>
  <c r="BC481" i="1" s="1"/>
  <c r="BC482" i="1" s="1"/>
  <c r="BC483" i="1" s="1"/>
  <c r="BC484" i="1" s="1"/>
  <c r="BC485" i="1" s="1"/>
  <c r="BC486" i="1" s="1"/>
  <c r="BC487" i="1" s="1"/>
  <c r="BC488" i="1" s="1"/>
  <c r="BC489" i="1" s="1"/>
  <c r="BC490" i="1" s="1"/>
  <c r="BC491" i="1" s="1"/>
  <c r="BC492" i="1" s="1"/>
  <c r="BC493" i="1" s="1"/>
  <c r="BC494" i="1" s="1"/>
  <c r="BC495" i="1" s="1"/>
  <c r="BC496" i="1" s="1"/>
  <c r="BC497" i="1" s="1"/>
  <c r="BC498" i="1" s="1"/>
  <c r="BC499" i="1" s="1"/>
  <c r="BC500" i="1" s="1"/>
  <c r="BC501" i="1" s="1"/>
  <c r="BC502" i="1" s="1"/>
  <c r="BC503" i="1" s="1"/>
  <c r="BC504" i="1" s="1"/>
  <c r="BC505" i="1" s="1"/>
  <c r="BC506" i="1" s="1"/>
  <c r="BC507" i="1" s="1"/>
  <c r="BC508" i="1" s="1"/>
  <c r="BC509" i="1" s="1"/>
  <c r="BC510" i="1" s="1"/>
  <c r="BC511" i="1" s="1"/>
  <c r="BC512" i="1" s="1"/>
  <c r="BC513" i="1" s="1"/>
  <c r="BC514" i="1" s="1"/>
  <c r="BC515" i="1" s="1"/>
  <c r="BC516" i="1" s="1"/>
  <c r="BC517" i="1" s="1"/>
  <c r="BC518" i="1" s="1"/>
  <c r="BC519" i="1" s="1"/>
  <c r="BC520" i="1" s="1"/>
  <c r="BC521" i="1" s="1"/>
  <c r="BC522" i="1" s="1"/>
  <c r="BC523" i="1" s="1"/>
  <c r="BC524" i="1" s="1"/>
  <c r="BC525" i="1" s="1"/>
  <c r="BC526" i="1" s="1"/>
  <c r="BC527" i="1" s="1"/>
  <c r="BC528" i="1" s="1"/>
  <c r="BC529" i="1" s="1"/>
  <c r="BC530" i="1" s="1"/>
  <c r="BC531" i="1" s="1"/>
  <c r="BC532" i="1" s="1"/>
  <c r="BC533" i="1" s="1"/>
  <c r="BC534" i="1" s="1"/>
  <c r="BC535" i="1" s="1"/>
  <c r="BC536" i="1" s="1"/>
  <c r="BC537" i="1" s="1"/>
  <c r="BC538" i="1" s="1"/>
  <c r="BC539" i="1" s="1"/>
  <c r="BC540" i="1" s="1"/>
  <c r="BC541" i="1" s="1"/>
  <c r="BC542" i="1" s="1"/>
  <c r="BC543" i="1" s="1"/>
  <c r="BC544" i="1" s="1"/>
  <c r="BC545" i="1" s="1"/>
  <c r="BC546" i="1" s="1"/>
  <c r="BC547" i="1" s="1"/>
  <c r="BC548" i="1" s="1"/>
  <c r="BC549" i="1" s="1"/>
  <c r="BC550" i="1" s="1"/>
  <c r="BC551" i="1" s="1"/>
  <c r="BC552" i="1" s="1"/>
  <c r="BC553" i="1" s="1"/>
  <c r="BC554" i="1" s="1"/>
  <c r="BC555" i="1" s="1"/>
  <c r="BC556" i="1" s="1"/>
  <c r="BC557" i="1" s="1"/>
  <c r="BC558" i="1" s="1"/>
  <c r="BC559" i="1" s="1"/>
  <c r="BC560" i="1" s="1"/>
  <c r="BC561" i="1" s="1"/>
  <c r="BC562" i="1" s="1"/>
  <c r="BC563" i="1" s="1"/>
  <c r="BC564" i="1" s="1"/>
  <c r="BC565" i="1" s="1"/>
  <c r="BC566" i="1" s="1"/>
  <c r="BC567" i="1" s="1"/>
  <c r="BC568" i="1" s="1"/>
  <c r="BC569" i="1" s="1"/>
  <c r="BC570" i="1" s="1"/>
  <c r="BC571" i="1" s="1"/>
  <c r="BC572" i="1" s="1"/>
  <c r="BC573" i="1" s="1"/>
  <c r="BC574" i="1" s="1"/>
  <c r="BC575" i="1" s="1"/>
  <c r="BC576" i="1" s="1"/>
  <c r="BC577" i="1" s="1"/>
  <c r="BC578" i="1" s="1"/>
  <c r="BC579" i="1" s="1"/>
  <c r="BC580" i="1" s="1"/>
  <c r="BC581" i="1" s="1"/>
  <c r="BC582" i="1" s="1"/>
  <c r="BC583" i="1" s="1"/>
  <c r="BC584" i="1" s="1"/>
  <c r="BC585" i="1" s="1"/>
  <c r="BC586" i="1" s="1"/>
  <c r="BC587" i="1" s="1"/>
  <c r="BC588" i="1" s="1"/>
  <c r="BC589" i="1" s="1"/>
  <c r="BC590" i="1" s="1"/>
  <c r="BC591" i="1" s="1"/>
  <c r="BC592" i="1" s="1"/>
  <c r="BC593" i="1" s="1"/>
  <c r="BC594" i="1" s="1"/>
  <c r="BC595" i="1" s="1"/>
  <c r="BC596" i="1" s="1"/>
  <c r="BC597" i="1" s="1"/>
  <c r="BC598" i="1" s="1"/>
  <c r="BC599" i="1" s="1"/>
  <c r="BC600" i="1" s="1"/>
  <c r="BC601" i="1" s="1"/>
  <c r="BC602" i="1" s="1"/>
  <c r="BC603" i="1" s="1"/>
  <c r="BC604" i="1" s="1"/>
  <c r="BC605" i="1" s="1"/>
  <c r="BC606" i="1" s="1"/>
  <c r="BC607" i="1" s="1"/>
  <c r="BC608" i="1" s="1"/>
  <c r="BC609" i="1" s="1"/>
  <c r="BC610" i="1" s="1"/>
  <c r="BC611" i="1" s="1"/>
  <c r="BC612" i="1" s="1"/>
  <c r="BC613" i="1" s="1"/>
  <c r="BC614" i="1" s="1"/>
  <c r="BC615" i="1" s="1"/>
  <c r="BC616" i="1" s="1"/>
  <c r="BC617" i="1" s="1"/>
  <c r="BC618" i="1" s="1"/>
  <c r="BC619" i="1" s="1"/>
  <c r="BC620" i="1" s="1"/>
  <c r="BC621" i="1" s="1"/>
  <c r="BC622" i="1" s="1"/>
  <c r="BC623" i="1" s="1"/>
  <c r="BC624" i="1" s="1"/>
  <c r="BC625" i="1" s="1"/>
  <c r="BC626" i="1" s="1"/>
  <c r="BC627" i="1" s="1"/>
  <c r="BC628" i="1" s="1"/>
  <c r="BC629" i="1" s="1"/>
  <c r="BB474" i="1"/>
  <c r="AZ474" i="1"/>
  <c r="AZ475" i="1" s="1"/>
  <c r="AZ476" i="1" s="1"/>
  <c r="AZ477" i="1" s="1"/>
  <c r="AZ478" i="1" s="1"/>
  <c r="AZ479" i="1" s="1"/>
  <c r="AZ480" i="1" s="1"/>
  <c r="AZ481" i="1" s="1"/>
  <c r="AZ482" i="1" s="1"/>
  <c r="AZ483" i="1" s="1"/>
  <c r="AZ484" i="1" s="1"/>
  <c r="AZ485" i="1" s="1"/>
  <c r="AZ486" i="1" s="1"/>
  <c r="AZ487" i="1" s="1"/>
  <c r="AZ488" i="1" s="1"/>
  <c r="AZ489" i="1" s="1"/>
  <c r="AZ490" i="1" s="1"/>
  <c r="AZ491" i="1" s="1"/>
  <c r="AZ492" i="1" s="1"/>
  <c r="AZ493" i="1" s="1"/>
  <c r="AZ494" i="1" s="1"/>
  <c r="AZ495" i="1" s="1"/>
  <c r="AZ496" i="1" s="1"/>
  <c r="AZ497" i="1" s="1"/>
  <c r="AZ498" i="1" s="1"/>
  <c r="AZ499" i="1" s="1"/>
  <c r="AZ500" i="1" s="1"/>
  <c r="AZ501" i="1" s="1"/>
  <c r="AZ502" i="1" s="1"/>
  <c r="AZ503" i="1" s="1"/>
  <c r="AZ504" i="1" s="1"/>
  <c r="AZ505" i="1" s="1"/>
  <c r="AZ506" i="1" s="1"/>
  <c r="AZ507" i="1" s="1"/>
  <c r="AZ508" i="1" s="1"/>
  <c r="AZ509" i="1" s="1"/>
  <c r="AZ510" i="1" s="1"/>
  <c r="AZ511" i="1" s="1"/>
  <c r="AZ512" i="1" s="1"/>
  <c r="AZ513" i="1" s="1"/>
  <c r="AZ514" i="1" s="1"/>
  <c r="AZ515" i="1" s="1"/>
  <c r="AZ516" i="1" s="1"/>
  <c r="AZ517" i="1" s="1"/>
  <c r="AZ518" i="1" s="1"/>
  <c r="AZ519" i="1" s="1"/>
  <c r="AZ520" i="1" s="1"/>
  <c r="AZ521" i="1" s="1"/>
  <c r="AZ522" i="1" s="1"/>
  <c r="AZ523" i="1" s="1"/>
  <c r="AZ524" i="1" s="1"/>
  <c r="AZ525" i="1" s="1"/>
  <c r="AZ526" i="1" s="1"/>
  <c r="AZ527" i="1" s="1"/>
  <c r="AZ528" i="1" s="1"/>
  <c r="AZ529" i="1" s="1"/>
  <c r="AZ530" i="1" s="1"/>
  <c r="AZ531" i="1" s="1"/>
  <c r="AZ532" i="1" s="1"/>
  <c r="AZ533" i="1" s="1"/>
  <c r="AZ534" i="1" s="1"/>
  <c r="AZ535" i="1" s="1"/>
  <c r="AZ536" i="1" s="1"/>
  <c r="AZ537" i="1" s="1"/>
  <c r="AZ538" i="1" s="1"/>
  <c r="AZ539" i="1" s="1"/>
  <c r="AZ540" i="1" s="1"/>
  <c r="AZ541" i="1" s="1"/>
  <c r="AZ542" i="1" s="1"/>
  <c r="AZ543" i="1" s="1"/>
  <c r="AZ544" i="1" s="1"/>
  <c r="AZ545" i="1" s="1"/>
  <c r="AZ546" i="1" s="1"/>
  <c r="AZ547" i="1" s="1"/>
  <c r="AZ548" i="1" s="1"/>
  <c r="AZ549" i="1" s="1"/>
  <c r="AZ550" i="1" s="1"/>
  <c r="AZ551" i="1" s="1"/>
  <c r="AZ552" i="1" s="1"/>
  <c r="AZ553" i="1" s="1"/>
  <c r="AZ554" i="1" s="1"/>
  <c r="AZ555" i="1" s="1"/>
  <c r="AZ556" i="1" s="1"/>
  <c r="AZ557" i="1" s="1"/>
  <c r="AZ558" i="1" s="1"/>
  <c r="AZ559" i="1" s="1"/>
  <c r="AZ560" i="1" s="1"/>
  <c r="AZ561" i="1" s="1"/>
  <c r="AZ562" i="1" s="1"/>
  <c r="AZ563" i="1" s="1"/>
  <c r="AZ564" i="1" s="1"/>
  <c r="AZ565" i="1" s="1"/>
  <c r="AZ566" i="1" s="1"/>
  <c r="AZ567" i="1" s="1"/>
  <c r="AZ568" i="1" s="1"/>
  <c r="AZ569" i="1" s="1"/>
  <c r="AZ570" i="1" s="1"/>
  <c r="AZ571" i="1" s="1"/>
  <c r="AZ572" i="1" s="1"/>
  <c r="AZ573" i="1" s="1"/>
  <c r="AZ574" i="1" s="1"/>
  <c r="AZ575" i="1" s="1"/>
  <c r="AZ576" i="1" s="1"/>
  <c r="AZ577" i="1" s="1"/>
  <c r="AZ578" i="1" s="1"/>
  <c r="AZ579" i="1" s="1"/>
  <c r="AZ580" i="1" s="1"/>
  <c r="AZ581" i="1" s="1"/>
  <c r="AZ582" i="1" s="1"/>
  <c r="AZ583" i="1" s="1"/>
  <c r="AZ584" i="1" s="1"/>
  <c r="AZ585" i="1" s="1"/>
  <c r="AZ586" i="1" s="1"/>
  <c r="AZ587" i="1" s="1"/>
  <c r="AZ588" i="1" s="1"/>
  <c r="AZ589" i="1" s="1"/>
  <c r="AZ590" i="1" s="1"/>
  <c r="AZ591" i="1" s="1"/>
  <c r="AZ592" i="1" s="1"/>
  <c r="AZ593" i="1" s="1"/>
  <c r="AZ594" i="1" s="1"/>
  <c r="AZ595" i="1" s="1"/>
  <c r="AZ596" i="1" s="1"/>
  <c r="AZ597" i="1" s="1"/>
  <c r="AZ598" i="1" s="1"/>
  <c r="AZ599" i="1" s="1"/>
  <c r="AZ600" i="1" s="1"/>
  <c r="AZ601" i="1" s="1"/>
  <c r="AZ602" i="1" s="1"/>
  <c r="AZ603" i="1" s="1"/>
  <c r="AZ604" i="1" s="1"/>
  <c r="AZ605" i="1" s="1"/>
  <c r="AZ606" i="1" s="1"/>
  <c r="AZ607" i="1" s="1"/>
  <c r="AZ608" i="1" s="1"/>
  <c r="AZ609" i="1" s="1"/>
  <c r="AZ610" i="1" s="1"/>
  <c r="AZ611" i="1" s="1"/>
  <c r="AZ612" i="1" s="1"/>
  <c r="AZ613" i="1" s="1"/>
  <c r="AZ614" i="1" s="1"/>
  <c r="AZ615" i="1" s="1"/>
  <c r="AZ616" i="1" s="1"/>
  <c r="AZ617" i="1" s="1"/>
  <c r="AZ618" i="1" s="1"/>
  <c r="AZ619" i="1" s="1"/>
  <c r="AZ620" i="1" s="1"/>
  <c r="AZ621" i="1" s="1"/>
  <c r="AZ622" i="1" s="1"/>
  <c r="AZ623" i="1" s="1"/>
  <c r="AZ624" i="1" s="1"/>
  <c r="AZ625" i="1" s="1"/>
  <c r="AZ626" i="1" s="1"/>
  <c r="AZ627" i="1" s="1"/>
  <c r="AZ628" i="1" s="1"/>
  <c r="AZ629" i="1" s="1"/>
  <c r="AY474" i="1"/>
  <c r="AY475" i="1" s="1"/>
  <c r="AY476" i="1" s="1"/>
  <c r="AY477" i="1" s="1"/>
  <c r="AY478" i="1" s="1"/>
  <c r="AY479" i="1" s="1"/>
  <c r="AY480" i="1" s="1"/>
  <c r="AY481" i="1" s="1"/>
  <c r="AY482" i="1" s="1"/>
  <c r="AY483" i="1" s="1"/>
  <c r="AY484" i="1" s="1"/>
  <c r="AY485" i="1" s="1"/>
  <c r="AY486" i="1" s="1"/>
  <c r="AY487" i="1" s="1"/>
  <c r="AY488" i="1" s="1"/>
  <c r="AY489" i="1" s="1"/>
  <c r="AY490" i="1" s="1"/>
  <c r="AY491" i="1" s="1"/>
  <c r="AY492" i="1" s="1"/>
  <c r="AY493" i="1" s="1"/>
  <c r="AY494" i="1" s="1"/>
  <c r="AY495" i="1" s="1"/>
  <c r="AY496" i="1" s="1"/>
  <c r="AY497" i="1" s="1"/>
  <c r="AY498" i="1" s="1"/>
  <c r="AY499" i="1" s="1"/>
  <c r="AY500" i="1" s="1"/>
  <c r="AY501" i="1" s="1"/>
  <c r="AY502" i="1" s="1"/>
  <c r="AY503" i="1" s="1"/>
  <c r="AY504" i="1" s="1"/>
  <c r="AY505" i="1" s="1"/>
  <c r="AY506" i="1" s="1"/>
  <c r="AY507" i="1" s="1"/>
  <c r="AY508" i="1" s="1"/>
  <c r="AY509" i="1" s="1"/>
  <c r="AY510" i="1" s="1"/>
  <c r="AY511" i="1" s="1"/>
  <c r="AY512" i="1" s="1"/>
  <c r="AY513" i="1" s="1"/>
  <c r="AY514" i="1" s="1"/>
  <c r="AY515" i="1" s="1"/>
  <c r="AY516" i="1" s="1"/>
  <c r="AY517" i="1" s="1"/>
  <c r="AY518" i="1" s="1"/>
  <c r="AY519" i="1" s="1"/>
  <c r="AY520" i="1" s="1"/>
  <c r="AY521" i="1" s="1"/>
  <c r="AY522" i="1" s="1"/>
  <c r="AY523" i="1" s="1"/>
  <c r="AY524" i="1" s="1"/>
  <c r="AY525" i="1" s="1"/>
  <c r="AY526" i="1" s="1"/>
  <c r="AY527" i="1" s="1"/>
  <c r="AY528" i="1" s="1"/>
  <c r="AY529" i="1" s="1"/>
  <c r="AY530" i="1" s="1"/>
  <c r="AY531" i="1" s="1"/>
  <c r="AY532" i="1" s="1"/>
  <c r="AY533" i="1" s="1"/>
  <c r="AY534" i="1" s="1"/>
  <c r="AY535" i="1" s="1"/>
  <c r="AY536" i="1" s="1"/>
  <c r="AY537" i="1" s="1"/>
  <c r="AY538" i="1" s="1"/>
  <c r="AY539" i="1" s="1"/>
  <c r="AY540" i="1" s="1"/>
  <c r="AY541" i="1" s="1"/>
  <c r="AY542" i="1" s="1"/>
  <c r="AY543" i="1" s="1"/>
  <c r="AY544" i="1" s="1"/>
  <c r="AY545" i="1" s="1"/>
  <c r="AY546" i="1" s="1"/>
  <c r="AY547" i="1" s="1"/>
  <c r="AY548" i="1" s="1"/>
  <c r="AY549" i="1" s="1"/>
  <c r="AY550" i="1" s="1"/>
  <c r="AY551" i="1" s="1"/>
  <c r="AY552" i="1" s="1"/>
  <c r="AY553" i="1" s="1"/>
  <c r="AY554" i="1" s="1"/>
  <c r="AY555" i="1" s="1"/>
  <c r="AY556" i="1" s="1"/>
  <c r="AY557" i="1" s="1"/>
  <c r="AY558" i="1" s="1"/>
  <c r="AY559" i="1" s="1"/>
  <c r="AY560" i="1" s="1"/>
  <c r="AY561" i="1" s="1"/>
  <c r="AY562" i="1" s="1"/>
  <c r="AY563" i="1" s="1"/>
  <c r="AY564" i="1" s="1"/>
  <c r="AY565" i="1" s="1"/>
  <c r="AY566" i="1" s="1"/>
  <c r="AY567" i="1" s="1"/>
  <c r="AY568" i="1" s="1"/>
  <c r="AY569" i="1" s="1"/>
  <c r="AY570" i="1" s="1"/>
  <c r="AY571" i="1" s="1"/>
  <c r="AY572" i="1" s="1"/>
  <c r="AY573" i="1" s="1"/>
  <c r="AY574" i="1" s="1"/>
  <c r="AY575" i="1" s="1"/>
  <c r="AY576" i="1" s="1"/>
  <c r="AY577" i="1" s="1"/>
  <c r="AY578" i="1" s="1"/>
  <c r="AY579" i="1" s="1"/>
  <c r="AY580" i="1" s="1"/>
  <c r="AY581" i="1" s="1"/>
  <c r="AY582" i="1" s="1"/>
  <c r="AY583" i="1" s="1"/>
  <c r="AY584" i="1" s="1"/>
  <c r="AY585" i="1" s="1"/>
  <c r="AY586" i="1" s="1"/>
  <c r="AY587" i="1" s="1"/>
  <c r="AY588" i="1" s="1"/>
  <c r="AY589" i="1" s="1"/>
  <c r="AY590" i="1" s="1"/>
  <c r="AY591" i="1" s="1"/>
  <c r="AY592" i="1" s="1"/>
  <c r="AY593" i="1" s="1"/>
  <c r="AY594" i="1" s="1"/>
  <c r="AY595" i="1" s="1"/>
  <c r="AY596" i="1" s="1"/>
  <c r="AY597" i="1" s="1"/>
  <c r="AY598" i="1" s="1"/>
  <c r="AY599" i="1" s="1"/>
  <c r="AY600" i="1" s="1"/>
  <c r="AY601" i="1" s="1"/>
  <c r="AY602" i="1" s="1"/>
  <c r="AY603" i="1" s="1"/>
  <c r="AY604" i="1" s="1"/>
  <c r="AY605" i="1" s="1"/>
  <c r="AY606" i="1" s="1"/>
  <c r="AY607" i="1" s="1"/>
  <c r="AY608" i="1" s="1"/>
  <c r="AY609" i="1" s="1"/>
  <c r="AY610" i="1" s="1"/>
  <c r="AY611" i="1" s="1"/>
  <c r="AY612" i="1" s="1"/>
  <c r="AY613" i="1" s="1"/>
  <c r="AY614" i="1" s="1"/>
  <c r="AY615" i="1" s="1"/>
  <c r="AY616" i="1" s="1"/>
  <c r="AY617" i="1" s="1"/>
  <c r="AY618" i="1" s="1"/>
  <c r="AY619" i="1" s="1"/>
  <c r="AY620" i="1" s="1"/>
  <c r="AY621" i="1" s="1"/>
  <c r="AY622" i="1" s="1"/>
  <c r="AY623" i="1" s="1"/>
  <c r="AY624" i="1" s="1"/>
  <c r="AY625" i="1" s="1"/>
  <c r="AY626" i="1" s="1"/>
  <c r="AY627" i="1" s="1"/>
  <c r="AY628" i="1" s="1"/>
  <c r="AY629" i="1" s="1"/>
  <c r="AW474" i="1"/>
  <c r="AV474" i="1"/>
  <c r="AU474" i="1"/>
  <c r="AU475" i="1" s="1"/>
  <c r="AU476" i="1" s="1"/>
  <c r="AU477" i="1" s="1"/>
  <c r="AU478" i="1" s="1"/>
  <c r="AU479" i="1" s="1"/>
  <c r="AU480" i="1" s="1"/>
  <c r="AU481" i="1" s="1"/>
  <c r="AU482" i="1" s="1"/>
  <c r="AU483" i="1" s="1"/>
  <c r="AU484" i="1" s="1"/>
  <c r="AU485" i="1" s="1"/>
  <c r="AU486" i="1" s="1"/>
  <c r="AU487" i="1" s="1"/>
  <c r="AU488" i="1" s="1"/>
  <c r="AU489" i="1" s="1"/>
  <c r="AU490" i="1" s="1"/>
  <c r="AU491" i="1" s="1"/>
  <c r="AU492" i="1" s="1"/>
  <c r="AU493" i="1" s="1"/>
  <c r="AU494" i="1" s="1"/>
  <c r="AU495" i="1" s="1"/>
  <c r="AU496" i="1" s="1"/>
  <c r="AU497" i="1" s="1"/>
  <c r="AU498" i="1" s="1"/>
  <c r="AU499" i="1" s="1"/>
  <c r="AU500" i="1" s="1"/>
  <c r="AU501" i="1" s="1"/>
  <c r="AU502" i="1" s="1"/>
  <c r="AU503" i="1" s="1"/>
  <c r="AU504" i="1" s="1"/>
  <c r="AU505" i="1" s="1"/>
  <c r="AU506" i="1" s="1"/>
  <c r="AU507" i="1" s="1"/>
  <c r="AU508" i="1" s="1"/>
  <c r="AU509" i="1" s="1"/>
  <c r="AU510" i="1" s="1"/>
  <c r="AU511" i="1" s="1"/>
  <c r="AU512" i="1" s="1"/>
  <c r="AU513" i="1" s="1"/>
  <c r="AU514" i="1" s="1"/>
  <c r="AU515" i="1" s="1"/>
  <c r="AU516" i="1" s="1"/>
  <c r="AU517" i="1" s="1"/>
  <c r="AU518" i="1" s="1"/>
  <c r="AU519" i="1" s="1"/>
  <c r="AU520" i="1" s="1"/>
  <c r="AU521" i="1" s="1"/>
  <c r="AU522" i="1" s="1"/>
  <c r="AU523" i="1" s="1"/>
  <c r="AU524" i="1" s="1"/>
  <c r="AU525" i="1" s="1"/>
  <c r="AU526" i="1" s="1"/>
  <c r="AU527" i="1" s="1"/>
  <c r="AU528" i="1" s="1"/>
  <c r="AU529" i="1" s="1"/>
  <c r="AU530" i="1" s="1"/>
  <c r="AU531" i="1" s="1"/>
  <c r="AU532" i="1" s="1"/>
  <c r="AU533" i="1" s="1"/>
  <c r="AU534" i="1" s="1"/>
  <c r="AU535" i="1" s="1"/>
  <c r="AU536" i="1" s="1"/>
  <c r="AU537" i="1" s="1"/>
  <c r="AU538" i="1" s="1"/>
  <c r="AU539" i="1" s="1"/>
  <c r="AU540" i="1" s="1"/>
  <c r="AU541" i="1" s="1"/>
  <c r="AU542" i="1" s="1"/>
  <c r="AU543" i="1" s="1"/>
  <c r="AU544" i="1" s="1"/>
  <c r="AU545" i="1" s="1"/>
  <c r="AU546" i="1" s="1"/>
  <c r="AU547" i="1" s="1"/>
  <c r="AU548" i="1" s="1"/>
  <c r="AU549" i="1" s="1"/>
  <c r="AU550" i="1" s="1"/>
  <c r="AU551" i="1" s="1"/>
  <c r="AU552" i="1" s="1"/>
  <c r="AU553" i="1" s="1"/>
  <c r="AU554" i="1" s="1"/>
  <c r="AU555" i="1" s="1"/>
  <c r="AU556" i="1" s="1"/>
  <c r="AU557" i="1" s="1"/>
  <c r="AU558" i="1" s="1"/>
  <c r="AU559" i="1" s="1"/>
  <c r="AU560" i="1" s="1"/>
  <c r="AU561" i="1" s="1"/>
  <c r="AU562" i="1" s="1"/>
  <c r="AU563" i="1" s="1"/>
  <c r="AU564" i="1" s="1"/>
  <c r="AU565" i="1" s="1"/>
  <c r="AU566" i="1" s="1"/>
  <c r="AU567" i="1" s="1"/>
  <c r="AU568" i="1" s="1"/>
  <c r="AU569" i="1" s="1"/>
  <c r="AU570" i="1" s="1"/>
  <c r="AU571" i="1" s="1"/>
  <c r="AU572" i="1" s="1"/>
  <c r="AU573" i="1" s="1"/>
  <c r="AU574" i="1" s="1"/>
  <c r="AU575" i="1" s="1"/>
  <c r="AU576" i="1" s="1"/>
  <c r="AU577" i="1" s="1"/>
  <c r="AU578" i="1" s="1"/>
  <c r="AU579" i="1" s="1"/>
  <c r="AU580" i="1" s="1"/>
  <c r="AU581" i="1" s="1"/>
  <c r="AU582" i="1" s="1"/>
  <c r="AU583" i="1" s="1"/>
  <c r="AU584" i="1" s="1"/>
  <c r="AU585" i="1" s="1"/>
  <c r="AU586" i="1" s="1"/>
  <c r="AU587" i="1" s="1"/>
  <c r="AU588" i="1" s="1"/>
  <c r="AU589" i="1" s="1"/>
  <c r="AU590" i="1" s="1"/>
  <c r="AU591" i="1" s="1"/>
  <c r="AU592" i="1" s="1"/>
  <c r="AU593" i="1" s="1"/>
  <c r="AU594" i="1" s="1"/>
  <c r="AU595" i="1" s="1"/>
  <c r="AU596" i="1" s="1"/>
  <c r="AU597" i="1" s="1"/>
  <c r="AU598" i="1" s="1"/>
  <c r="AU599" i="1" s="1"/>
  <c r="AU600" i="1" s="1"/>
  <c r="AU601" i="1" s="1"/>
  <c r="AU602" i="1" s="1"/>
  <c r="AU603" i="1" s="1"/>
  <c r="AU604" i="1" s="1"/>
  <c r="AU605" i="1" s="1"/>
  <c r="AU606" i="1" s="1"/>
  <c r="AU607" i="1" s="1"/>
  <c r="AU608" i="1" s="1"/>
  <c r="AU609" i="1" s="1"/>
  <c r="AU610" i="1" s="1"/>
  <c r="AU611" i="1" s="1"/>
  <c r="AU612" i="1" s="1"/>
  <c r="AU613" i="1" s="1"/>
  <c r="AU614" i="1" s="1"/>
  <c r="AU615" i="1" s="1"/>
  <c r="AU616" i="1" s="1"/>
  <c r="AU617" i="1" s="1"/>
  <c r="AU618" i="1" s="1"/>
  <c r="AU619" i="1" s="1"/>
  <c r="AU620" i="1" s="1"/>
  <c r="AU621" i="1" s="1"/>
  <c r="AU622" i="1" s="1"/>
  <c r="AU623" i="1" s="1"/>
  <c r="AU624" i="1" s="1"/>
  <c r="AU625" i="1" s="1"/>
  <c r="AU626" i="1" s="1"/>
  <c r="AU627" i="1" s="1"/>
  <c r="AU628" i="1" s="1"/>
  <c r="AU629" i="1" s="1"/>
  <c r="AT474" i="1"/>
  <c r="AS474" i="1"/>
  <c r="AR474" i="1"/>
  <c r="AQ474" i="1"/>
  <c r="AQ475" i="1" s="1"/>
  <c r="AQ476" i="1" s="1"/>
  <c r="AQ477" i="1" s="1"/>
  <c r="AQ478" i="1" s="1"/>
  <c r="AQ479" i="1" s="1"/>
  <c r="AQ480" i="1" s="1"/>
  <c r="AQ481" i="1" s="1"/>
  <c r="AQ482" i="1" s="1"/>
  <c r="AQ483" i="1" s="1"/>
  <c r="AQ484" i="1" s="1"/>
  <c r="AQ485" i="1" s="1"/>
  <c r="AQ486" i="1" s="1"/>
  <c r="AQ487" i="1" s="1"/>
  <c r="AQ488" i="1" s="1"/>
  <c r="AQ489" i="1" s="1"/>
  <c r="AQ490" i="1" s="1"/>
  <c r="AQ491" i="1" s="1"/>
  <c r="AQ492" i="1" s="1"/>
  <c r="AQ493" i="1" s="1"/>
  <c r="AQ494" i="1" s="1"/>
  <c r="AQ495" i="1" s="1"/>
  <c r="AQ496" i="1" s="1"/>
  <c r="AQ497" i="1" s="1"/>
  <c r="AQ498" i="1" s="1"/>
  <c r="AQ499" i="1" s="1"/>
  <c r="AQ500" i="1" s="1"/>
  <c r="AQ501" i="1" s="1"/>
  <c r="AQ502" i="1" s="1"/>
  <c r="AQ503" i="1" s="1"/>
  <c r="AQ504" i="1" s="1"/>
  <c r="AQ505" i="1" s="1"/>
  <c r="AQ506" i="1" s="1"/>
  <c r="AQ507" i="1" s="1"/>
  <c r="AQ508" i="1" s="1"/>
  <c r="AQ509" i="1" s="1"/>
  <c r="AQ510" i="1" s="1"/>
  <c r="AQ511" i="1" s="1"/>
  <c r="AQ512" i="1" s="1"/>
  <c r="AQ513" i="1" s="1"/>
  <c r="AQ514" i="1" s="1"/>
  <c r="AQ515" i="1" s="1"/>
  <c r="AQ516" i="1" s="1"/>
  <c r="AQ517" i="1" s="1"/>
  <c r="AQ518" i="1" s="1"/>
  <c r="AQ519" i="1" s="1"/>
  <c r="AQ520" i="1" s="1"/>
  <c r="AQ521" i="1" s="1"/>
  <c r="AQ522" i="1" s="1"/>
  <c r="AQ523" i="1" s="1"/>
  <c r="AQ524" i="1" s="1"/>
  <c r="AQ525" i="1" s="1"/>
  <c r="AQ526" i="1" s="1"/>
  <c r="AQ527" i="1" s="1"/>
  <c r="AQ528" i="1" s="1"/>
  <c r="AQ529" i="1" s="1"/>
  <c r="AQ530" i="1" s="1"/>
  <c r="AQ531" i="1" s="1"/>
  <c r="AQ532" i="1" s="1"/>
  <c r="AQ533" i="1" s="1"/>
  <c r="AQ534" i="1" s="1"/>
  <c r="AQ535" i="1" s="1"/>
  <c r="AQ536" i="1" s="1"/>
  <c r="AQ537" i="1" s="1"/>
  <c r="AQ538" i="1" s="1"/>
  <c r="AQ539" i="1" s="1"/>
  <c r="AQ540" i="1" s="1"/>
  <c r="AQ541" i="1" s="1"/>
  <c r="AQ542" i="1" s="1"/>
  <c r="AQ543" i="1" s="1"/>
  <c r="AQ544" i="1" s="1"/>
  <c r="AQ545" i="1" s="1"/>
  <c r="AQ546" i="1" s="1"/>
  <c r="AQ547" i="1" s="1"/>
  <c r="AQ548" i="1" s="1"/>
  <c r="AQ549" i="1" s="1"/>
  <c r="AQ550" i="1" s="1"/>
  <c r="AQ551" i="1" s="1"/>
  <c r="AQ552" i="1" s="1"/>
  <c r="AQ553" i="1" s="1"/>
  <c r="AQ554" i="1" s="1"/>
  <c r="AQ555" i="1" s="1"/>
  <c r="AQ556" i="1" s="1"/>
  <c r="AQ557" i="1" s="1"/>
  <c r="AQ558" i="1" s="1"/>
  <c r="AQ559" i="1" s="1"/>
  <c r="AQ560" i="1" s="1"/>
  <c r="AQ561" i="1" s="1"/>
  <c r="AQ562" i="1" s="1"/>
  <c r="AQ563" i="1" s="1"/>
  <c r="AQ564" i="1" s="1"/>
  <c r="AQ565" i="1" s="1"/>
  <c r="AQ566" i="1" s="1"/>
  <c r="AQ567" i="1" s="1"/>
  <c r="AQ568" i="1" s="1"/>
  <c r="AQ569" i="1" s="1"/>
  <c r="AQ570" i="1" s="1"/>
  <c r="AQ571" i="1" s="1"/>
  <c r="AQ572" i="1" s="1"/>
  <c r="AQ573" i="1" s="1"/>
  <c r="AQ574" i="1" s="1"/>
  <c r="AQ575" i="1" s="1"/>
  <c r="AQ576" i="1" s="1"/>
  <c r="AQ577" i="1" s="1"/>
  <c r="AQ578" i="1" s="1"/>
  <c r="AQ579" i="1" s="1"/>
  <c r="AQ580" i="1" s="1"/>
  <c r="AQ581" i="1" s="1"/>
  <c r="AQ582" i="1" s="1"/>
  <c r="AQ583" i="1" s="1"/>
  <c r="AQ584" i="1" s="1"/>
  <c r="AQ585" i="1" s="1"/>
  <c r="AQ586" i="1" s="1"/>
  <c r="AQ587" i="1" s="1"/>
  <c r="AQ588" i="1" s="1"/>
  <c r="AQ589" i="1" s="1"/>
  <c r="AQ590" i="1" s="1"/>
  <c r="AQ591" i="1" s="1"/>
  <c r="AQ592" i="1" s="1"/>
  <c r="AQ593" i="1" s="1"/>
  <c r="AQ594" i="1" s="1"/>
  <c r="AQ595" i="1" s="1"/>
  <c r="AQ596" i="1" s="1"/>
  <c r="AQ597" i="1" s="1"/>
  <c r="AQ598" i="1" s="1"/>
  <c r="AQ599" i="1" s="1"/>
  <c r="AQ600" i="1" s="1"/>
  <c r="AQ601" i="1" s="1"/>
  <c r="AQ602" i="1" s="1"/>
  <c r="AQ603" i="1" s="1"/>
  <c r="AQ604" i="1" s="1"/>
  <c r="AQ605" i="1" s="1"/>
  <c r="AQ606" i="1" s="1"/>
  <c r="AQ607" i="1" s="1"/>
  <c r="AQ608" i="1" s="1"/>
  <c r="AQ609" i="1" s="1"/>
  <c r="AQ610" i="1" s="1"/>
  <c r="AQ611" i="1" s="1"/>
  <c r="AQ612" i="1" s="1"/>
  <c r="AQ613" i="1" s="1"/>
  <c r="AQ614" i="1" s="1"/>
  <c r="AQ615" i="1" s="1"/>
  <c r="AQ616" i="1" s="1"/>
  <c r="AQ617" i="1" s="1"/>
  <c r="AQ618" i="1" s="1"/>
  <c r="AQ619" i="1" s="1"/>
  <c r="AQ620" i="1" s="1"/>
  <c r="AQ621" i="1" s="1"/>
  <c r="AQ622" i="1" s="1"/>
  <c r="AQ623" i="1" s="1"/>
  <c r="AQ624" i="1" s="1"/>
  <c r="AQ625" i="1" s="1"/>
  <c r="AQ626" i="1" s="1"/>
  <c r="AQ627" i="1" s="1"/>
  <c r="AQ628" i="1" s="1"/>
  <c r="AQ629" i="1" s="1"/>
  <c r="AP474" i="1"/>
  <c r="AO474" i="1"/>
  <c r="AN474" i="1"/>
  <c r="AM474" i="1"/>
  <c r="AL474" i="1"/>
  <c r="AK474" i="1"/>
  <c r="AJ474" i="1"/>
  <c r="AI474" i="1"/>
  <c r="AH474" i="1"/>
  <c r="AG474" i="1"/>
  <c r="AE474" i="1"/>
  <c r="AD474" i="1"/>
  <c r="AD475" i="1" s="1"/>
  <c r="AD476" i="1" s="1"/>
  <c r="AD477" i="1" s="1"/>
  <c r="AD478" i="1" s="1"/>
  <c r="AD479" i="1" s="1"/>
  <c r="AD480" i="1" s="1"/>
  <c r="AD481" i="1" s="1"/>
  <c r="AD482" i="1" s="1"/>
  <c r="AD483" i="1" s="1"/>
  <c r="AD484" i="1" s="1"/>
  <c r="AD485" i="1" s="1"/>
  <c r="AD486" i="1" s="1"/>
  <c r="AD487" i="1" s="1"/>
  <c r="AD488" i="1" s="1"/>
  <c r="AD489" i="1" s="1"/>
  <c r="AD490" i="1" s="1"/>
  <c r="AD491" i="1" s="1"/>
  <c r="AD492" i="1" s="1"/>
  <c r="AD493" i="1" s="1"/>
  <c r="AD494" i="1" s="1"/>
  <c r="AD495" i="1" s="1"/>
  <c r="AD496" i="1" s="1"/>
  <c r="AD497" i="1" s="1"/>
  <c r="AD498" i="1" s="1"/>
  <c r="AC474" i="1"/>
  <c r="AB474" i="1"/>
  <c r="S474" i="1"/>
  <c r="Z474" i="1" s="1"/>
  <c r="BA474" i="1" s="1"/>
  <c r="Q474" i="1"/>
  <c r="P474" i="1"/>
  <c r="E474" i="1"/>
  <c r="D474" i="1"/>
  <c r="BI473" i="1"/>
  <c r="BH473" i="1"/>
  <c r="BD473" i="1"/>
  <c r="BB473" i="1"/>
  <c r="AX473" i="1"/>
  <c r="AX474" i="1" s="1"/>
  <c r="AX475" i="1" s="1"/>
  <c r="AX476" i="1" s="1"/>
  <c r="AX477" i="1" s="1"/>
  <c r="AX478" i="1" s="1"/>
  <c r="AX479" i="1" s="1"/>
  <c r="AX480" i="1" s="1"/>
  <c r="AX481" i="1" s="1"/>
  <c r="AX482" i="1" s="1"/>
  <c r="AX483" i="1" s="1"/>
  <c r="AX484" i="1" s="1"/>
  <c r="AX485" i="1" s="1"/>
  <c r="AX486" i="1" s="1"/>
  <c r="AX487" i="1" s="1"/>
  <c r="AX488" i="1" s="1"/>
  <c r="AX489" i="1" s="1"/>
  <c r="AX490" i="1" s="1"/>
  <c r="AX491" i="1" s="1"/>
  <c r="AX492" i="1" s="1"/>
  <c r="AX493" i="1" s="1"/>
  <c r="AX494" i="1" s="1"/>
  <c r="AX495" i="1" s="1"/>
  <c r="AX496" i="1" s="1"/>
  <c r="AX497" i="1" s="1"/>
  <c r="AX498" i="1" s="1"/>
  <c r="AX499" i="1" s="1"/>
  <c r="AX500" i="1" s="1"/>
  <c r="AX501" i="1" s="1"/>
  <c r="AX502" i="1" s="1"/>
  <c r="AX503" i="1" s="1"/>
  <c r="AX504" i="1" s="1"/>
  <c r="AX505" i="1" s="1"/>
  <c r="AX506" i="1" s="1"/>
  <c r="AX507" i="1" s="1"/>
  <c r="AX508" i="1" s="1"/>
  <c r="AX509" i="1" s="1"/>
  <c r="AX510" i="1" s="1"/>
  <c r="AX511" i="1" s="1"/>
  <c r="AX512" i="1" s="1"/>
  <c r="AX513" i="1" s="1"/>
  <c r="AX514" i="1" s="1"/>
  <c r="AX515" i="1" s="1"/>
  <c r="AX516" i="1" s="1"/>
  <c r="AX517" i="1" s="1"/>
  <c r="AX518" i="1" s="1"/>
  <c r="AX519" i="1" s="1"/>
  <c r="AX520" i="1" s="1"/>
  <c r="AX521" i="1" s="1"/>
  <c r="AX522" i="1" s="1"/>
  <c r="AX523" i="1" s="1"/>
  <c r="AX524" i="1" s="1"/>
  <c r="AX525" i="1" s="1"/>
  <c r="AX526" i="1" s="1"/>
  <c r="AX527" i="1" s="1"/>
  <c r="AX528" i="1" s="1"/>
  <c r="AX529" i="1" s="1"/>
  <c r="AX530" i="1" s="1"/>
  <c r="AX531" i="1" s="1"/>
  <c r="AX532" i="1" s="1"/>
  <c r="AX533" i="1" s="1"/>
  <c r="AX534" i="1" s="1"/>
  <c r="AX535" i="1" s="1"/>
  <c r="AX536" i="1" s="1"/>
  <c r="AX537" i="1" s="1"/>
  <c r="AX538" i="1" s="1"/>
  <c r="AX539" i="1" s="1"/>
  <c r="AX540" i="1" s="1"/>
  <c r="AX541" i="1" s="1"/>
  <c r="AX542" i="1" s="1"/>
  <c r="AX543" i="1" s="1"/>
  <c r="AX544" i="1" s="1"/>
  <c r="AX545" i="1" s="1"/>
  <c r="AX546" i="1" s="1"/>
  <c r="AX547" i="1" s="1"/>
  <c r="AX548" i="1" s="1"/>
  <c r="AX549" i="1" s="1"/>
  <c r="AX550" i="1" s="1"/>
  <c r="AX551" i="1" s="1"/>
  <c r="AX552" i="1" s="1"/>
  <c r="AX553" i="1" s="1"/>
  <c r="AX554" i="1" s="1"/>
  <c r="AX555" i="1" s="1"/>
  <c r="AX556" i="1" s="1"/>
  <c r="AX557" i="1" s="1"/>
  <c r="AX558" i="1" s="1"/>
  <c r="AX559" i="1" s="1"/>
  <c r="AX560" i="1" s="1"/>
  <c r="AX561" i="1" s="1"/>
  <c r="AX562" i="1" s="1"/>
  <c r="AX563" i="1" s="1"/>
  <c r="AX564" i="1" s="1"/>
  <c r="AX565" i="1" s="1"/>
  <c r="AX566" i="1" s="1"/>
  <c r="AX567" i="1" s="1"/>
  <c r="AX568" i="1" s="1"/>
  <c r="AX569" i="1" s="1"/>
  <c r="AX570" i="1" s="1"/>
  <c r="AX571" i="1" s="1"/>
  <c r="AX572" i="1" s="1"/>
  <c r="AX573" i="1" s="1"/>
  <c r="AX574" i="1" s="1"/>
  <c r="AX575" i="1" s="1"/>
  <c r="AX576" i="1" s="1"/>
  <c r="AX577" i="1" s="1"/>
  <c r="AX578" i="1" s="1"/>
  <c r="AX579" i="1" s="1"/>
  <c r="AX580" i="1" s="1"/>
  <c r="AX581" i="1" s="1"/>
  <c r="AX582" i="1" s="1"/>
  <c r="AX583" i="1" s="1"/>
  <c r="AX584" i="1" s="1"/>
  <c r="AX585" i="1" s="1"/>
  <c r="AX586" i="1" s="1"/>
  <c r="AX587" i="1" s="1"/>
  <c r="AX588" i="1" s="1"/>
  <c r="AX589" i="1" s="1"/>
  <c r="AX590" i="1" s="1"/>
  <c r="AX591" i="1" s="1"/>
  <c r="AX592" i="1" s="1"/>
  <c r="AX593" i="1" s="1"/>
  <c r="AX594" i="1" s="1"/>
  <c r="AX595" i="1" s="1"/>
  <c r="AX596" i="1" s="1"/>
  <c r="AX597" i="1" s="1"/>
  <c r="AX598" i="1" s="1"/>
  <c r="AX599" i="1" s="1"/>
  <c r="AX600" i="1" s="1"/>
  <c r="AX601" i="1" s="1"/>
  <c r="AX602" i="1" s="1"/>
  <c r="AX603" i="1" s="1"/>
  <c r="AX604" i="1" s="1"/>
  <c r="AX605" i="1" s="1"/>
  <c r="AX606" i="1" s="1"/>
  <c r="AX607" i="1" s="1"/>
  <c r="AX608" i="1" s="1"/>
  <c r="AX609" i="1" s="1"/>
  <c r="AX610" i="1" s="1"/>
  <c r="AX611" i="1" s="1"/>
  <c r="AX612" i="1" s="1"/>
  <c r="AX613" i="1" s="1"/>
  <c r="AX614" i="1" s="1"/>
  <c r="AX615" i="1" s="1"/>
  <c r="AX616" i="1" s="1"/>
  <c r="AX617" i="1" s="1"/>
  <c r="AX618" i="1" s="1"/>
  <c r="AX619" i="1" s="1"/>
  <c r="AX620" i="1" s="1"/>
  <c r="AX621" i="1" s="1"/>
  <c r="AX622" i="1" s="1"/>
  <c r="AX623" i="1" s="1"/>
  <c r="AX624" i="1" s="1"/>
  <c r="AX625" i="1" s="1"/>
  <c r="AX626" i="1" s="1"/>
  <c r="AX627" i="1" s="1"/>
  <c r="AX628" i="1" s="1"/>
  <c r="AX629" i="1" s="1"/>
  <c r="AM473" i="1"/>
  <c r="AJ473" i="1"/>
  <c r="AI473" i="1"/>
  <c r="AG473" i="1"/>
  <c r="S473" i="1"/>
  <c r="Z473" i="1" s="1"/>
  <c r="BA473" i="1" s="1"/>
  <c r="P473" i="1"/>
  <c r="E505" i="1" l="1"/>
  <c r="E477" i="1"/>
  <c r="D476" i="1"/>
  <c r="Q503" i="1"/>
  <c r="AG502" i="1"/>
  <c r="Q479" i="1"/>
  <c r="AG478" i="1"/>
  <c r="AP479" i="1"/>
  <c r="BH478" i="1"/>
  <c r="AG501" i="1"/>
  <c r="AG513" i="1"/>
  <c r="E519" i="1"/>
  <c r="Q489" i="1"/>
  <c r="AG488" i="1"/>
  <c r="BH477" i="1"/>
  <c r="D475" i="1"/>
  <c r="AG477" i="1"/>
  <c r="Q517" i="1"/>
  <c r="AG516" i="1"/>
  <c r="E534" i="1"/>
  <c r="E491" i="1"/>
  <c r="Q528" i="1"/>
  <c r="AG528" i="1" s="1"/>
  <c r="AG534" i="1"/>
  <c r="Q531" i="1"/>
  <c r="AG531" i="1" s="1"/>
  <c r="AG530" i="1"/>
  <c r="Q537" i="1"/>
  <c r="Q548" i="1"/>
  <c r="AG547" i="1"/>
  <c r="E545" i="1"/>
  <c r="Q556" i="1"/>
  <c r="AG556" i="1" s="1"/>
  <c r="Q574" i="1"/>
  <c r="AG573" i="1"/>
  <c r="Q560" i="1"/>
  <c r="AG560" i="1" s="1"/>
  <c r="AG559" i="1"/>
  <c r="E573" i="1"/>
  <c r="E560" i="1"/>
  <c r="Q563" i="1"/>
  <c r="AG562" i="1"/>
  <c r="AG588" i="1"/>
  <c r="Q589" i="1"/>
  <c r="Q605" i="1"/>
  <c r="AG604" i="1"/>
  <c r="AG595" i="1"/>
  <c r="Q596" i="1"/>
  <c r="Q611" i="1"/>
  <c r="AG610" i="1"/>
  <c r="AG608" i="1"/>
  <c r="AG602" i="1"/>
  <c r="E561" i="1" l="1"/>
  <c r="AG537" i="1"/>
  <c r="Q538" i="1"/>
  <c r="E546" i="1"/>
  <c r="E535" i="1"/>
  <c r="AG489" i="1"/>
  <c r="Q490" i="1"/>
  <c r="Q480" i="1"/>
  <c r="AG479" i="1"/>
  <c r="E478" i="1"/>
  <c r="D477" i="1"/>
  <c r="Q612" i="1"/>
  <c r="AG611" i="1"/>
  <c r="AG605" i="1"/>
  <c r="Q606" i="1"/>
  <c r="AG606" i="1" s="1"/>
  <c r="AG563" i="1"/>
  <c r="Q564" i="1"/>
  <c r="E574" i="1"/>
  <c r="Q575" i="1"/>
  <c r="AG574" i="1"/>
  <c r="E506" i="1"/>
  <c r="Q597" i="1"/>
  <c r="AG596" i="1"/>
  <c r="AG589" i="1"/>
  <c r="Q590" i="1"/>
  <c r="Q549" i="1"/>
  <c r="AG548" i="1"/>
  <c r="E492" i="1"/>
  <c r="Q518" i="1"/>
  <c r="AG517" i="1"/>
  <c r="E520" i="1"/>
  <c r="BH479" i="1"/>
  <c r="AP480" i="1"/>
  <c r="Q504" i="1"/>
  <c r="AG503" i="1"/>
  <c r="AP481" i="1" l="1"/>
  <c r="BH480" i="1"/>
  <c r="Q565" i="1"/>
  <c r="AG564" i="1"/>
  <c r="E536" i="1"/>
  <c r="Q539" i="1"/>
  <c r="AG538" i="1"/>
  <c r="AG518" i="1"/>
  <c r="Q519" i="1"/>
  <c r="Q598" i="1"/>
  <c r="AG597" i="1"/>
  <c r="Q481" i="1"/>
  <c r="AG480" i="1"/>
  <c r="E521" i="1"/>
  <c r="E493" i="1"/>
  <c r="AG590" i="1"/>
  <c r="Q591" i="1"/>
  <c r="E575" i="1"/>
  <c r="AG490" i="1"/>
  <c r="Q491" i="1"/>
  <c r="E562" i="1"/>
  <c r="Q550" i="1"/>
  <c r="AG549" i="1"/>
  <c r="Q576" i="1"/>
  <c r="AG575" i="1"/>
  <c r="Q613" i="1"/>
  <c r="AG612" i="1"/>
  <c r="AG504" i="1"/>
  <c r="Q505" i="1"/>
  <c r="E507" i="1"/>
  <c r="D478" i="1"/>
  <c r="E479" i="1"/>
  <c r="E547" i="1"/>
  <c r="Q592" i="1" l="1"/>
  <c r="AG592" i="1" s="1"/>
  <c r="AG591" i="1"/>
  <c r="AG613" i="1"/>
  <c r="Q614" i="1"/>
  <c r="AG539" i="1"/>
  <c r="Q540" i="1"/>
  <c r="Q506" i="1"/>
  <c r="AG505" i="1"/>
  <c r="AG519" i="1"/>
  <c r="Q520" i="1"/>
  <c r="E508" i="1"/>
  <c r="AG491" i="1"/>
  <c r="Q492" i="1"/>
  <c r="E522" i="1"/>
  <c r="E548" i="1"/>
  <c r="AG550" i="1"/>
  <c r="Q551" i="1"/>
  <c r="Q599" i="1"/>
  <c r="AG599" i="1" s="1"/>
  <c r="AG598" i="1"/>
  <c r="AG565" i="1"/>
  <c r="Q566" i="1"/>
  <c r="E480" i="1"/>
  <c r="D479" i="1"/>
  <c r="AG576" i="1"/>
  <c r="Q577" i="1"/>
  <c r="E563" i="1"/>
  <c r="E576" i="1"/>
  <c r="E494" i="1"/>
  <c r="Q482" i="1"/>
  <c r="AG481" i="1"/>
  <c r="E537" i="1"/>
  <c r="BH481" i="1"/>
  <c r="AP482" i="1"/>
  <c r="AC24" i="2" l="1"/>
  <c r="AC25" i="2" s="1"/>
  <c r="AC26" i="2" s="1"/>
  <c r="AC27" i="2" s="1"/>
  <c r="AC28" i="2" s="1"/>
  <c r="AC29" i="2" s="1"/>
  <c r="AC30" i="2" s="1"/>
  <c r="AC31" i="2" s="1"/>
  <c r="Q483" i="1"/>
  <c r="AG482" i="1"/>
  <c r="E577" i="1"/>
  <c r="Q507" i="1"/>
  <c r="AG506" i="1"/>
  <c r="AP483" i="1"/>
  <c r="BH482" i="1"/>
  <c r="Q567" i="1"/>
  <c r="AG566" i="1"/>
  <c r="E523" i="1"/>
  <c r="E509" i="1"/>
  <c r="AG614" i="1"/>
  <c r="Q615" i="1"/>
  <c r="E538" i="1"/>
  <c r="E549" i="1"/>
  <c r="Q493" i="1"/>
  <c r="AG492" i="1"/>
  <c r="Q521" i="1"/>
  <c r="AG520" i="1"/>
  <c r="Q541" i="1"/>
  <c r="AG540" i="1"/>
  <c r="Q578" i="1"/>
  <c r="AG577" i="1"/>
  <c r="Q552" i="1"/>
  <c r="AG551" i="1"/>
  <c r="E495" i="1"/>
  <c r="E564" i="1"/>
  <c r="E481" i="1"/>
  <c r="D480" i="1"/>
  <c r="E482" i="1" l="1"/>
  <c r="D481" i="1"/>
  <c r="E524" i="1"/>
  <c r="AP484" i="1"/>
  <c r="BH483" i="1"/>
  <c r="E578" i="1"/>
  <c r="Q616" i="1"/>
  <c r="AG615" i="1"/>
  <c r="E496" i="1"/>
  <c r="Q522" i="1"/>
  <c r="AG521" i="1"/>
  <c r="E539" i="1"/>
  <c r="E510" i="1"/>
  <c r="AG578" i="1"/>
  <c r="Q579" i="1"/>
  <c r="E550" i="1"/>
  <c r="E565" i="1"/>
  <c r="AG552" i="1"/>
  <c r="Q553" i="1"/>
  <c r="AG553" i="1" s="1"/>
  <c r="AG541" i="1"/>
  <c r="Q542" i="1"/>
  <c r="AG542" i="1" s="1"/>
  <c r="Q494" i="1"/>
  <c r="AG493" i="1"/>
  <c r="AG567" i="1"/>
  <c r="Q568" i="1"/>
  <c r="Q508" i="1"/>
  <c r="AG507" i="1"/>
  <c r="AG483" i="1"/>
  <c r="Q484" i="1"/>
  <c r="AG484" i="1" l="1"/>
  <c r="Q485" i="1"/>
  <c r="AG485" i="1" s="1"/>
  <c r="E566" i="1"/>
  <c r="E497" i="1"/>
  <c r="E525" i="1"/>
  <c r="E540" i="1"/>
  <c r="Q569" i="1"/>
  <c r="AG568" i="1"/>
  <c r="Q580" i="1"/>
  <c r="AG579" i="1"/>
  <c r="E579" i="1"/>
  <c r="AG508" i="1"/>
  <c r="Q509" i="1"/>
  <c r="AG494" i="1"/>
  <c r="Q495" i="1"/>
  <c r="E551" i="1"/>
  <c r="E511" i="1"/>
  <c r="Q523" i="1"/>
  <c r="AG522" i="1"/>
  <c r="Q617" i="1"/>
  <c r="AG616" i="1"/>
  <c r="AP485" i="1"/>
  <c r="BH484" i="1"/>
  <c r="E483" i="1"/>
  <c r="D482" i="1"/>
  <c r="AG495" i="1" l="1"/>
  <c r="Q496" i="1"/>
  <c r="D483" i="1"/>
  <c r="E484" i="1"/>
  <c r="Q618" i="1"/>
  <c r="AG617" i="1"/>
  <c r="E580" i="1"/>
  <c r="AG569" i="1"/>
  <c r="Q570" i="1"/>
  <c r="AG570" i="1" s="1"/>
  <c r="E526" i="1"/>
  <c r="E567" i="1"/>
  <c r="Q510" i="1"/>
  <c r="AG509" i="1"/>
  <c r="E512" i="1"/>
  <c r="AP486" i="1"/>
  <c r="BH485" i="1"/>
  <c r="Q524" i="1"/>
  <c r="AG524" i="1" s="1"/>
  <c r="AG523" i="1"/>
  <c r="E552" i="1"/>
  <c r="AG580" i="1"/>
  <c r="Q581" i="1"/>
  <c r="E541" i="1"/>
  <c r="E498" i="1"/>
  <c r="BH486" i="1" l="1"/>
  <c r="AP487" i="1"/>
  <c r="Q511" i="1"/>
  <c r="AG511" i="1" s="1"/>
  <c r="AG510" i="1"/>
  <c r="E527" i="1"/>
  <c r="E581" i="1"/>
  <c r="E542" i="1"/>
  <c r="E553" i="1"/>
  <c r="E485" i="1"/>
  <c r="D484" i="1"/>
  <c r="Q582" i="1"/>
  <c r="AG582" i="1" s="1"/>
  <c r="AG581" i="1"/>
  <c r="Q497" i="1"/>
  <c r="AG496" i="1"/>
  <c r="E499" i="1"/>
  <c r="E513" i="1"/>
  <c r="E568" i="1"/>
  <c r="AG618" i="1"/>
  <c r="Q619" i="1"/>
  <c r="E569" i="1" l="1"/>
  <c r="E500" i="1"/>
  <c r="E554" i="1"/>
  <c r="E582" i="1"/>
  <c r="Q620" i="1"/>
  <c r="AG619" i="1"/>
  <c r="BH487" i="1"/>
  <c r="AP488" i="1"/>
  <c r="E514" i="1"/>
  <c r="Q498" i="1"/>
  <c r="AG498" i="1" s="1"/>
  <c r="AG497" i="1"/>
  <c r="E486" i="1"/>
  <c r="D485" i="1"/>
  <c r="E528" i="1"/>
  <c r="E570" i="1" l="1"/>
  <c r="AP489" i="1"/>
  <c r="BH488" i="1"/>
  <c r="E583" i="1"/>
  <c r="D486" i="1"/>
  <c r="D487" i="1" s="1"/>
  <c r="D488" i="1" s="1"/>
  <c r="D489" i="1" s="1"/>
  <c r="D490" i="1" s="1"/>
  <c r="D491" i="1" s="1"/>
  <c r="D492" i="1" s="1"/>
  <c r="D493" i="1" s="1"/>
  <c r="D494" i="1" s="1"/>
  <c r="D495" i="1" s="1"/>
  <c r="D496" i="1" s="1"/>
  <c r="D497" i="1" s="1"/>
  <c r="D498" i="1" s="1"/>
  <c r="D499" i="1" s="1"/>
  <c r="D500" i="1" s="1"/>
  <c r="D501" i="1" s="1"/>
  <c r="D502" i="1" s="1"/>
  <c r="D503" i="1" s="1"/>
  <c r="D504" i="1" s="1"/>
  <c r="D505" i="1" s="1"/>
  <c r="D506" i="1" s="1"/>
  <c r="D507" i="1" s="1"/>
  <c r="D508" i="1" s="1"/>
  <c r="D509" i="1" s="1"/>
  <c r="D510" i="1" s="1"/>
  <c r="D511" i="1" s="1"/>
  <c r="D512" i="1" s="1"/>
  <c r="D513" i="1" s="1"/>
  <c r="D514" i="1" s="1"/>
  <c r="D515" i="1" s="1"/>
  <c r="D516" i="1" s="1"/>
  <c r="D517" i="1" s="1"/>
  <c r="D518" i="1" s="1"/>
  <c r="D519" i="1" s="1"/>
  <c r="D520" i="1" s="1"/>
  <c r="D521" i="1" s="1"/>
  <c r="D522" i="1" s="1"/>
  <c r="D523" i="1" s="1"/>
  <c r="D524" i="1" s="1"/>
  <c r="D525" i="1" s="1"/>
  <c r="D526" i="1" s="1"/>
  <c r="D527" i="1" s="1"/>
  <c r="D528" i="1" s="1"/>
  <c r="D529" i="1" s="1"/>
  <c r="D530" i="1" s="1"/>
  <c r="D531" i="1" s="1"/>
  <c r="D532" i="1" s="1"/>
  <c r="D533" i="1" s="1"/>
  <c r="D534" i="1" s="1"/>
  <c r="D535" i="1" s="1"/>
  <c r="D536" i="1" s="1"/>
  <c r="D537" i="1" s="1"/>
  <c r="D538" i="1" s="1"/>
  <c r="D539" i="1" s="1"/>
  <c r="D540" i="1" s="1"/>
  <c r="D541" i="1" s="1"/>
  <c r="D542" i="1" s="1"/>
  <c r="D543" i="1" s="1"/>
  <c r="D544" i="1" s="1"/>
  <c r="D545" i="1" s="1"/>
  <c r="D546" i="1" s="1"/>
  <c r="D547" i="1" s="1"/>
  <c r="D548" i="1" s="1"/>
  <c r="D549" i="1" s="1"/>
  <c r="D550" i="1" s="1"/>
  <c r="D551" i="1" s="1"/>
  <c r="D552" i="1" s="1"/>
  <c r="D553" i="1" s="1"/>
  <c r="D554" i="1" s="1"/>
  <c r="AG620" i="1"/>
  <c r="Q621" i="1"/>
  <c r="E555" i="1"/>
  <c r="AP490" i="1" l="1"/>
  <c r="BH489" i="1"/>
  <c r="E556" i="1"/>
  <c r="D556" i="1" s="1"/>
  <c r="D557" i="1" s="1"/>
  <c r="D558" i="1" s="1"/>
  <c r="D559" i="1" s="1"/>
  <c r="D560" i="1" s="1"/>
  <c r="D561" i="1" s="1"/>
  <c r="D562" i="1" s="1"/>
  <c r="D563" i="1" s="1"/>
  <c r="D564" i="1" s="1"/>
  <c r="D565" i="1" s="1"/>
  <c r="D566" i="1" s="1"/>
  <c r="D567" i="1" s="1"/>
  <c r="D568" i="1" s="1"/>
  <c r="D569" i="1" s="1"/>
  <c r="D570" i="1" s="1"/>
  <c r="D571" i="1" s="1"/>
  <c r="D572" i="1" s="1"/>
  <c r="D573" i="1" s="1"/>
  <c r="D574" i="1" s="1"/>
  <c r="D575" i="1" s="1"/>
  <c r="D576" i="1" s="1"/>
  <c r="D577" i="1" s="1"/>
  <c r="D578" i="1" s="1"/>
  <c r="D579" i="1" s="1"/>
  <c r="D580" i="1" s="1"/>
  <c r="D581" i="1" s="1"/>
  <c r="D582" i="1" s="1"/>
  <c r="D583" i="1" s="1"/>
  <c r="D555" i="1"/>
  <c r="AG621" i="1"/>
  <c r="Q622" i="1"/>
  <c r="E584" i="1"/>
  <c r="D584" i="1" l="1"/>
  <c r="E585" i="1"/>
  <c r="D585" i="1" s="1"/>
  <c r="D586" i="1" s="1"/>
  <c r="D587" i="1" s="1"/>
  <c r="D588" i="1" s="1"/>
  <c r="D589" i="1" s="1"/>
  <c r="D590" i="1" s="1"/>
  <c r="D591" i="1" s="1"/>
  <c r="D592" i="1" s="1"/>
  <c r="D593" i="1" s="1"/>
  <c r="D594" i="1" s="1"/>
  <c r="D595" i="1" s="1"/>
  <c r="D596" i="1" s="1"/>
  <c r="D597" i="1" s="1"/>
  <c r="D598" i="1" s="1"/>
  <c r="D599" i="1" s="1"/>
  <c r="D600" i="1" s="1"/>
  <c r="D601" i="1" s="1"/>
  <c r="D602" i="1" s="1"/>
  <c r="D603" i="1" s="1"/>
  <c r="D604" i="1" s="1"/>
  <c r="D605" i="1" s="1"/>
  <c r="D606" i="1" s="1"/>
  <c r="D607" i="1" s="1"/>
  <c r="D608" i="1" s="1"/>
  <c r="D609" i="1" s="1"/>
  <c r="D610" i="1" s="1"/>
  <c r="D611" i="1" s="1"/>
  <c r="D612" i="1" s="1"/>
  <c r="D613" i="1" s="1"/>
  <c r="D614" i="1" s="1"/>
  <c r="D615" i="1" s="1"/>
  <c r="D616" i="1" s="1"/>
  <c r="D617" i="1" s="1"/>
  <c r="D618" i="1" s="1"/>
  <c r="D619" i="1" s="1"/>
  <c r="D620" i="1" s="1"/>
  <c r="D621" i="1" s="1"/>
  <c r="D622" i="1" s="1"/>
  <c r="D623" i="1" s="1"/>
  <c r="D624" i="1" s="1"/>
  <c r="D625" i="1" s="1"/>
  <c r="D626" i="1" s="1"/>
  <c r="D627" i="1" s="1"/>
  <c r="D628" i="1" s="1"/>
  <c r="D629" i="1" s="1"/>
  <c r="AG622" i="1"/>
  <c r="Q623" i="1"/>
  <c r="AP491" i="1"/>
  <c r="BH490" i="1"/>
  <c r="Q624" i="1" l="1"/>
  <c r="AG623" i="1"/>
  <c r="BH491" i="1"/>
  <c r="AP492" i="1"/>
  <c r="AP493" i="1" l="1"/>
  <c r="BH492" i="1"/>
  <c r="Q625" i="1"/>
  <c r="AG624" i="1"/>
  <c r="AG625" i="1" l="1"/>
  <c r="Q626" i="1"/>
  <c r="BH493" i="1"/>
  <c r="AP494" i="1"/>
  <c r="AP495" i="1" l="1"/>
  <c r="BH494" i="1"/>
  <c r="AG626" i="1"/>
  <c r="Q627" i="1"/>
  <c r="Q628" i="1" l="1"/>
  <c r="AG628" i="1" s="1"/>
  <c r="AG627" i="1"/>
  <c r="BH495" i="1"/>
  <c r="AP496" i="1"/>
  <c r="AP497" i="1" l="1"/>
  <c r="BH496" i="1"/>
  <c r="BH497" i="1" l="1"/>
  <c r="AP498" i="1"/>
  <c r="AP499" i="1" l="1"/>
  <c r="BH498" i="1"/>
  <c r="BH499" i="1" l="1"/>
  <c r="AP500" i="1"/>
  <c r="AP501" i="1" l="1"/>
  <c r="BH500" i="1"/>
  <c r="BH501" i="1" l="1"/>
  <c r="AP502" i="1"/>
  <c r="BH502" i="1" l="1"/>
  <c r="AP503" i="1"/>
  <c r="AP504" i="1" l="1"/>
  <c r="BH503" i="1"/>
  <c r="AP505" i="1" l="1"/>
  <c r="BH504" i="1"/>
  <c r="BH505" i="1" l="1"/>
  <c r="AP506" i="1"/>
  <c r="BH506" i="1" l="1"/>
  <c r="AP507" i="1"/>
  <c r="AP508" i="1" l="1"/>
  <c r="BH507" i="1"/>
  <c r="AP509" i="1" l="1"/>
  <c r="BH508" i="1"/>
  <c r="AP510" i="1" l="1"/>
  <c r="BH509" i="1"/>
  <c r="BH510" i="1" l="1"/>
  <c r="AP511" i="1"/>
  <c r="AP512" i="1" l="1"/>
  <c r="BH511" i="1"/>
  <c r="AP513" i="1" l="1"/>
  <c r="BH512" i="1"/>
  <c r="BH513" i="1" l="1"/>
  <c r="AP514" i="1"/>
  <c r="BH514" i="1" l="1"/>
  <c r="AP515" i="1"/>
  <c r="BH515" i="1" l="1"/>
  <c r="AP516" i="1"/>
  <c r="AP517" i="1" l="1"/>
  <c r="BH516" i="1"/>
  <c r="BH517" i="1" l="1"/>
  <c r="AP518" i="1"/>
  <c r="AP519" i="1" l="1"/>
  <c r="BH518" i="1"/>
  <c r="BH519" i="1" l="1"/>
  <c r="AP520" i="1"/>
  <c r="AP521" i="1" l="1"/>
  <c r="BH520" i="1"/>
  <c r="AP522" i="1" l="1"/>
  <c r="BH521" i="1"/>
  <c r="AP523" i="1" l="1"/>
  <c r="BH522" i="1"/>
  <c r="BH523" i="1" l="1"/>
  <c r="AP524" i="1"/>
  <c r="AP525" i="1" l="1"/>
  <c r="BH524" i="1"/>
  <c r="AP526" i="1" l="1"/>
  <c r="BH525" i="1"/>
  <c r="BH526" i="1" l="1"/>
  <c r="AP527" i="1"/>
  <c r="BH527" i="1" l="1"/>
  <c r="AP528" i="1"/>
  <c r="BH528" i="1" l="1"/>
  <c r="AP529" i="1"/>
  <c r="BH529" i="1" l="1"/>
  <c r="AP530" i="1"/>
  <c r="AP531" i="1" l="1"/>
  <c r="BH530" i="1"/>
  <c r="AP532" i="1" l="1"/>
  <c r="BH531" i="1"/>
  <c r="AP533" i="1" l="1"/>
  <c r="BH532" i="1"/>
  <c r="BH533" i="1" l="1"/>
  <c r="AP534" i="1"/>
  <c r="AP535" i="1" l="1"/>
  <c r="BH534" i="1"/>
  <c r="AP536" i="1" l="1"/>
  <c r="BH535" i="1"/>
  <c r="BH536" i="1" l="1"/>
  <c r="AP537" i="1"/>
  <c r="BH537" i="1" l="1"/>
  <c r="AP538" i="1"/>
  <c r="BH538" i="1" l="1"/>
  <c r="AP539" i="1"/>
  <c r="AP540" i="1" l="1"/>
  <c r="BH539" i="1"/>
  <c r="BH540" i="1" l="1"/>
  <c r="AP541" i="1"/>
  <c r="AP542" i="1" l="1"/>
  <c r="BH541" i="1"/>
  <c r="AP543" i="1" l="1"/>
  <c r="BH542" i="1"/>
  <c r="AP544" i="1" l="1"/>
  <c r="BH543" i="1"/>
  <c r="AP545" i="1" l="1"/>
  <c r="BH544" i="1"/>
  <c r="AP546" i="1" l="1"/>
  <c r="BH545" i="1"/>
  <c r="BH546" i="1" l="1"/>
  <c r="AP547" i="1"/>
  <c r="AP548" i="1" l="1"/>
  <c r="BH547" i="1"/>
  <c r="AP549" i="1" l="1"/>
  <c r="BH548" i="1"/>
  <c r="AP550" i="1" l="1"/>
  <c r="BH549" i="1"/>
  <c r="AP551" i="1" l="1"/>
  <c r="BH550" i="1"/>
  <c r="AP552" i="1" l="1"/>
  <c r="BH551" i="1"/>
  <c r="AP553" i="1" l="1"/>
  <c r="BH552" i="1"/>
  <c r="AP554" i="1" l="1"/>
  <c r="BH553" i="1"/>
  <c r="AP555" i="1" l="1"/>
  <c r="BH554" i="1"/>
  <c r="AP556" i="1" l="1"/>
  <c r="BH555" i="1"/>
  <c r="BH556" i="1" l="1"/>
  <c r="AP557" i="1"/>
  <c r="AP558" i="1" l="1"/>
  <c r="BH557" i="1"/>
  <c r="AP559" i="1" l="1"/>
  <c r="BH558" i="1"/>
  <c r="AP560" i="1" l="1"/>
  <c r="BH559" i="1"/>
  <c r="AP561" i="1" l="1"/>
  <c r="BH560" i="1"/>
  <c r="BH561" i="1" l="1"/>
  <c r="AP562" i="1"/>
  <c r="AP563" i="1" l="1"/>
  <c r="BH562" i="1"/>
  <c r="AP564" i="1" l="1"/>
  <c r="BH563" i="1"/>
  <c r="AP565" i="1" l="1"/>
  <c r="BH564" i="1"/>
  <c r="BH565" i="1" l="1"/>
  <c r="AP566" i="1"/>
  <c r="AP567" i="1" l="1"/>
  <c r="BH566" i="1"/>
  <c r="AP568" i="1" l="1"/>
  <c r="BH567" i="1"/>
  <c r="AP569" i="1" l="1"/>
  <c r="BH568" i="1"/>
  <c r="BH569" i="1" l="1"/>
  <c r="AP570" i="1"/>
  <c r="BH570" i="1" l="1"/>
  <c r="AP571" i="1"/>
  <c r="AP572" i="1" l="1"/>
  <c r="BH571" i="1"/>
  <c r="BH572" i="1" l="1"/>
  <c r="AP573" i="1"/>
  <c r="AP574" i="1" l="1"/>
  <c r="BH573" i="1"/>
  <c r="AP575" i="1" l="1"/>
  <c r="BH574" i="1"/>
  <c r="AP576" i="1" l="1"/>
  <c r="BH575" i="1"/>
  <c r="AP577" i="1" l="1"/>
  <c r="BH576" i="1"/>
  <c r="AP578" i="1" l="1"/>
  <c r="BH577" i="1"/>
  <c r="AP579" i="1" l="1"/>
  <c r="BH578" i="1"/>
  <c r="AP580" i="1" l="1"/>
  <c r="BH579" i="1"/>
  <c r="AP581" i="1" l="1"/>
  <c r="BH580" i="1"/>
  <c r="AP582" i="1" l="1"/>
  <c r="BH581" i="1"/>
  <c r="AP583" i="1" l="1"/>
  <c r="BH582" i="1"/>
  <c r="AP584" i="1" l="1"/>
  <c r="BH583" i="1"/>
  <c r="BH584" i="1" l="1"/>
  <c r="AP585" i="1"/>
  <c r="BH585" i="1" l="1"/>
  <c r="AP586" i="1"/>
  <c r="BH586" i="1" l="1"/>
  <c r="AP587" i="1"/>
  <c r="AP588" i="1" l="1"/>
  <c r="BH587" i="1"/>
  <c r="AP589" i="1" l="1"/>
  <c r="BH588" i="1"/>
  <c r="BH589" i="1" l="1"/>
  <c r="AP590" i="1"/>
  <c r="AP591" i="1" l="1"/>
  <c r="BH590" i="1"/>
  <c r="BH591" i="1" l="1"/>
  <c r="AP592" i="1"/>
  <c r="BH592" i="1" l="1"/>
  <c r="AP593" i="1"/>
  <c r="AP594" i="1" l="1"/>
  <c r="BH593" i="1"/>
  <c r="BH594" i="1" l="1"/>
  <c r="AP595" i="1"/>
  <c r="BH595" i="1" l="1"/>
  <c r="AP596" i="1"/>
  <c r="BH596" i="1" l="1"/>
  <c r="AP597" i="1"/>
  <c r="AP598" i="1" l="1"/>
  <c r="BH597" i="1"/>
  <c r="AP599" i="1" l="1"/>
  <c r="BH598" i="1"/>
  <c r="BH599" i="1" l="1"/>
  <c r="AP600" i="1"/>
  <c r="BH600" i="1" l="1"/>
  <c r="AP601" i="1"/>
  <c r="AP602" i="1" l="1"/>
  <c r="BH601" i="1"/>
  <c r="AP603" i="1" l="1"/>
  <c r="BH602" i="1"/>
  <c r="BH603" i="1" l="1"/>
  <c r="AP604" i="1"/>
  <c r="BH604" i="1" l="1"/>
  <c r="AP605" i="1"/>
  <c r="AP606" i="1" l="1"/>
  <c r="BH605" i="1"/>
  <c r="BH606" i="1" l="1"/>
  <c r="AP607" i="1"/>
  <c r="AP608" i="1" l="1"/>
  <c r="BH607" i="1"/>
  <c r="BH608" i="1" l="1"/>
  <c r="AP609" i="1"/>
  <c r="AP610" i="1" l="1"/>
  <c r="BH609" i="1"/>
  <c r="BH610" i="1" l="1"/>
  <c r="AP611" i="1"/>
  <c r="AP612" i="1" l="1"/>
  <c r="BH611" i="1"/>
  <c r="AP613" i="1" l="1"/>
  <c r="BH612" i="1"/>
  <c r="BH613" i="1" l="1"/>
  <c r="AP614" i="1"/>
  <c r="AP615" i="1" l="1"/>
  <c r="BH614" i="1"/>
  <c r="BH615" i="1" l="1"/>
  <c r="AP616" i="1"/>
  <c r="AP617" i="1" l="1"/>
  <c r="BH616" i="1"/>
  <c r="AP618" i="1" l="1"/>
  <c r="BH617" i="1"/>
  <c r="BH618" i="1" l="1"/>
  <c r="AP619" i="1"/>
  <c r="BH619" i="1" l="1"/>
  <c r="AP620" i="1"/>
  <c r="AP621" i="1" l="1"/>
  <c r="BH620" i="1"/>
  <c r="BH621" i="1" l="1"/>
  <c r="AP622" i="1"/>
  <c r="BH622" i="1" l="1"/>
  <c r="AP623" i="1"/>
  <c r="BH623" i="1" l="1"/>
  <c r="AP624" i="1"/>
  <c r="AP625" i="1" l="1"/>
  <c r="BH624" i="1"/>
  <c r="BH625" i="1" l="1"/>
  <c r="AP626" i="1"/>
  <c r="BH626" i="1" l="1"/>
  <c r="AP627" i="1"/>
  <c r="BH627" i="1" l="1"/>
  <c r="AP628" i="1"/>
  <c r="AP629" i="1" l="1"/>
  <c r="BH629" i="1" s="1"/>
  <c r="BH628" i="1"/>
  <c r="BI472" i="1" l="1"/>
  <c r="BD472" i="1"/>
  <c r="BB472" i="1"/>
  <c r="BA472" i="1"/>
  <c r="AM472" i="1"/>
  <c r="AJ472" i="1"/>
  <c r="AG472" i="1"/>
  <c r="BI471" i="1"/>
  <c r="BD471" i="1"/>
  <c r="BB471" i="1"/>
  <c r="BA471" i="1"/>
  <c r="AM471" i="1"/>
  <c r="AJ471" i="1"/>
  <c r="S471" i="1"/>
  <c r="P471" i="1"/>
  <c r="BI470" i="1"/>
  <c r="BD470" i="1"/>
  <c r="BB470" i="1"/>
  <c r="BA470" i="1"/>
  <c r="AM470" i="1"/>
  <c r="S470" i="1"/>
  <c r="P470" i="1"/>
  <c r="AJ470" i="1" s="1"/>
  <c r="BI469" i="1"/>
  <c r="BD469" i="1"/>
  <c r="BB469" i="1"/>
  <c r="BA469" i="1"/>
  <c r="AM469" i="1"/>
  <c r="S469" i="1"/>
  <c r="P469" i="1"/>
  <c r="AJ469" i="1" s="1"/>
  <c r="BI468" i="1"/>
  <c r="BD468" i="1"/>
  <c r="BB468" i="1"/>
  <c r="BA468" i="1"/>
  <c r="AM468" i="1"/>
  <c r="AJ468" i="1"/>
  <c r="S468" i="1"/>
  <c r="P468" i="1"/>
  <c r="BI467" i="1"/>
  <c r="BD467" i="1"/>
  <c r="BB467" i="1"/>
  <c r="BA467" i="1"/>
  <c r="AM467" i="1"/>
  <c r="AJ467" i="1"/>
  <c r="S467" i="1"/>
  <c r="P467" i="1"/>
  <c r="BI466" i="1"/>
  <c r="BD466" i="1"/>
  <c r="BB466" i="1"/>
  <c r="BA466" i="1"/>
  <c r="AM466" i="1"/>
  <c r="S466" i="1"/>
  <c r="P466" i="1"/>
  <c r="AJ466" i="1" s="1"/>
  <c r="BI465" i="1"/>
  <c r="BD465" i="1"/>
  <c r="BB465" i="1"/>
  <c r="BA465" i="1"/>
  <c r="AM465" i="1"/>
  <c r="S465" i="1"/>
  <c r="P465" i="1"/>
  <c r="AJ465" i="1" s="1"/>
  <c r="BI464" i="1"/>
  <c r="BD464" i="1"/>
  <c r="BB464" i="1"/>
  <c r="BA464" i="1"/>
  <c r="AM464" i="1"/>
  <c r="S464" i="1"/>
  <c r="P464" i="1"/>
  <c r="AJ464" i="1" s="1"/>
  <c r="BI463" i="1"/>
  <c r="BD463" i="1"/>
  <c r="BB463" i="1"/>
  <c r="BA463" i="1"/>
  <c r="AM463" i="1"/>
  <c r="AJ463" i="1"/>
  <c r="S463" i="1"/>
  <c r="P463" i="1"/>
  <c r="BI462" i="1"/>
  <c r="BD462" i="1"/>
  <c r="BB462" i="1"/>
  <c r="BA462" i="1"/>
  <c r="AM462" i="1"/>
  <c r="AJ462" i="1"/>
  <c r="S462" i="1"/>
  <c r="P462" i="1"/>
  <c r="BI461" i="1"/>
  <c r="BD461" i="1"/>
  <c r="BB461" i="1"/>
  <c r="BA461" i="1"/>
  <c r="AM461" i="1"/>
  <c r="S461" i="1"/>
  <c r="P461" i="1"/>
  <c r="AJ461" i="1" s="1"/>
  <c r="BI460" i="1"/>
  <c r="BD460" i="1"/>
  <c r="BB460" i="1"/>
  <c r="BA460" i="1"/>
  <c r="AM460" i="1"/>
  <c r="AJ460" i="1"/>
  <c r="S460" i="1"/>
  <c r="P460" i="1"/>
  <c r="BI459" i="1"/>
  <c r="BD459" i="1"/>
  <c r="BB459" i="1"/>
  <c r="BA459" i="1"/>
  <c r="AM459" i="1"/>
  <c r="S459" i="1"/>
  <c r="P459" i="1"/>
  <c r="AJ459" i="1" s="1"/>
  <c r="BI458" i="1"/>
  <c r="BD458" i="1"/>
  <c r="BB458" i="1"/>
  <c r="BA458" i="1"/>
  <c r="AM458" i="1"/>
  <c r="S458" i="1"/>
  <c r="P458" i="1"/>
  <c r="AJ458" i="1" s="1"/>
  <c r="BI457" i="1"/>
  <c r="BD457" i="1"/>
  <c r="BB457" i="1"/>
  <c r="BA457" i="1"/>
  <c r="AM457" i="1"/>
  <c r="AJ457" i="1"/>
  <c r="S457" i="1"/>
  <c r="P457" i="1"/>
  <c r="BI456" i="1"/>
  <c r="BD456" i="1"/>
  <c r="BB456" i="1"/>
  <c r="BA456" i="1"/>
  <c r="AM456" i="1"/>
  <c r="AJ456" i="1"/>
  <c r="S456" i="1"/>
  <c r="P456" i="1"/>
  <c r="BI455" i="1"/>
  <c r="BD455" i="1"/>
  <c r="BB455" i="1"/>
  <c r="BA455" i="1"/>
  <c r="AM455" i="1"/>
  <c r="S455" i="1"/>
  <c r="P455" i="1"/>
  <c r="AJ455" i="1" s="1"/>
  <c r="BI454" i="1"/>
  <c r="BD454" i="1"/>
  <c r="BB454" i="1"/>
  <c r="BA454" i="1"/>
  <c r="AM454" i="1"/>
  <c r="S454" i="1"/>
  <c r="P454" i="1"/>
  <c r="AJ454" i="1" s="1"/>
  <c r="BI453" i="1"/>
  <c r="BD453" i="1"/>
  <c r="BB453" i="1"/>
  <c r="BA453" i="1"/>
  <c r="AM453" i="1"/>
  <c r="AJ453" i="1"/>
  <c r="AD453" i="1"/>
  <c r="AD454" i="1" s="1"/>
  <c r="AD455" i="1" s="1"/>
  <c r="AD456" i="1" s="1"/>
  <c r="AD457" i="1" s="1"/>
  <c r="AD458" i="1" s="1"/>
  <c r="AD459" i="1" s="1"/>
  <c r="AD460" i="1" s="1"/>
  <c r="AD461" i="1" s="1"/>
  <c r="AD462" i="1" s="1"/>
  <c r="AD463" i="1" s="1"/>
  <c r="AD464" i="1" s="1"/>
  <c r="AD465" i="1" s="1"/>
  <c r="AD466" i="1" s="1"/>
  <c r="AD467" i="1" s="1"/>
  <c r="AD468" i="1" s="1"/>
  <c r="AD469" i="1" s="1"/>
  <c r="AD470" i="1" s="1"/>
  <c r="AD471" i="1" s="1"/>
  <c r="AD472" i="1" s="1"/>
  <c r="S453" i="1"/>
  <c r="Q453" i="1"/>
  <c r="AG453" i="1" s="1"/>
  <c r="P453" i="1"/>
  <c r="BI452" i="1"/>
  <c r="BD452" i="1"/>
  <c r="BB452" i="1"/>
  <c r="BA452" i="1"/>
  <c r="AM452" i="1"/>
  <c r="AJ452" i="1"/>
  <c r="AG452" i="1"/>
  <c r="AD452" i="1"/>
  <c r="S452" i="1"/>
  <c r="Q452" i="1"/>
  <c r="P452" i="1"/>
  <c r="BI451" i="1"/>
  <c r="BD451" i="1"/>
  <c r="BB451" i="1"/>
  <c r="BA451" i="1"/>
  <c r="AM451" i="1"/>
  <c r="AG451" i="1"/>
  <c r="AD451" i="1"/>
  <c r="S451" i="1"/>
  <c r="Q451" i="1"/>
  <c r="P451" i="1"/>
  <c r="AJ451" i="1" s="1"/>
  <c r="BI450" i="1"/>
  <c r="BD450" i="1"/>
  <c r="BB450" i="1"/>
  <c r="BA450" i="1"/>
  <c r="AM450" i="1"/>
  <c r="AG450" i="1"/>
  <c r="S450" i="1"/>
  <c r="P450" i="1"/>
  <c r="AJ450" i="1" s="1"/>
  <c r="BI449" i="1"/>
  <c r="BD449" i="1"/>
  <c r="BB449" i="1"/>
  <c r="BA449" i="1"/>
  <c r="AM449" i="1"/>
  <c r="S449" i="1"/>
  <c r="P449" i="1"/>
  <c r="AJ449" i="1" s="1"/>
  <c r="BI448" i="1"/>
  <c r="BD448" i="1"/>
  <c r="BB448" i="1"/>
  <c r="BA448" i="1"/>
  <c r="AM448" i="1"/>
  <c r="S448" i="1"/>
  <c r="P448" i="1"/>
  <c r="AJ448" i="1" s="1"/>
  <c r="BI447" i="1"/>
  <c r="BD447" i="1"/>
  <c r="BB447" i="1"/>
  <c r="BA447" i="1"/>
  <c r="AM447" i="1"/>
  <c r="S447" i="1"/>
  <c r="P447" i="1"/>
  <c r="AJ447" i="1" s="1"/>
  <c r="BI446" i="1"/>
  <c r="BD446" i="1"/>
  <c r="BB446" i="1"/>
  <c r="BA446" i="1"/>
  <c r="AM446" i="1"/>
  <c r="AJ446" i="1"/>
  <c r="S446" i="1"/>
  <c r="P446" i="1"/>
  <c r="BI445" i="1"/>
  <c r="BD445" i="1"/>
  <c r="BB445" i="1"/>
  <c r="BA445" i="1"/>
  <c r="AM445" i="1"/>
  <c r="AJ445" i="1"/>
  <c r="AG445" i="1"/>
  <c r="AE445" i="1"/>
  <c r="AE446" i="1" s="1"/>
  <c r="AE447" i="1" s="1"/>
  <c r="AE448" i="1" s="1"/>
  <c r="AE449" i="1" s="1"/>
  <c r="AE450" i="1" s="1"/>
  <c r="AE451" i="1" s="1"/>
  <c r="AE452" i="1" s="1"/>
  <c r="AE453" i="1" s="1"/>
  <c r="AE454" i="1" s="1"/>
  <c r="AE455" i="1" s="1"/>
  <c r="AE456" i="1" s="1"/>
  <c r="AE457" i="1" s="1"/>
  <c r="AE458" i="1" s="1"/>
  <c r="AE459" i="1" s="1"/>
  <c r="AE460" i="1" s="1"/>
  <c r="AE461" i="1" s="1"/>
  <c r="AE462" i="1" s="1"/>
  <c r="AE463" i="1" s="1"/>
  <c r="AE464" i="1" s="1"/>
  <c r="AE465" i="1" s="1"/>
  <c r="AE466" i="1" s="1"/>
  <c r="AE467" i="1" s="1"/>
  <c r="AE468" i="1" s="1"/>
  <c r="AE469" i="1" s="1"/>
  <c r="AE470" i="1" s="1"/>
  <c r="AE471" i="1" s="1"/>
  <c r="AE472" i="1" s="1"/>
  <c r="S445" i="1"/>
  <c r="P445" i="1"/>
  <c r="BI444" i="1"/>
  <c r="BD444" i="1"/>
  <c r="BB444" i="1"/>
  <c r="BA444" i="1"/>
  <c r="AM444" i="1"/>
  <c r="AH444" i="1"/>
  <c r="AH445" i="1" s="1"/>
  <c r="AH446" i="1" s="1"/>
  <c r="AH447" i="1" s="1"/>
  <c r="AH448" i="1" s="1"/>
  <c r="AH449" i="1" s="1"/>
  <c r="AH450" i="1" s="1"/>
  <c r="AH451" i="1" s="1"/>
  <c r="AH452" i="1" s="1"/>
  <c r="AH453" i="1" s="1"/>
  <c r="AH454" i="1" s="1"/>
  <c r="AH455" i="1" s="1"/>
  <c r="AH456" i="1" s="1"/>
  <c r="AH457" i="1" s="1"/>
  <c r="AH458" i="1" s="1"/>
  <c r="AH459" i="1" s="1"/>
  <c r="AH460" i="1" s="1"/>
  <c r="AH461" i="1" s="1"/>
  <c r="AH462" i="1" s="1"/>
  <c r="AH463" i="1" s="1"/>
  <c r="AH464" i="1" s="1"/>
  <c r="AH465" i="1" s="1"/>
  <c r="AH466" i="1" s="1"/>
  <c r="AH467" i="1" s="1"/>
  <c r="AH468" i="1" s="1"/>
  <c r="AH469" i="1" s="1"/>
  <c r="AH470" i="1" s="1"/>
  <c r="AH471" i="1" s="1"/>
  <c r="AH472" i="1" s="1"/>
  <c r="AG444" i="1"/>
  <c r="AE444" i="1"/>
  <c r="AD444" i="1"/>
  <c r="AD445" i="1" s="1"/>
  <c r="AD446" i="1" s="1"/>
  <c r="AD447" i="1" s="1"/>
  <c r="AD448" i="1" s="1"/>
  <c r="AD449" i="1" s="1"/>
  <c r="S444" i="1"/>
  <c r="Q444" i="1"/>
  <c r="Q445" i="1" s="1"/>
  <c r="Q446" i="1" s="1"/>
  <c r="P444" i="1"/>
  <c r="AJ444" i="1" s="1"/>
  <c r="BI443" i="1"/>
  <c r="BD443" i="1"/>
  <c r="BB443" i="1"/>
  <c r="BA443" i="1"/>
  <c r="AM443" i="1"/>
  <c r="AJ443" i="1"/>
  <c r="AG443" i="1"/>
  <c r="S443" i="1"/>
  <c r="P443" i="1"/>
  <c r="BI442" i="1"/>
  <c r="BD442" i="1"/>
  <c r="BB442" i="1"/>
  <c r="BA442" i="1"/>
  <c r="AM442" i="1"/>
  <c r="S442" i="1"/>
  <c r="P442" i="1"/>
  <c r="AJ442" i="1" s="1"/>
  <c r="BI441" i="1"/>
  <c r="BD441" i="1"/>
  <c r="BB441" i="1"/>
  <c r="BA441" i="1"/>
  <c r="AM441" i="1"/>
  <c r="S441" i="1"/>
  <c r="P441" i="1"/>
  <c r="AJ441" i="1" s="1"/>
  <c r="BI440" i="1"/>
  <c r="BD440" i="1"/>
  <c r="BB440" i="1"/>
  <c r="BA440" i="1"/>
  <c r="AM440" i="1"/>
  <c r="S440" i="1"/>
  <c r="P440" i="1"/>
  <c r="AJ440" i="1" s="1"/>
  <c r="BI439" i="1"/>
  <c r="BD439" i="1"/>
  <c r="BB439" i="1"/>
  <c r="BA439" i="1"/>
  <c r="AM439" i="1"/>
  <c r="AJ439" i="1"/>
  <c r="S439" i="1"/>
  <c r="P439" i="1"/>
  <c r="BI438" i="1"/>
  <c r="BD438" i="1"/>
  <c r="BB438" i="1"/>
  <c r="BA438" i="1"/>
  <c r="AM438" i="1"/>
  <c r="AJ438" i="1"/>
  <c r="AG438" i="1"/>
  <c r="AD438" i="1"/>
  <c r="AD439" i="1" s="1"/>
  <c r="AD440" i="1" s="1"/>
  <c r="AD441" i="1" s="1"/>
  <c r="AD442" i="1" s="1"/>
  <c r="S438" i="1"/>
  <c r="Q438" i="1"/>
  <c r="Q439" i="1" s="1"/>
  <c r="AG439" i="1" s="1"/>
  <c r="P438" i="1"/>
  <c r="BI437" i="1"/>
  <c r="BD437" i="1"/>
  <c r="BB437" i="1"/>
  <c r="BA437" i="1"/>
  <c r="AM437" i="1"/>
  <c r="AH437" i="1"/>
  <c r="AH438" i="1" s="1"/>
  <c r="AH439" i="1" s="1"/>
  <c r="AH440" i="1" s="1"/>
  <c r="AH441" i="1" s="1"/>
  <c r="AH442" i="1" s="1"/>
  <c r="AG437" i="1"/>
  <c r="AE437" i="1"/>
  <c r="AE438" i="1" s="1"/>
  <c r="AE439" i="1" s="1"/>
  <c r="AE440" i="1" s="1"/>
  <c r="AE441" i="1" s="1"/>
  <c r="AE442" i="1" s="1"/>
  <c r="AD437" i="1"/>
  <c r="S437" i="1"/>
  <c r="Q437" i="1"/>
  <c r="P437" i="1"/>
  <c r="AJ437" i="1" s="1"/>
  <c r="BI436" i="1"/>
  <c r="BD436" i="1"/>
  <c r="BB436" i="1"/>
  <c r="BA436" i="1"/>
  <c r="AM436" i="1"/>
  <c r="AG436" i="1"/>
  <c r="S436" i="1"/>
  <c r="P436" i="1"/>
  <c r="AJ436" i="1" s="1"/>
  <c r="BI435" i="1"/>
  <c r="BD435" i="1"/>
  <c r="BB435" i="1"/>
  <c r="BA435" i="1"/>
  <c r="AM435" i="1"/>
  <c r="AJ435" i="1"/>
  <c r="S435" i="1"/>
  <c r="P435" i="1"/>
  <c r="BI434" i="1"/>
  <c r="BD434" i="1"/>
  <c r="BB434" i="1"/>
  <c r="BA434" i="1"/>
  <c r="AM434" i="1"/>
  <c r="AJ434" i="1"/>
  <c r="S434" i="1"/>
  <c r="P434" i="1"/>
  <c r="BI433" i="1"/>
  <c r="BD433" i="1"/>
  <c r="BB433" i="1"/>
  <c r="BA433" i="1"/>
  <c r="AM433" i="1"/>
  <c r="S433" i="1"/>
  <c r="P433" i="1"/>
  <c r="AJ433" i="1" s="1"/>
  <c r="BI432" i="1"/>
  <c r="BD432" i="1"/>
  <c r="BB432" i="1"/>
  <c r="BA432" i="1"/>
  <c r="AM432" i="1"/>
  <c r="S432" i="1"/>
  <c r="Q432" i="1"/>
  <c r="P432" i="1"/>
  <c r="AJ432" i="1" s="1"/>
  <c r="BI431" i="1"/>
  <c r="BD431" i="1"/>
  <c r="BB431" i="1"/>
  <c r="BA431" i="1"/>
  <c r="AM431" i="1"/>
  <c r="AJ431" i="1"/>
  <c r="AH431" i="1"/>
  <c r="AH432" i="1" s="1"/>
  <c r="AH433" i="1" s="1"/>
  <c r="AH434" i="1" s="1"/>
  <c r="AH435" i="1" s="1"/>
  <c r="AE431" i="1"/>
  <c r="AE432" i="1" s="1"/>
  <c r="AE433" i="1" s="1"/>
  <c r="AE434" i="1" s="1"/>
  <c r="AE435" i="1" s="1"/>
  <c r="S431" i="1"/>
  <c r="P431" i="1"/>
  <c r="BI430" i="1"/>
  <c r="BD430" i="1"/>
  <c r="BB430" i="1"/>
  <c r="BA430" i="1"/>
  <c r="AM430" i="1"/>
  <c r="AJ430" i="1"/>
  <c r="AH430" i="1"/>
  <c r="AG430" i="1"/>
  <c r="AE430" i="1"/>
  <c r="AD430" i="1"/>
  <c r="AD431" i="1" s="1"/>
  <c r="AD432" i="1" s="1"/>
  <c r="AD433" i="1" s="1"/>
  <c r="AD434" i="1" s="1"/>
  <c r="AD435" i="1" s="1"/>
  <c r="S430" i="1"/>
  <c r="Q430" i="1"/>
  <c r="Q431" i="1" s="1"/>
  <c r="AG431" i="1" s="1"/>
  <c r="P430" i="1"/>
  <c r="BI429" i="1"/>
  <c r="BD429" i="1"/>
  <c r="BB429" i="1"/>
  <c r="BA429" i="1"/>
  <c r="AM429" i="1"/>
  <c r="AG429" i="1"/>
  <c r="S429" i="1"/>
  <c r="P429" i="1"/>
  <c r="AJ429" i="1" s="1"/>
  <c r="BI428" i="1"/>
  <c r="BD428" i="1"/>
  <c r="BB428" i="1"/>
  <c r="BA428" i="1"/>
  <c r="AM428" i="1"/>
  <c r="AJ428" i="1"/>
  <c r="AG428" i="1"/>
  <c r="BI427" i="1"/>
  <c r="BD427" i="1"/>
  <c r="BB427" i="1"/>
  <c r="BA427" i="1"/>
  <c r="AW427" i="1"/>
  <c r="AW428" i="1" s="1"/>
  <c r="AW429" i="1" s="1"/>
  <c r="AW430" i="1" s="1"/>
  <c r="AW431" i="1" s="1"/>
  <c r="AW432" i="1" s="1"/>
  <c r="AW433" i="1" s="1"/>
  <c r="AW434" i="1" s="1"/>
  <c r="AW435" i="1" s="1"/>
  <c r="AW436" i="1" s="1"/>
  <c r="AW437" i="1" s="1"/>
  <c r="AW438" i="1" s="1"/>
  <c r="AW439" i="1" s="1"/>
  <c r="AW440" i="1" s="1"/>
  <c r="AW441" i="1" s="1"/>
  <c r="AW442" i="1" s="1"/>
  <c r="AW443" i="1" s="1"/>
  <c r="AW444" i="1" s="1"/>
  <c r="AW445" i="1" s="1"/>
  <c r="AW446" i="1" s="1"/>
  <c r="AW447" i="1" s="1"/>
  <c r="AW448" i="1" s="1"/>
  <c r="AW449" i="1" s="1"/>
  <c r="AW450" i="1" s="1"/>
  <c r="AW451" i="1" s="1"/>
  <c r="AW452" i="1" s="1"/>
  <c r="AW453" i="1" s="1"/>
  <c r="AW454" i="1" s="1"/>
  <c r="AW455" i="1" s="1"/>
  <c r="AW456" i="1" s="1"/>
  <c r="AW457" i="1" s="1"/>
  <c r="AW458" i="1" s="1"/>
  <c r="AW459" i="1" s="1"/>
  <c r="AW460" i="1" s="1"/>
  <c r="AW461" i="1" s="1"/>
  <c r="AW462" i="1" s="1"/>
  <c r="AW463" i="1" s="1"/>
  <c r="AW464" i="1" s="1"/>
  <c r="AW465" i="1" s="1"/>
  <c r="AW466" i="1" s="1"/>
  <c r="AW467" i="1" s="1"/>
  <c r="AW468" i="1" s="1"/>
  <c r="AW469" i="1" s="1"/>
  <c r="AW470" i="1" s="1"/>
  <c r="AW471" i="1" s="1"/>
  <c r="AW472" i="1" s="1"/>
  <c r="AM427" i="1"/>
  <c r="AG427" i="1"/>
  <c r="P427" i="1"/>
  <c r="AJ427" i="1" s="1"/>
  <c r="BI426" i="1"/>
  <c r="BD426" i="1"/>
  <c r="BB426" i="1"/>
  <c r="BA426" i="1"/>
  <c r="AW426" i="1"/>
  <c r="AM426" i="1"/>
  <c r="AJ426" i="1"/>
  <c r="AG426" i="1"/>
  <c r="P426" i="1"/>
  <c r="BI425" i="1"/>
  <c r="BD425" i="1"/>
  <c r="BB425" i="1"/>
  <c r="AM425" i="1"/>
  <c r="AJ425" i="1"/>
  <c r="Z425" i="1"/>
  <c r="BA425" i="1" s="1"/>
  <c r="S425" i="1"/>
  <c r="P425" i="1"/>
  <c r="BI424" i="1"/>
  <c r="BD424" i="1"/>
  <c r="BB424" i="1"/>
  <c r="AM424" i="1"/>
  <c r="AJ424" i="1"/>
  <c r="Z424" i="1"/>
  <c r="BA424" i="1" s="1"/>
  <c r="S424" i="1"/>
  <c r="Q424" i="1"/>
  <c r="AG424" i="1" s="1"/>
  <c r="P424" i="1"/>
  <c r="BI423" i="1"/>
  <c r="BD423" i="1"/>
  <c r="BB423" i="1"/>
  <c r="AM423" i="1"/>
  <c r="S423" i="1"/>
  <c r="Z423" i="1" s="1"/>
  <c r="BA423" i="1" s="1"/>
  <c r="P423" i="1"/>
  <c r="AJ423" i="1" s="1"/>
  <c r="BI422" i="1"/>
  <c r="BD422" i="1"/>
  <c r="BB422" i="1"/>
  <c r="AM422" i="1"/>
  <c r="S422" i="1"/>
  <c r="Z422" i="1" s="1"/>
  <c r="BA422" i="1" s="1"/>
  <c r="P422" i="1"/>
  <c r="AJ422" i="1" s="1"/>
  <c r="BI421" i="1"/>
  <c r="BD421" i="1"/>
  <c r="BB421" i="1"/>
  <c r="AM421" i="1"/>
  <c r="S421" i="1"/>
  <c r="Z421" i="1" s="1"/>
  <c r="BA421" i="1" s="1"/>
  <c r="P421" i="1"/>
  <c r="AJ421" i="1" s="1"/>
  <c r="BI420" i="1"/>
  <c r="BD420" i="1"/>
  <c r="BB420" i="1"/>
  <c r="AM420" i="1"/>
  <c r="S420" i="1"/>
  <c r="Z420" i="1" s="1"/>
  <c r="BA420" i="1" s="1"/>
  <c r="P420" i="1"/>
  <c r="AJ420" i="1" s="1"/>
  <c r="BI419" i="1"/>
  <c r="BD419" i="1"/>
  <c r="BB419" i="1"/>
  <c r="AM419" i="1"/>
  <c r="S419" i="1"/>
  <c r="Z419" i="1" s="1"/>
  <c r="BA419" i="1" s="1"/>
  <c r="P419" i="1"/>
  <c r="AJ419" i="1" s="1"/>
  <c r="BI418" i="1"/>
  <c r="BD418" i="1"/>
  <c r="BB418" i="1"/>
  <c r="AM418" i="1"/>
  <c r="S418" i="1"/>
  <c r="Z418" i="1" s="1"/>
  <c r="BA418" i="1" s="1"/>
  <c r="P418" i="1"/>
  <c r="AJ418" i="1" s="1"/>
  <c r="BI417" i="1"/>
  <c r="BD417" i="1"/>
  <c r="BB417" i="1"/>
  <c r="AM417" i="1"/>
  <c r="S417" i="1"/>
  <c r="Z417" i="1" s="1"/>
  <c r="BA417" i="1" s="1"/>
  <c r="P417" i="1"/>
  <c r="AJ417" i="1" s="1"/>
  <c r="BI416" i="1"/>
  <c r="BD416" i="1"/>
  <c r="BB416" i="1"/>
  <c r="AM416" i="1"/>
  <c r="AG416" i="1"/>
  <c r="S416" i="1"/>
  <c r="Z416" i="1" s="1"/>
  <c r="BA416" i="1" s="1"/>
  <c r="Q416" i="1"/>
  <c r="Q417" i="1" s="1"/>
  <c r="Q418" i="1" s="1"/>
  <c r="Q419" i="1" s="1"/>
  <c r="Q420" i="1" s="1"/>
  <c r="Q421" i="1" s="1"/>
  <c r="Q422" i="1" s="1"/>
  <c r="Q423" i="1" s="1"/>
  <c r="AG423" i="1" s="1"/>
  <c r="P416" i="1"/>
  <c r="AJ416" i="1" s="1"/>
  <c r="BI415" i="1"/>
  <c r="BD415" i="1"/>
  <c r="BB415" i="1"/>
  <c r="AM415" i="1"/>
  <c r="AG415" i="1"/>
  <c r="S415" i="1"/>
  <c r="Z415" i="1" s="1"/>
  <c r="BA415" i="1" s="1"/>
  <c r="Q415" i="1"/>
  <c r="P415" i="1"/>
  <c r="AJ415" i="1" s="1"/>
  <c r="E415" i="1"/>
  <c r="E416" i="1" s="1"/>
  <c r="BI414" i="1"/>
  <c r="BD414" i="1"/>
  <c r="BB414" i="1"/>
  <c r="AM414" i="1"/>
  <c r="AG414" i="1"/>
  <c r="S414" i="1"/>
  <c r="Z414" i="1" s="1"/>
  <c r="BA414" i="1" s="1"/>
  <c r="P414" i="1"/>
  <c r="AJ414" i="1" s="1"/>
  <c r="BI413" i="1"/>
  <c r="BD413" i="1"/>
  <c r="BB413" i="1"/>
  <c r="AM413" i="1"/>
  <c r="AG413" i="1"/>
  <c r="S413" i="1"/>
  <c r="Z413" i="1" s="1"/>
  <c r="BA413" i="1" s="1"/>
  <c r="P413" i="1"/>
  <c r="AJ413" i="1" s="1"/>
  <c r="BI412" i="1"/>
  <c r="BD412" i="1"/>
  <c r="BB412" i="1"/>
  <c r="AM412" i="1"/>
  <c r="AJ412" i="1"/>
  <c r="Z412" i="1"/>
  <c r="BA412" i="1" s="1"/>
  <c r="S412" i="1"/>
  <c r="P412" i="1"/>
  <c r="BI411" i="1"/>
  <c r="BD411" i="1"/>
  <c r="BB411" i="1"/>
  <c r="AM411" i="1"/>
  <c r="S411" i="1"/>
  <c r="Z411" i="1" s="1"/>
  <c r="BA411" i="1" s="1"/>
  <c r="P411" i="1"/>
  <c r="AJ411" i="1" s="1"/>
  <c r="BI410" i="1"/>
  <c r="BD410" i="1"/>
  <c r="BB410" i="1"/>
  <c r="AM410" i="1"/>
  <c r="S410" i="1"/>
  <c r="Z410" i="1" s="1"/>
  <c r="BA410" i="1" s="1"/>
  <c r="P410" i="1"/>
  <c r="AJ410" i="1" s="1"/>
  <c r="BI409" i="1"/>
  <c r="BD409" i="1"/>
  <c r="BB409" i="1"/>
  <c r="AM409" i="1"/>
  <c r="S409" i="1"/>
  <c r="Z409" i="1" s="1"/>
  <c r="BA409" i="1" s="1"/>
  <c r="P409" i="1"/>
  <c r="AJ409" i="1" s="1"/>
  <c r="BI408" i="1"/>
  <c r="BD408" i="1"/>
  <c r="BB408" i="1"/>
  <c r="AM408" i="1"/>
  <c r="S408" i="1"/>
  <c r="Z408" i="1" s="1"/>
  <c r="BA408" i="1" s="1"/>
  <c r="P408" i="1"/>
  <c r="AJ408" i="1" s="1"/>
  <c r="BI407" i="1"/>
  <c r="BD407" i="1"/>
  <c r="BB407" i="1"/>
  <c r="AM407" i="1"/>
  <c r="S407" i="1"/>
  <c r="Z407" i="1" s="1"/>
  <c r="BA407" i="1" s="1"/>
  <c r="P407" i="1"/>
  <c r="AJ407" i="1" s="1"/>
  <c r="BI406" i="1"/>
  <c r="BD406" i="1"/>
  <c r="BB406" i="1"/>
  <c r="AM406" i="1"/>
  <c r="AG406" i="1"/>
  <c r="S406" i="1"/>
  <c r="Z406" i="1" s="1"/>
  <c r="BA406" i="1" s="1"/>
  <c r="Q406" i="1"/>
  <c r="Q407" i="1" s="1"/>
  <c r="Q408" i="1" s="1"/>
  <c r="Q409" i="1" s="1"/>
  <c r="Q410" i="1" s="1"/>
  <c r="Q411" i="1" s="1"/>
  <c r="Q412" i="1" s="1"/>
  <c r="Q413" i="1" s="1"/>
  <c r="P406" i="1"/>
  <c r="AJ406" i="1" s="1"/>
  <c r="BI405" i="1"/>
  <c r="BD405" i="1"/>
  <c r="BB405" i="1"/>
  <c r="AM405" i="1"/>
  <c r="AG405" i="1"/>
  <c r="S405" i="1"/>
  <c r="Z405" i="1" s="1"/>
  <c r="BA405" i="1" s="1"/>
  <c r="Q405" i="1"/>
  <c r="P405" i="1"/>
  <c r="AJ405" i="1" s="1"/>
  <c r="BI404" i="1"/>
  <c r="BD404" i="1"/>
  <c r="BB404" i="1"/>
  <c r="AM404" i="1"/>
  <c r="AG404" i="1"/>
  <c r="S404" i="1"/>
  <c r="Z404" i="1" s="1"/>
  <c r="BA404" i="1" s="1"/>
  <c r="P404" i="1"/>
  <c r="AJ404" i="1" s="1"/>
  <c r="BI403" i="1"/>
  <c r="BD403" i="1"/>
  <c r="BB403" i="1"/>
  <c r="AM403" i="1"/>
  <c r="S403" i="1"/>
  <c r="Z403" i="1" s="1"/>
  <c r="BA403" i="1" s="1"/>
  <c r="P403" i="1"/>
  <c r="AJ403" i="1" s="1"/>
  <c r="BI402" i="1"/>
  <c r="BD402" i="1"/>
  <c r="BB402" i="1"/>
  <c r="AM402" i="1"/>
  <c r="AJ402" i="1"/>
  <c r="Z402" i="1"/>
  <c r="BA402" i="1" s="1"/>
  <c r="S402" i="1"/>
  <c r="Q402" i="1"/>
  <c r="P402" i="1"/>
  <c r="E402" i="1"/>
  <c r="BI401" i="1"/>
  <c r="BD401" i="1"/>
  <c r="BB401" i="1"/>
  <c r="AM401" i="1"/>
  <c r="AI401" i="1"/>
  <c r="AI402" i="1" s="1"/>
  <c r="AI403" i="1" s="1"/>
  <c r="AI404" i="1" s="1"/>
  <c r="AI405" i="1" s="1"/>
  <c r="AI406" i="1" s="1"/>
  <c r="AI407" i="1" s="1"/>
  <c r="AI408" i="1" s="1"/>
  <c r="AI409" i="1" s="1"/>
  <c r="AI410" i="1" s="1"/>
  <c r="AI411" i="1" s="1"/>
  <c r="AI412" i="1" s="1"/>
  <c r="AI413" i="1" s="1"/>
  <c r="AI414" i="1" s="1"/>
  <c r="AI415" i="1" s="1"/>
  <c r="AI416" i="1" s="1"/>
  <c r="AI417" i="1" s="1"/>
  <c r="AI418" i="1" s="1"/>
  <c r="AI419" i="1" s="1"/>
  <c r="AI420" i="1" s="1"/>
  <c r="AI421" i="1" s="1"/>
  <c r="AI422" i="1" s="1"/>
  <c r="AI423" i="1" s="1"/>
  <c r="AI424" i="1" s="1"/>
  <c r="AI425" i="1" s="1"/>
  <c r="AI426" i="1" s="1"/>
  <c r="AI427" i="1" s="1"/>
  <c r="AI428" i="1" s="1"/>
  <c r="AI429" i="1" s="1"/>
  <c r="AI430" i="1" s="1"/>
  <c r="AI431" i="1" s="1"/>
  <c r="AI432" i="1" s="1"/>
  <c r="AI433" i="1" s="1"/>
  <c r="AI434" i="1" s="1"/>
  <c r="AI435" i="1" s="1"/>
  <c r="AI436" i="1" s="1"/>
  <c r="AI437" i="1" s="1"/>
  <c r="AI438" i="1" s="1"/>
  <c r="AI439" i="1" s="1"/>
  <c r="AI440" i="1" s="1"/>
  <c r="AI441" i="1" s="1"/>
  <c r="AI442" i="1" s="1"/>
  <c r="AI443" i="1" s="1"/>
  <c r="AI444" i="1" s="1"/>
  <c r="AI445" i="1" s="1"/>
  <c r="AI446" i="1" s="1"/>
  <c r="AI447" i="1" s="1"/>
  <c r="AI448" i="1" s="1"/>
  <c r="AI449" i="1" s="1"/>
  <c r="AI450" i="1" s="1"/>
  <c r="AI451" i="1" s="1"/>
  <c r="AI452" i="1" s="1"/>
  <c r="AI453" i="1" s="1"/>
  <c r="AI454" i="1" s="1"/>
  <c r="AI455" i="1" s="1"/>
  <c r="AI456" i="1" s="1"/>
  <c r="AI457" i="1" s="1"/>
  <c r="AI458" i="1" s="1"/>
  <c r="AI459" i="1" s="1"/>
  <c r="AI460" i="1" s="1"/>
  <c r="AI461" i="1" s="1"/>
  <c r="AI462" i="1" s="1"/>
  <c r="AI463" i="1" s="1"/>
  <c r="AI464" i="1" s="1"/>
  <c r="AI465" i="1" s="1"/>
  <c r="AI466" i="1" s="1"/>
  <c r="AI467" i="1" s="1"/>
  <c r="AI468" i="1" s="1"/>
  <c r="AI469" i="1" s="1"/>
  <c r="AI470" i="1" s="1"/>
  <c r="AI471" i="1" s="1"/>
  <c r="AI472" i="1" s="1"/>
  <c r="AG401" i="1"/>
  <c r="S401" i="1"/>
  <c r="Z401" i="1" s="1"/>
  <c r="BA401" i="1" s="1"/>
  <c r="Q401" i="1"/>
  <c r="P401" i="1"/>
  <c r="AJ401" i="1" s="1"/>
  <c r="E401" i="1"/>
  <c r="BI400" i="1"/>
  <c r="BD400" i="1"/>
  <c r="BB400" i="1"/>
  <c r="AM400" i="1"/>
  <c r="AJ400" i="1"/>
  <c r="AH400" i="1"/>
  <c r="AH401" i="1" s="1"/>
  <c r="AH402" i="1" s="1"/>
  <c r="AH403" i="1" s="1"/>
  <c r="AH404" i="1" s="1"/>
  <c r="AH405" i="1" s="1"/>
  <c r="AH406" i="1" s="1"/>
  <c r="AH407" i="1" s="1"/>
  <c r="AH408" i="1" s="1"/>
  <c r="AH409" i="1" s="1"/>
  <c r="AH410" i="1" s="1"/>
  <c r="AH411" i="1" s="1"/>
  <c r="AH412" i="1" s="1"/>
  <c r="AH413" i="1" s="1"/>
  <c r="AH414" i="1" s="1"/>
  <c r="AH415" i="1" s="1"/>
  <c r="AH416" i="1" s="1"/>
  <c r="AH417" i="1" s="1"/>
  <c r="AH418" i="1" s="1"/>
  <c r="AH419" i="1" s="1"/>
  <c r="AH420" i="1" s="1"/>
  <c r="AH421" i="1" s="1"/>
  <c r="AH422" i="1" s="1"/>
  <c r="AH423" i="1" s="1"/>
  <c r="AH424" i="1" s="1"/>
  <c r="AH425" i="1" s="1"/>
  <c r="AG400" i="1"/>
  <c r="Z400" i="1"/>
  <c r="BA400" i="1" s="1"/>
  <c r="S400" i="1"/>
  <c r="P400" i="1"/>
  <c r="BI399" i="1"/>
  <c r="BD399" i="1"/>
  <c r="BB399" i="1"/>
  <c r="AW399" i="1"/>
  <c r="AW400" i="1" s="1"/>
  <c r="AW401" i="1" s="1"/>
  <c r="AW402" i="1" s="1"/>
  <c r="AW403" i="1" s="1"/>
  <c r="AM399" i="1"/>
  <c r="AI399" i="1"/>
  <c r="AI400" i="1" s="1"/>
  <c r="AD399" i="1"/>
  <c r="AD400" i="1" s="1"/>
  <c r="AD401" i="1" s="1"/>
  <c r="AD402" i="1" s="1"/>
  <c r="AD403" i="1" s="1"/>
  <c r="AD404" i="1" s="1"/>
  <c r="AD405" i="1" s="1"/>
  <c r="AD406" i="1" s="1"/>
  <c r="AD407" i="1" s="1"/>
  <c r="AD408" i="1" s="1"/>
  <c r="AD409" i="1" s="1"/>
  <c r="AD410" i="1" s="1"/>
  <c r="AD411" i="1" s="1"/>
  <c r="AD412" i="1" s="1"/>
  <c r="AD413" i="1" s="1"/>
  <c r="AD414" i="1" s="1"/>
  <c r="AD415" i="1" s="1"/>
  <c r="AD416" i="1" s="1"/>
  <c r="AD417" i="1" s="1"/>
  <c r="AD418" i="1" s="1"/>
  <c r="AD419" i="1" s="1"/>
  <c r="AD420" i="1" s="1"/>
  <c r="AD421" i="1" s="1"/>
  <c r="AD422" i="1" s="1"/>
  <c r="AD423" i="1" s="1"/>
  <c r="AD424" i="1" s="1"/>
  <c r="AD425" i="1" s="1"/>
  <c r="S399" i="1"/>
  <c r="Z399" i="1" s="1"/>
  <c r="BA399" i="1" s="1"/>
  <c r="P399" i="1"/>
  <c r="AJ399" i="1" s="1"/>
  <c r="BI398" i="1"/>
  <c r="BD398" i="1"/>
  <c r="BB398" i="1"/>
  <c r="AM398" i="1"/>
  <c r="AJ398" i="1"/>
  <c r="AI398" i="1"/>
  <c r="AH398" i="1"/>
  <c r="AH399" i="1" s="1"/>
  <c r="AE398" i="1"/>
  <c r="AE399" i="1" s="1"/>
  <c r="AE400" i="1" s="1"/>
  <c r="AE401" i="1" s="1"/>
  <c r="AE402" i="1" s="1"/>
  <c r="AE403" i="1" s="1"/>
  <c r="AE404" i="1" s="1"/>
  <c r="AE405" i="1" s="1"/>
  <c r="AE406" i="1" s="1"/>
  <c r="AE407" i="1" s="1"/>
  <c r="AE408" i="1" s="1"/>
  <c r="AE409" i="1" s="1"/>
  <c r="AE410" i="1" s="1"/>
  <c r="AE411" i="1" s="1"/>
  <c r="AE412" i="1" s="1"/>
  <c r="AE413" i="1" s="1"/>
  <c r="AE414" i="1" s="1"/>
  <c r="AE415" i="1" s="1"/>
  <c r="AE416" i="1" s="1"/>
  <c r="AE417" i="1" s="1"/>
  <c r="AE418" i="1" s="1"/>
  <c r="AE419" i="1" s="1"/>
  <c r="AE420" i="1" s="1"/>
  <c r="AE421" i="1" s="1"/>
  <c r="AE422" i="1" s="1"/>
  <c r="AE423" i="1" s="1"/>
  <c r="AE424" i="1" s="1"/>
  <c r="AE425" i="1" s="1"/>
  <c r="AD398" i="1"/>
  <c r="Z398" i="1"/>
  <c r="BA398" i="1" s="1"/>
  <c r="S398" i="1"/>
  <c r="Q398" i="1"/>
  <c r="P398" i="1"/>
  <c r="BI397" i="1"/>
  <c r="BD397" i="1"/>
  <c r="BB397" i="1"/>
  <c r="BA397" i="1"/>
  <c r="AW397" i="1"/>
  <c r="AW398" i="1" s="1"/>
  <c r="AM397" i="1"/>
  <c r="AJ397" i="1"/>
  <c r="AG397" i="1"/>
  <c r="S397" i="1"/>
  <c r="Z397" i="1" s="1"/>
  <c r="P397" i="1"/>
  <c r="BI396" i="1"/>
  <c r="BD396" i="1"/>
  <c r="BB396" i="1"/>
  <c r="BA396" i="1"/>
  <c r="AM396" i="1"/>
  <c r="AJ396" i="1"/>
  <c r="Z396" i="1"/>
  <c r="S396" i="1"/>
  <c r="P396" i="1"/>
  <c r="BI395" i="1"/>
  <c r="BD395" i="1"/>
  <c r="BB395" i="1"/>
  <c r="BA395" i="1"/>
  <c r="AM395" i="1"/>
  <c r="AJ395" i="1"/>
  <c r="Z395" i="1"/>
  <c r="S395" i="1"/>
  <c r="P395" i="1"/>
  <c r="BI394" i="1"/>
  <c r="BD394" i="1"/>
  <c r="BB394" i="1"/>
  <c r="BA394" i="1"/>
  <c r="AM394" i="1"/>
  <c r="AJ394" i="1"/>
  <c r="Z394" i="1"/>
  <c r="S394" i="1"/>
  <c r="P394" i="1"/>
  <c r="BI393" i="1"/>
  <c r="BD393" i="1"/>
  <c r="BB393" i="1"/>
  <c r="BA393" i="1"/>
  <c r="AM393" i="1"/>
  <c r="AJ393" i="1"/>
  <c r="Z393" i="1"/>
  <c r="S393" i="1"/>
  <c r="P393" i="1"/>
  <c r="BI392" i="1"/>
  <c r="BD392" i="1"/>
  <c r="BB392" i="1"/>
  <c r="BA392" i="1"/>
  <c r="AM392" i="1"/>
  <c r="AJ392" i="1"/>
  <c r="Z392" i="1"/>
  <c r="S392" i="1"/>
  <c r="P392" i="1"/>
  <c r="BI391" i="1"/>
  <c r="BD391" i="1"/>
  <c r="BB391" i="1"/>
  <c r="BA391" i="1"/>
  <c r="AM391" i="1"/>
  <c r="AJ391" i="1"/>
  <c r="Z391" i="1"/>
  <c r="S391" i="1"/>
  <c r="P391" i="1"/>
  <c r="BI390" i="1"/>
  <c r="BD390" i="1"/>
  <c r="BB390" i="1"/>
  <c r="BA390" i="1"/>
  <c r="AM390" i="1"/>
  <c r="AJ390" i="1"/>
  <c r="Z390" i="1"/>
  <c r="S390" i="1"/>
  <c r="P390" i="1"/>
  <c r="BI389" i="1"/>
  <c r="BD389" i="1"/>
  <c r="BB389" i="1"/>
  <c r="AM389" i="1"/>
  <c r="AJ389" i="1"/>
  <c r="Z389" i="1"/>
  <c r="BA389" i="1" s="1"/>
  <c r="S389" i="1"/>
  <c r="P389" i="1"/>
  <c r="BI388" i="1"/>
  <c r="BD388" i="1"/>
  <c r="BB388" i="1"/>
  <c r="AM388" i="1"/>
  <c r="AJ388" i="1"/>
  <c r="Z388" i="1"/>
  <c r="BA388" i="1" s="1"/>
  <c r="S388" i="1"/>
  <c r="Q388" i="1"/>
  <c r="AG388" i="1" s="1"/>
  <c r="P388" i="1"/>
  <c r="E388" i="1"/>
  <c r="BI387" i="1"/>
  <c r="BD387" i="1"/>
  <c r="BB387" i="1"/>
  <c r="AM387" i="1"/>
  <c r="AJ387" i="1"/>
  <c r="S387" i="1"/>
  <c r="Z387" i="1" s="1"/>
  <c r="BA387" i="1" s="1"/>
  <c r="Q387" i="1"/>
  <c r="AG387" i="1" s="1"/>
  <c r="P387" i="1"/>
  <c r="E387" i="1"/>
  <c r="BI386" i="1"/>
  <c r="BD386" i="1"/>
  <c r="BB386" i="1"/>
  <c r="BA386" i="1"/>
  <c r="AM386" i="1"/>
  <c r="AG386" i="1"/>
  <c r="Z386" i="1"/>
  <c r="S386" i="1"/>
  <c r="P386" i="1"/>
  <c r="AJ386" i="1" s="1"/>
  <c r="BI385" i="1"/>
  <c r="BD385" i="1"/>
  <c r="BB385" i="1"/>
  <c r="BA385" i="1"/>
  <c r="AM385" i="1"/>
  <c r="Z385" i="1"/>
  <c r="S385" i="1"/>
  <c r="P385" i="1"/>
  <c r="AJ385" i="1" s="1"/>
  <c r="BI384" i="1"/>
  <c r="BD384" i="1"/>
  <c r="BB384" i="1"/>
  <c r="AM384" i="1"/>
  <c r="AJ384" i="1"/>
  <c r="S384" i="1"/>
  <c r="Z384" i="1" s="1"/>
  <c r="BA384" i="1" s="1"/>
  <c r="P384" i="1"/>
  <c r="BI383" i="1"/>
  <c r="BD383" i="1"/>
  <c r="BB383" i="1"/>
  <c r="BA383" i="1"/>
  <c r="AM383" i="1"/>
  <c r="Z383" i="1"/>
  <c r="S383" i="1"/>
  <c r="P383" i="1"/>
  <c r="AJ383" i="1" s="1"/>
  <c r="BI382" i="1"/>
  <c r="BD382" i="1"/>
  <c r="BB382" i="1"/>
  <c r="AM382" i="1"/>
  <c r="AJ382" i="1"/>
  <c r="S382" i="1"/>
  <c r="Z382" i="1" s="1"/>
  <c r="BA382" i="1" s="1"/>
  <c r="P382" i="1"/>
  <c r="BI381" i="1"/>
  <c r="BD381" i="1"/>
  <c r="BB381" i="1"/>
  <c r="BA381" i="1"/>
  <c r="AM381" i="1"/>
  <c r="Z381" i="1"/>
  <c r="S381" i="1"/>
  <c r="P381" i="1"/>
  <c r="AJ381" i="1" s="1"/>
  <c r="BI380" i="1"/>
  <c r="BD380" i="1"/>
  <c r="BB380" i="1"/>
  <c r="AM380" i="1"/>
  <c r="AJ380" i="1"/>
  <c r="S380" i="1"/>
  <c r="Z380" i="1" s="1"/>
  <c r="BA380" i="1" s="1"/>
  <c r="P380" i="1"/>
  <c r="BI379" i="1"/>
  <c r="BD379" i="1"/>
  <c r="BB379" i="1"/>
  <c r="BA379" i="1"/>
  <c r="AM379" i="1"/>
  <c r="Z379" i="1"/>
  <c r="S379" i="1"/>
  <c r="P379" i="1"/>
  <c r="AJ379" i="1" s="1"/>
  <c r="BI378" i="1"/>
  <c r="BD378" i="1"/>
  <c r="BB378" i="1"/>
  <c r="AM378" i="1"/>
  <c r="AJ378" i="1"/>
  <c r="S378" i="1"/>
  <c r="Z378" i="1" s="1"/>
  <c r="BA378" i="1" s="1"/>
  <c r="P378" i="1"/>
  <c r="BI377" i="1"/>
  <c r="BD377" i="1"/>
  <c r="BB377" i="1"/>
  <c r="BA377" i="1"/>
  <c r="AM377" i="1"/>
  <c r="Z377" i="1"/>
  <c r="S377" i="1"/>
  <c r="Q377" i="1"/>
  <c r="Q378" i="1" s="1"/>
  <c r="P377" i="1"/>
  <c r="AJ377" i="1" s="1"/>
  <c r="BI376" i="1"/>
  <c r="BD376" i="1"/>
  <c r="BB376" i="1"/>
  <c r="AM376" i="1"/>
  <c r="AJ376" i="1"/>
  <c r="S376" i="1"/>
  <c r="Z376" i="1" s="1"/>
  <c r="BA376" i="1" s="1"/>
  <c r="Q376" i="1"/>
  <c r="AG376" i="1" s="1"/>
  <c r="P376" i="1"/>
  <c r="BI375" i="1"/>
  <c r="BD375" i="1"/>
  <c r="BB375" i="1"/>
  <c r="BA375" i="1"/>
  <c r="AM375" i="1"/>
  <c r="AG375" i="1"/>
  <c r="Z375" i="1"/>
  <c r="S375" i="1"/>
  <c r="P375" i="1"/>
  <c r="AJ375" i="1" s="1"/>
  <c r="E375" i="1"/>
  <c r="BI374" i="1"/>
  <c r="BD374" i="1"/>
  <c r="BB374" i="1"/>
  <c r="AM374" i="1"/>
  <c r="AJ374" i="1"/>
  <c r="S374" i="1"/>
  <c r="Z374" i="1" s="1"/>
  <c r="BA374" i="1" s="1"/>
  <c r="P374" i="1"/>
  <c r="E374" i="1"/>
  <c r="BI373" i="1"/>
  <c r="BD373" i="1"/>
  <c r="BB373" i="1"/>
  <c r="BA373" i="1"/>
  <c r="AM373" i="1"/>
  <c r="S373" i="1"/>
  <c r="Z373" i="1" s="1"/>
  <c r="Q373" i="1"/>
  <c r="P373" i="1"/>
  <c r="AJ373" i="1" s="1"/>
  <c r="E373" i="1"/>
  <c r="BI372" i="1"/>
  <c r="BD372" i="1"/>
  <c r="BB372" i="1"/>
  <c r="AM372" i="1"/>
  <c r="AG372" i="1"/>
  <c r="Z372" i="1"/>
  <c r="BA372" i="1" s="1"/>
  <c r="S372" i="1"/>
  <c r="P372" i="1"/>
  <c r="AJ372" i="1" s="1"/>
  <c r="BI371" i="1"/>
  <c r="BD371" i="1"/>
  <c r="BB371" i="1"/>
  <c r="BA371" i="1"/>
  <c r="AM371" i="1"/>
  <c r="AD371" i="1"/>
  <c r="AD372" i="1" s="1"/>
  <c r="AD373" i="1" s="1"/>
  <c r="AD374" i="1" s="1"/>
  <c r="AD375" i="1" s="1"/>
  <c r="AD376" i="1" s="1"/>
  <c r="AD377" i="1" s="1"/>
  <c r="AD378" i="1" s="1"/>
  <c r="AD379" i="1" s="1"/>
  <c r="AD380" i="1" s="1"/>
  <c r="AD381" i="1" s="1"/>
  <c r="AD382" i="1" s="1"/>
  <c r="AD383" i="1" s="1"/>
  <c r="AD384" i="1" s="1"/>
  <c r="AD385" i="1" s="1"/>
  <c r="AD386" i="1" s="1"/>
  <c r="AD387" i="1" s="1"/>
  <c r="AD388" i="1" s="1"/>
  <c r="AD389" i="1" s="1"/>
  <c r="AD390" i="1" s="1"/>
  <c r="AD391" i="1" s="1"/>
  <c r="AD392" i="1" s="1"/>
  <c r="AD393" i="1" s="1"/>
  <c r="AD394" i="1" s="1"/>
  <c r="AD395" i="1" s="1"/>
  <c r="AD396" i="1" s="1"/>
  <c r="S371" i="1"/>
  <c r="Z371" i="1" s="1"/>
  <c r="P371" i="1"/>
  <c r="AJ371" i="1" s="1"/>
  <c r="BI370" i="1"/>
  <c r="BD370" i="1"/>
  <c r="BB370" i="1"/>
  <c r="AM370" i="1"/>
  <c r="AJ370" i="1"/>
  <c r="AH370" i="1"/>
  <c r="AH371" i="1" s="1"/>
  <c r="AH372" i="1" s="1"/>
  <c r="AH373" i="1" s="1"/>
  <c r="AH374" i="1" s="1"/>
  <c r="AH375" i="1" s="1"/>
  <c r="AH376" i="1" s="1"/>
  <c r="AH377" i="1" s="1"/>
  <c r="AH378" i="1" s="1"/>
  <c r="AH379" i="1" s="1"/>
  <c r="AH380" i="1" s="1"/>
  <c r="AH381" i="1" s="1"/>
  <c r="AH382" i="1" s="1"/>
  <c r="AH383" i="1" s="1"/>
  <c r="AH384" i="1" s="1"/>
  <c r="AH385" i="1" s="1"/>
  <c r="AH386" i="1" s="1"/>
  <c r="AH387" i="1" s="1"/>
  <c r="AH388" i="1" s="1"/>
  <c r="AH389" i="1" s="1"/>
  <c r="AH390" i="1" s="1"/>
  <c r="AH391" i="1" s="1"/>
  <c r="AH392" i="1" s="1"/>
  <c r="AH393" i="1" s="1"/>
  <c r="AH394" i="1" s="1"/>
  <c r="AH395" i="1" s="1"/>
  <c r="AH396" i="1" s="1"/>
  <c r="AE370" i="1"/>
  <c r="AE371" i="1" s="1"/>
  <c r="AE372" i="1" s="1"/>
  <c r="AE373" i="1" s="1"/>
  <c r="AE374" i="1" s="1"/>
  <c r="AE375" i="1" s="1"/>
  <c r="AE376" i="1" s="1"/>
  <c r="AE377" i="1" s="1"/>
  <c r="AE378" i="1" s="1"/>
  <c r="AE379" i="1" s="1"/>
  <c r="AE380" i="1" s="1"/>
  <c r="AE381" i="1" s="1"/>
  <c r="AE382" i="1" s="1"/>
  <c r="AE383" i="1" s="1"/>
  <c r="AE384" i="1" s="1"/>
  <c r="AE385" i="1" s="1"/>
  <c r="AE386" i="1" s="1"/>
  <c r="AE387" i="1" s="1"/>
  <c r="AE388" i="1" s="1"/>
  <c r="AE389" i="1" s="1"/>
  <c r="AE390" i="1" s="1"/>
  <c r="AE391" i="1" s="1"/>
  <c r="AE392" i="1" s="1"/>
  <c r="AE393" i="1" s="1"/>
  <c r="AE394" i="1" s="1"/>
  <c r="AE395" i="1" s="1"/>
  <c r="AE396" i="1" s="1"/>
  <c r="Z370" i="1"/>
  <c r="BA370" i="1" s="1"/>
  <c r="S370" i="1"/>
  <c r="Q370" i="1"/>
  <c r="P370" i="1"/>
  <c r="BI369" i="1"/>
  <c r="BD369" i="1"/>
  <c r="BB369" i="1"/>
  <c r="AM369" i="1"/>
  <c r="AH369" i="1"/>
  <c r="AG369" i="1"/>
  <c r="AE369" i="1"/>
  <c r="AD369" i="1"/>
  <c r="AD370" i="1" s="1"/>
  <c r="S369" i="1"/>
  <c r="Z369" i="1" s="1"/>
  <c r="BA369" i="1" s="1"/>
  <c r="Q369" i="1"/>
  <c r="P369" i="1"/>
  <c r="AJ369" i="1" s="1"/>
  <c r="BI368" i="1"/>
  <c r="BD368" i="1"/>
  <c r="BB368" i="1"/>
  <c r="AM368" i="1"/>
  <c r="AJ368" i="1"/>
  <c r="AG368" i="1"/>
  <c r="S368" i="1"/>
  <c r="Z368" i="1" s="1"/>
  <c r="BA368" i="1" s="1"/>
  <c r="P368" i="1"/>
  <c r="BI367" i="1"/>
  <c r="BD367" i="1"/>
  <c r="BB367" i="1"/>
  <c r="AM367" i="1"/>
  <c r="AI367" i="1"/>
  <c r="AI368" i="1" s="1"/>
  <c r="AI369" i="1" s="1"/>
  <c r="AI370" i="1" s="1"/>
  <c r="AI371" i="1" s="1"/>
  <c r="AI372" i="1" s="1"/>
  <c r="AI373" i="1" s="1"/>
  <c r="AI374" i="1" s="1"/>
  <c r="AI375" i="1" s="1"/>
  <c r="AI376" i="1" s="1"/>
  <c r="AI377" i="1" s="1"/>
  <c r="AI378" i="1" s="1"/>
  <c r="AI379" i="1" s="1"/>
  <c r="AI380" i="1" s="1"/>
  <c r="AI381" i="1" s="1"/>
  <c r="AI382" i="1" s="1"/>
  <c r="AI383" i="1" s="1"/>
  <c r="AI384" i="1" s="1"/>
  <c r="AI385" i="1" s="1"/>
  <c r="AI386" i="1" s="1"/>
  <c r="AI387" i="1" s="1"/>
  <c r="AI388" i="1" s="1"/>
  <c r="AI389" i="1" s="1"/>
  <c r="AI390" i="1" s="1"/>
  <c r="AI391" i="1" s="1"/>
  <c r="AI392" i="1" s="1"/>
  <c r="AI393" i="1" s="1"/>
  <c r="AI394" i="1" s="1"/>
  <c r="AI395" i="1" s="1"/>
  <c r="AI396" i="1" s="1"/>
  <c r="S367" i="1"/>
  <c r="Z367" i="1" s="1"/>
  <c r="BA367" i="1" s="1"/>
  <c r="P367" i="1"/>
  <c r="AJ367" i="1" s="1"/>
  <c r="BI366" i="1"/>
  <c r="BD366" i="1"/>
  <c r="BB366" i="1"/>
  <c r="AM366" i="1"/>
  <c r="AJ366" i="1"/>
  <c r="AI366" i="1"/>
  <c r="Z366" i="1"/>
  <c r="BA366" i="1" s="1"/>
  <c r="S366" i="1"/>
  <c r="P366" i="1"/>
  <c r="BI365" i="1"/>
  <c r="BD365" i="1"/>
  <c r="BB365" i="1"/>
  <c r="BA365" i="1"/>
  <c r="AM365" i="1"/>
  <c r="AI365" i="1"/>
  <c r="S365" i="1"/>
  <c r="Z365" i="1" s="1"/>
  <c r="P365" i="1"/>
  <c r="AJ365" i="1" s="1"/>
  <c r="BI364" i="1"/>
  <c r="BD364" i="1"/>
  <c r="BB364" i="1"/>
  <c r="AM364" i="1"/>
  <c r="AJ364" i="1"/>
  <c r="AI364" i="1"/>
  <c r="Z364" i="1"/>
  <c r="BA364" i="1" s="1"/>
  <c r="S364" i="1"/>
  <c r="P364" i="1"/>
  <c r="BI363" i="1"/>
  <c r="BD363" i="1"/>
  <c r="BB363" i="1"/>
  <c r="AM363" i="1"/>
  <c r="AI363" i="1"/>
  <c r="S363" i="1"/>
  <c r="Z363" i="1" s="1"/>
  <c r="BA363" i="1" s="1"/>
  <c r="P363" i="1"/>
  <c r="AJ363" i="1" s="1"/>
  <c r="BI362" i="1"/>
  <c r="BD362" i="1"/>
  <c r="BB362" i="1"/>
  <c r="AM362" i="1"/>
  <c r="AJ362" i="1"/>
  <c r="AI362" i="1"/>
  <c r="Z362" i="1"/>
  <c r="BA362" i="1" s="1"/>
  <c r="S362" i="1"/>
  <c r="P362" i="1"/>
  <c r="BI361" i="1"/>
  <c r="BD361" i="1"/>
  <c r="BB361" i="1"/>
  <c r="AM361" i="1"/>
  <c r="AI361" i="1"/>
  <c r="S361" i="1"/>
  <c r="Z361" i="1" s="1"/>
  <c r="BA361" i="1" s="1"/>
  <c r="P361" i="1"/>
  <c r="AJ361" i="1" s="1"/>
  <c r="BI360" i="1"/>
  <c r="BD360" i="1"/>
  <c r="BB360" i="1"/>
  <c r="AM360" i="1"/>
  <c r="AJ360" i="1"/>
  <c r="AI360" i="1"/>
  <c r="Z360" i="1"/>
  <c r="BA360" i="1" s="1"/>
  <c r="S360" i="1"/>
  <c r="Q360" i="1"/>
  <c r="P360" i="1"/>
  <c r="E360" i="1"/>
  <c r="BI359" i="1"/>
  <c r="BD359" i="1"/>
  <c r="BB359" i="1"/>
  <c r="AM359" i="1"/>
  <c r="AI359" i="1"/>
  <c r="AG359" i="1"/>
  <c r="S359" i="1"/>
  <c r="Z359" i="1" s="1"/>
  <c r="BA359" i="1" s="1"/>
  <c r="Q359" i="1"/>
  <c r="P359" i="1"/>
  <c r="AJ359" i="1" s="1"/>
  <c r="E359" i="1"/>
  <c r="BI358" i="1"/>
  <c r="BD358" i="1"/>
  <c r="BB358" i="1"/>
  <c r="AM358" i="1"/>
  <c r="AI358" i="1"/>
  <c r="AG358" i="1"/>
  <c r="Z358" i="1"/>
  <c r="BA358" i="1" s="1"/>
  <c r="S358" i="1"/>
  <c r="P358" i="1"/>
  <c r="AJ358" i="1" s="1"/>
  <c r="BI357" i="1"/>
  <c r="BD357" i="1"/>
  <c r="BB357" i="1"/>
  <c r="BA357" i="1"/>
  <c r="AM357" i="1"/>
  <c r="AI357" i="1"/>
  <c r="S357" i="1"/>
  <c r="Z357" i="1" s="1"/>
  <c r="P357" i="1"/>
  <c r="AJ357" i="1" s="1"/>
  <c r="BI356" i="1"/>
  <c r="BD356" i="1"/>
  <c r="BB356" i="1"/>
  <c r="AM356" i="1"/>
  <c r="AJ356" i="1"/>
  <c r="AI356" i="1"/>
  <c r="Z356" i="1"/>
  <c r="BA356" i="1" s="1"/>
  <c r="S356" i="1"/>
  <c r="Q356" i="1"/>
  <c r="P356" i="1"/>
  <c r="BI355" i="1"/>
  <c r="BD355" i="1"/>
  <c r="BB355" i="1"/>
  <c r="AM355" i="1"/>
  <c r="AJ355" i="1"/>
  <c r="AI355" i="1"/>
  <c r="AG355" i="1"/>
  <c r="S355" i="1"/>
  <c r="Z355" i="1" s="1"/>
  <c r="BA355" i="1" s="1"/>
  <c r="P355" i="1"/>
  <c r="BI354" i="1"/>
  <c r="BD354" i="1"/>
  <c r="BB354" i="1"/>
  <c r="AM354" i="1"/>
  <c r="AI354" i="1"/>
  <c r="S354" i="1"/>
  <c r="Z354" i="1" s="1"/>
  <c r="BA354" i="1" s="1"/>
  <c r="P354" i="1"/>
  <c r="AJ354" i="1" s="1"/>
  <c r="BI353" i="1"/>
  <c r="BD353" i="1"/>
  <c r="BB353" i="1"/>
  <c r="AM353" i="1"/>
  <c r="AJ353" i="1"/>
  <c r="AI353" i="1"/>
  <c r="Z353" i="1"/>
  <c r="BA353" i="1" s="1"/>
  <c r="S353" i="1"/>
  <c r="P353" i="1"/>
  <c r="BI352" i="1"/>
  <c r="BD352" i="1"/>
  <c r="BB352" i="1"/>
  <c r="AM352" i="1"/>
  <c r="AI352" i="1"/>
  <c r="S352" i="1"/>
  <c r="Z352" i="1" s="1"/>
  <c r="BA352" i="1" s="1"/>
  <c r="P352" i="1"/>
  <c r="AJ352" i="1" s="1"/>
  <c r="BI351" i="1"/>
  <c r="BD351" i="1"/>
  <c r="BB351" i="1"/>
  <c r="AM351" i="1"/>
  <c r="AJ351" i="1"/>
  <c r="AI351" i="1"/>
  <c r="Z351" i="1"/>
  <c r="BA351" i="1" s="1"/>
  <c r="S351" i="1"/>
  <c r="P351" i="1"/>
  <c r="BI350" i="1"/>
  <c r="BD350" i="1"/>
  <c r="BB350" i="1"/>
  <c r="AM350" i="1"/>
  <c r="AI350" i="1"/>
  <c r="S350" i="1"/>
  <c r="Z350" i="1" s="1"/>
  <c r="BA350" i="1" s="1"/>
  <c r="P350" i="1"/>
  <c r="AJ350" i="1" s="1"/>
  <c r="BI349" i="1"/>
  <c r="BD349" i="1"/>
  <c r="BB349" i="1"/>
  <c r="AM349" i="1"/>
  <c r="AJ349" i="1"/>
  <c r="AI349" i="1"/>
  <c r="Z349" i="1"/>
  <c r="BA349" i="1" s="1"/>
  <c r="S349" i="1"/>
  <c r="P349" i="1"/>
  <c r="BI348" i="1"/>
  <c r="BD348" i="1"/>
  <c r="BB348" i="1"/>
  <c r="BA348" i="1"/>
  <c r="AM348" i="1"/>
  <c r="AI348" i="1"/>
  <c r="AD348" i="1"/>
  <c r="AD349" i="1" s="1"/>
  <c r="AD350" i="1" s="1"/>
  <c r="AD351" i="1" s="1"/>
  <c r="AD352" i="1" s="1"/>
  <c r="AD353" i="1" s="1"/>
  <c r="AD354" i="1" s="1"/>
  <c r="AD355" i="1" s="1"/>
  <c r="AD356" i="1" s="1"/>
  <c r="AD357" i="1" s="1"/>
  <c r="AD358" i="1" s="1"/>
  <c r="AD359" i="1" s="1"/>
  <c r="AD360" i="1" s="1"/>
  <c r="AD361" i="1" s="1"/>
  <c r="AD362" i="1" s="1"/>
  <c r="AD363" i="1" s="1"/>
  <c r="AD364" i="1" s="1"/>
  <c r="AD365" i="1" s="1"/>
  <c r="AD366" i="1" s="1"/>
  <c r="AD367" i="1" s="1"/>
  <c r="S348" i="1"/>
  <c r="Z348" i="1" s="1"/>
  <c r="P348" i="1"/>
  <c r="AJ348" i="1" s="1"/>
  <c r="BI347" i="1"/>
  <c r="BD347" i="1"/>
  <c r="BB347" i="1"/>
  <c r="AM347" i="1"/>
  <c r="AJ347" i="1"/>
  <c r="AI347" i="1"/>
  <c r="Z347" i="1"/>
  <c r="BA347" i="1" s="1"/>
  <c r="S347" i="1"/>
  <c r="P347" i="1"/>
  <c r="BI346" i="1"/>
  <c r="BD346" i="1"/>
  <c r="BB346" i="1"/>
  <c r="AM346" i="1"/>
  <c r="AI346" i="1"/>
  <c r="AD346" i="1"/>
  <c r="AD347" i="1" s="1"/>
  <c r="S346" i="1"/>
  <c r="Z346" i="1" s="1"/>
  <c r="BA346" i="1" s="1"/>
  <c r="P346" i="1"/>
  <c r="AJ346" i="1" s="1"/>
  <c r="BI345" i="1"/>
  <c r="BD345" i="1"/>
  <c r="BB345" i="1"/>
  <c r="AM345" i="1"/>
  <c r="AI345" i="1"/>
  <c r="AD345" i="1"/>
  <c r="Z345" i="1"/>
  <c r="BA345" i="1" s="1"/>
  <c r="S345" i="1"/>
  <c r="P345" i="1"/>
  <c r="AJ345" i="1" s="1"/>
  <c r="E345" i="1"/>
  <c r="BI344" i="1"/>
  <c r="BD344" i="1"/>
  <c r="BB344" i="1"/>
  <c r="AM344" i="1"/>
  <c r="AJ344" i="1"/>
  <c r="AI344" i="1"/>
  <c r="AE344" i="1"/>
  <c r="AE345" i="1" s="1"/>
  <c r="AE346" i="1" s="1"/>
  <c r="AE347" i="1" s="1"/>
  <c r="AE348" i="1" s="1"/>
  <c r="AE349" i="1" s="1"/>
  <c r="AE350" i="1" s="1"/>
  <c r="AE351" i="1" s="1"/>
  <c r="AE352" i="1" s="1"/>
  <c r="AE353" i="1" s="1"/>
  <c r="AE354" i="1" s="1"/>
  <c r="AE355" i="1" s="1"/>
  <c r="AE356" i="1" s="1"/>
  <c r="AE357" i="1" s="1"/>
  <c r="AE358" i="1" s="1"/>
  <c r="AE359" i="1" s="1"/>
  <c r="AE360" i="1" s="1"/>
  <c r="AE361" i="1" s="1"/>
  <c r="AE362" i="1" s="1"/>
  <c r="AE363" i="1" s="1"/>
  <c r="AE364" i="1" s="1"/>
  <c r="AE365" i="1" s="1"/>
  <c r="AE366" i="1" s="1"/>
  <c r="AE367" i="1" s="1"/>
  <c r="S344" i="1"/>
  <c r="Z344" i="1" s="1"/>
  <c r="BA344" i="1" s="1"/>
  <c r="P344" i="1"/>
  <c r="BI343" i="1"/>
  <c r="BD343" i="1"/>
  <c r="BB343" i="1"/>
  <c r="AM343" i="1"/>
  <c r="AJ343" i="1"/>
  <c r="AI343" i="1"/>
  <c r="AH343" i="1"/>
  <c r="AH344" i="1" s="1"/>
  <c r="AH345" i="1" s="1"/>
  <c r="AH346" i="1" s="1"/>
  <c r="AH347" i="1" s="1"/>
  <c r="AH348" i="1" s="1"/>
  <c r="AH349" i="1" s="1"/>
  <c r="AH350" i="1" s="1"/>
  <c r="AH351" i="1" s="1"/>
  <c r="AH352" i="1" s="1"/>
  <c r="AH353" i="1" s="1"/>
  <c r="AH354" i="1" s="1"/>
  <c r="AH355" i="1" s="1"/>
  <c r="AH356" i="1" s="1"/>
  <c r="AH357" i="1" s="1"/>
  <c r="AH358" i="1" s="1"/>
  <c r="AH359" i="1" s="1"/>
  <c r="AH360" i="1" s="1"/>
  <c r="AH361" i="1" s="1"/>
  <c r="AH362" i="1" s="1"/>
  <c r="AH363" i="1" s="1"/>
  <c r="AH364" i="1" s="1"/>
  <c r="AH365" i="1" s="1"/>
  <c r="AH366" i="1" s="1"/>
  <c r="AH367" i="1" s="1"/>
  <c r="AE343" i="1"/>
  <c r="AD343" i="1"/>
  <c r="Z343" i="1"/>
  <c r="BA343" i="1" s="1"/>
  <c r="S343" i="1"/>
  <c r="Q343" i="1"/>
  <c r="AG343" i="1" s="1"/>
  <c r="P343" i="1"/>
  <c r="BI342" i="1"/>
  <c r="BD342" i="1"/>
  <c r="BB342" i="1"/>
  <c r="AM342" i="1"/>
  <c r="AJ342" i="1"/>
  <c r="AI342" i="1"/>
  <c r="AG342" i="1"/>
  <c r="Z342" i="1"/>
  <c r="BA342" i="1" s="1"/>
  <c r="S342" i="1"/>
  <c r="P342" i="1"/>
  <c r="BI341" i="1"/>
  <c r="BD341" i="1"/>
  <c r="BB341" i="1"/>
  <c r="AM341" i="1"/>
  <c r="AI341" i="1"/>
  <c r="Z341" i="1"/>
  <c r="BA341" i="1" s="1"/>
  <c r="S341" i="1"/>
  <c r="P341" i="1"/>
  <c r="AJ341" i="1" s="1"/>
  <c r="BI340" i="1"/>
  <c r="BD340" i="1"/>
  <c r="BB340" i="1"/>
  <c r="AM340" i="1"/>
  <c r="AI340" i="1"/>
  <c r="Z340" i="1"/>
  <c r="BA340" i="1" s="1"/>
  <c r="S340" i="1"/>
  <c r="P340" i="1"/>
  <c r="AJ340" i="1" s="1"/>
  <c r="BI339" i="1"/>
  <c r="BD339" i="1"/>
  <c r="BB339" i="1"/>
  <c r="AM339" i="1"/>
  <c r="AJ339" i="1"/>
  <c r="AI339" i="1"/>
  <c r="Z339" i="1"/>
  <c r="BA339" i="1" s="1"/>
  <c r="S339" i="1"/>
  <c r="P339" i="1"/>
  <c r="BI338" i="1"/>
  <c r="BD338" i="1"/>
  <c r="BB338" i="1"/>
  <c r="AM338" i="1"/>
  <c r="AJ338" i="1"/>
  <c r="AI338" i="1"/>
  <c r="S338" i="1"/>
  <c r="Z338" i="1" s="1"/>
  <c r="BA338" i="1" s="1"/>
  <c r="P338" i="1"/>
  <c r="BI337" i="1"/>
  <c r="BD337" i="1"/>
  <c r="BB337" i="1"/>
  <c r="AM337" i="1"/>
  <c r="AI337" i="1"/>
  <c r="S337" i="1"/>
  <c r="Z337" i="1" s="1"/>
  <c r="BA337" i="1" s="1"/>
  <c r="P337" i="1"/>
  <c r="AJ337" i="1" s="1"/>
  <c r="BI336" i="1"/>
  <c r="BD336" i="1"/>
  <c r="BB336" i="1"/>
  <c r="BA336" i="1"/>
  <c r="AM336" i="1"/>
  <c r="AI336" i="1"/>
  <c r="Z336" i="1"/>
  <c r="S336" i="1"/>
  <c r="P336" i="1"/>
  <c r="AJ336" i="1" s="1"/>
  <c r="BI335" i="1"/>
  <c r="BD335" i="1"/>
  <c r="BB335" i="1"/>
  <c r="AM335" i="1"/>
  <c r="AJ335" i="1"/>
  <c r="AI335" i="1"/>
  <c r="Z335" i="1"/>
  <c r="BA335" i="1" s="1"/>
  <c r="S335" i="1"/>
  <c r="P335" i="1"/>
  <c r="BI334" i="1"/>
  <c r="BD334" i="1"/>
  <c r="BB334" i="1"/>
  <c r="AM334" i="1"/>
  <c r="AJ334" i="1"/>
  <c r="AI334" i="1"/>
  <c r="S334" i="1"/>
  <c r="Z334" i="1" s="1"/>
  <c r="BA334" i="1" s="1"/>
  <c r="P334" i="1"/>
  <c r="BI333" i="1"/>
  <c r="BD333" i="1"/>
  <c r="BB333" i="1"/>
  <c r="AM333" i="1"/>
  <c r="AI333" i="1"/>
  <c r="S333" i="1"/>
  <c r="Z333" i="1" s="1"/>
  <c r="BA333" i="1" s="1"/>
  <c r="P333" i="1"/>
  <c r="AJ333" i="1" s="1"/>
  <c r="BI332" i="1"/>
  <c r="BD332" i="1"/>
  <c r="BB332" i="1"/>
  <c r="BA332" i="1"/>
  <c r="AM332" i="1"/>
  <c r="AI332" i="1"/>
  <c r="Z332" i="1"/>
  <c r="S332" i="1"/>
  <c r="P332" i="1"/>
  <c r="AJ332" i="1" s="1"/>
  <c r="BI331" i="1"/>
  <c r="BD331" i="1"/>
  <c r="BB331" i="1"/>
  <c r="AM331" i="1"/>
  <c r="AJ331" i="1"/>
  <c r="AI331" i="1"/>
  <c r="Z331" i="1"/>
  <c r="BA331" i="1" s="1"/>
  <c r="S331" i="1"/>
  <c r="P331" i="1"/>
  <c r="E331" i="1"/>
  <c r="BI330" i="1"/>
  <c r="BD330" i="1"/>
  <c r="BB330" i="1"/>
  <c r="AM330" i="1"/>
  <c r="AJ330" i="1"/>
  <c r="AI330" i="1"/>
  <c r="S330" i="1"/>
  <c r="Z330" i="1" s="1"/>
  <c r="BA330" i="1" s="1"/>
  <c r="Q330" i="1"/>
  <c r="Q331" i="1" s="1"/>
  <c r="P330" i="1"/>
  <c r="BI329" i="1"/>
  <c r="BD329" i="1"/>
  <c r="BB329" i="1"/>
  <c r="BA329" i="1"/>
  <c r="AM329" i="1"/>
  <c r="AJ329" i="1"/>
  <c r="AI329" i="1"/>
  <c r="AG329" i="1"/>
  <c r="Z329" i="1"/>
  <c r="S329" i="1"/>
  <c r="P329" i="1"/>
  <c r="BI328" i="1"/>
  <c r="BD328" i="1"/>
  <c r="BB328" i="1"/>
  <c r="AM328" i="1"/>
  <c r="AJ328" i="1"/>
  <c r="AI328" i="1"/>
  <c r="S328" i="1"/>
  <c r="Z328" i="1" s="1"/>
  <c r="BA328" i="1" s="1"/>
  <c r="P328" i="1"/>
  <c r="BI327" i="1"/>
  <c r="BD327" i="1"/>
  <c r="BB327" i="1"/>
  <c r="AM327" i="1"/>
  <c r="AI327" i="1"/>
  <c r="S327" i="1"/>
  <c r="Z327" i="1" s="1"/>
  <c r="BA327" i="1" s="1"/>
  <c r="P327" i="1"/>
  <c r="AJ327" i="1" s="1"/>
  <c r="BI326" i="1"/>
  <c r="BD326" i="1"/>
  <c r="BB326" i="1"/>
  <c r="AM326" i="1"/>
  <c r="AI326" i="1"/>
  <c r="Z326" i="1"/>
  <c r="BA326" i="1" s="1"/>
  <c r="S326" i="1"/>
  <c r="P326" i="1"/>
  <c r="AJ326" i="1" s="1"/>
  <c r="BI325" i="1"/>
  <c r="BD325" i="1"/>
  <c r="BB325" i="1"/>
  <c r="AM325" i="1"/>
  <c r="AJ325" i="1"/>
  <c r="AI325" i="1"/>
  <c r="S325" i="1"/>
  <c r="Z325" i="1" s="1"/>
  <c r="BA325" i="1" s="1"/>
  <c r="P325" i="1"/>
  <c r="BI324" i="1"/>
  <c r="BD324" i="1"/>
  <c r="BB324" i="1"/>
  <c r="AM324" i="1"/>
  <c r="AJ324" i="1"/>
  <c r="AI324" i="1"/>
  <c r="S324" i="1"/>
  <c r="Z324" i="1" s="1"/>
  <c r="BA324" i="1" s="1"/>
  <c r="P324" i="1"/>
  <c r="BI323" i="1"/>
  <c r="BD323" i="1"/>
  <c r="BB323" i="1"/>
  <c r="BA323" i="1"/>
  <c r="AM323" i="1"/>
  <c r="AI323" i="1"/>
  <c r="S323" i="1"/>
  <c r="Z323" i="1" s="1"/>
  <c r="P323" i="1"/>
  <c r="AJ323" i="1" s="1"/>
  <c r="BI322" i="1"/>
  <c r="BD322" i="1"/>
  <c r="BB322" i="1"/>
  <c r="AM322" i="1"/>
  <c r="AJ322" i="1"/>
  <c r="AI322" i="1"/>
  <c r="Z322" i="1"/>
  <c r="BA322" i="1" s="1"/>
  <c r="S322" i="1"/>
  <c r="P322" i="1"/>
  <c r="BI321" i="1"/>
  <c r="BD321" i="1"/>
  <c r="BB321" i="1"/>
  <c r="AM321" i="1"/>
  <c r="AJ321" i="1"/>
  <c r="AI321" i="1"/>
  <c r="S321" i="1"/>
  <c r="Z321" i="1" s="1"/>
  <c r="BA321" i="1" s="1"/>
  <c r="P321" i="1"/>
  <c r="BI320" i="1"/>
  <c r="BG320" i="1"/>
  <c r="BG321" i="1" s="1"/>
  <c r="BG322" i="1" s="1"/>
  <c r="BG323" i="1" s="1"/>
  <c r="BG324" i="1" s="1"/>
  <c r="BG325" i="1" s="1"/>
  <c r="BG326" i="1" s="1"/>
  <c r="BG327" i="1" s="1"/>
  <c r="BG328" i="1" s="1"/>
  <c r="BG329" i="1" s="1"/>
  <c r="BG330" i="1" s="1"/>
  <c r="BG331" i="1" s="1"/>
  <c r="BG332" i="1" s="1"/>
  <c r="BG333" i="1" s="1"/>
  <c r="BG334" i="1" s="1"/>
  <c r="BG335" i="1" s="1"/>
  <c r="BG336" i="1" s="1"/>
  <c r="BG337" i="1" s="1"/>
  <c r="BG338" i="1" s="1"/>
  <c r="BG339" i="1" s="1"/>
  <c r="BG340" i="1" s="1"/>
  <c r="BG341" i="1" s="1"/>
  <c r="BG342" i="1" s="1"/>
  <c r="BG343" i="1" s="1"/>
  <c r="BG344" i="1" s="1"/>
  <c r="BG345" i="1" s="1"/>
  <c r="BG346" i="1" s="1"/>
  <c r="BG347" i="1" s="1"/>
  <c r="BG348" i="1" s="1"/>
  <c r="BG349" i="1" s="1"/>
  <c r="BG350" i="1" s="1"/>
  <c r="BG351" i="1" s="1"/>
  <c r="BG352" i="1" s="1"/>
  <c r="BG353" i="1" s="1"/>
  <c r="BG354" i="1" s="1"/>
  <c r="BG355" i="1" s="1"/>
  <c r="BG356" i="1" s="1"/>
  <c r="BG357" i="1" s="1"/>
  <c r="BG358" i="1" s="1"/>
  <c r="BG359" i="1" s="1"/>
  <c r="BG360" i="1" s="1"/>
  <c r="BG361" i="1" s="1"/>
  <c r="BG362" i="1" s="1"/>
  <c r="BG363" i="1" s="1"/>
  <c r="BG364" i="1" s="1"/>
  <c r="BG365" i="1" s="1"/>
  <c r="BG366" i="1" s="1"/>
  <c r="BG367" i="1" s="1"/>
  <c r="BG368" i="1" s="1"/>
  <c r="BG369" i="1" s="1"/>
  <c r="BG370" i="1" s="1"/>
  <c r="BG371" i="1" s="1"/>
  <c r="BG372" i="1" s="1"/>
  <c r="BG373" i="1" s="1"/>
  <c r="BG374" i="1" s="1"/>
  <c r="BG375" i="1" s="1"/>
  <c r="BG376" i="1" s="1"/>
  <c r="BG377" i="1" s="1"/>
  <c r="BG378" i="1" s="1"/>
  <c r="BG379" i="1" s="1"/>
  <c r="BG380" i="1" s="1"/>
  <c r="BG381" i="1" s="1"/>
  <c r="BG382" i="1" s="1"/>
  <c r="BG383" i="1" s="1"/>
  <c r="BG384" i="1" s="1"/>
  <c r="BG385" i="1" s="1"/>
  <c r="BG386" i="1" s="1"/>
  <c r="BG387" i="1" s="1"/>
  <c r="BG388" i="1" s="1"/>
  <c r="BG389" i="1" s="1"/>
  <c r="BG390" i="1" s="1"/>
  <c r="BG391" i="1" s="1"/>
  <c r="BG392" i="1" s="1"/>
  <c r="BG393" i="1" s="1"/>
  <c r="BG394" i="1" s="1"/>
  <c r="BG395" i="1" s="1"/>
  <c r="BG396" i="1" s="1"/>
  <c r="BG397" i="1" s="1"/>
  <c r="BG398" i="1" s="1"/>
  <c r="BG399" i="1" s="1"/>
  <c r="BG400" i="1" s="1"/>
  <c r="BG401" i="1" s="1"/>
  <c r="BG402" i="1" s="1"/>
  <c r="BG403" i="1" s="1"/>
  <c r="BG404" i="1" s="1"/>
  <c r="BG405" i="1" s="1"/>
  <c r="BG406" i="1" s="1"/>
  <c r="BG407" i="1" s="1"/>
  <c r="BG408" i="1" s="1"/>
  <c r="BG409" i="1" s="1"/>
  <c r="BG410" i="1" s="1"/>
  <c r="BG411" i="1" s="1"/>
  <c r="BG412" i="1" s="1"/>
  <c r="BG413" i="1" s="1"/>
  <c r="BG414" i="1" s="1"/>
  <c r="BG415" i="1" s="1"/>
  <c r="BG416" i="1" s="1"/>
  <c r="BG417" i="1" s="1"/>
  <c r="BG418" i="1" s="1"/>
  <c r="BG419" i="1" s="1"/>
  <c r="BG420" i="1" s="1"/>
  <c r="BG421" i="1" s="1"/>
  <c r="BG422" i="1" s="1"/>
  <c r="BG423" i="1" s="1"/>
  <c r="BG424" i="1" s="1"/>
  <c r="BG425" i="1" s="1"/>
  <c r="BG426" i="1" s="1"/>
  <c r="BG427" i="1" s="1"/>
  <c r="BG428" i="1" s="1"/>
  <c r="BG429" i="1" s="1"/>
  <c r="BG430" i="1" s="1"/>
  <c r="BG431" i="1" s="1"/>
  <c r="BG432" i="1" s="1"/>
  <c r="BG433" i="1" s="1"/>
  <c r="BG434" i="1" s="1"/>
  <c r="BG435" i="1" s="1"/>
  <c r="BG436" i="1" s="1"/>
  <c r="BG437" i="1" s="1"/>
  <c r="BG438" i="1" s="1"/>
  <c r="BG439" i="1" s="1"/>
  <c r="BG440" i="1" s="1"/>
  <c r="BG441" i="1" s="1"/>
  <c r="BG442" i="1" s="1"/>
  <c r="BG443" i="1" s="1"/>
  <c r="BG444" i="1" s="1"/>
  <c r="BG445" i="1" s="1"/>
  <c r="BG446" i="1" s="1"/>
  <c r="BG447" i="1" s="1"/>
  <c r="BG448" i="1" s="1"/>
  <c r="BG449" i="1" s="1"/>
  <c r="BG450" i="1" s="1"/>
  <c r="BG451" i="1" s="1"/>
  <c r="BG452" i="1" s="1"/>
  <c r="BG453" i="1" s="1"/>
  <c r="BG454" i="1" s="1"/>
  <c r="BG455" i="1" s="1"/>
  <c r="BG456" i="1" s="1"/>
  <c r="BG457" i="1" s="1"/>
  <c r="BG458" i="1" s="1"/>
  <c r="BG459" i="1" s="1"/>
  <c r="BG460" i="1" s="1"/>
  <c r="BG461" i="1" s="1"/>
  <c r="BG462" i="1" s="1"/>
  <c r="BG463" i="1" s="1"/>
  <c r="BG464" i="1" s="1"/>
  <c r="BG465" i="1" s="1"/>
  <c r="BG466" i="1" s="1"/>
  <c r="BG467" i="1" s="1"/>
  <c r="BG468" i="1" s="1"/>
  <c r="BG469" i="1" s="1"/>
  <c r="BG470" i="1" s="1"/>
  <c r="BG471" i="1" s="1"/>
  <c r="BG472" i="1" s="1"/>
  <c r="BD320" i="1"/>
  <c r="BB320" i="1"/>
  <c r="AT320" i="1"/>
  <c r="AT321" i="1" s="1"/>
  <c r="AT322" i="1" s="1"/>
  <c r="AT323" i="1" s="1"/>
  <c r="AT324" i="1" s="1"/>
  <c r="AT325" i="1" s="1"/>
  <c r="AT326" i="1" s="1"/>
  <c r="AT327" i="1" s="1"/>
  <c r="AT328" i="1" s="1"/>
  <c r="AT329" i="1" s="1"/>
  <c r="AT330" i="1" s="1"/>
  <c r="AT331" i="1" s="1"/>
  <c r="AT332" i="1" s="1"/>
  <c r="AT333" i="1" s="1"/>
  <c r="AT334" i="1" s="1"/>
  <c r="AT335" i="1" s="1"/>
  <c r="AT336" i="1" s="1"/>
  <c r="AT337" i="1" s="1"/>
  <c r="AT338" i="1" s="1"/>
  <c r="AT339" i="1" s="1"/>
  <c r="AT340" i="1" s="1"/>
  <c r="AT341" i="1" s="1"/>
  <c r="AT342" i="1" s="1"/>
  <c r="AT343" i="1" s="1"/>
  <c r="AT344" i="1" s="1"/>
  <c r="AT345" i="1" s="1"/>
  <c r="AT346" i="1" s="1"/>
  <c r="AT347" i="1" s="1"/>
  <c r="AT348" i="1" s="1"/>
  <c r="AT349" i="1" s="1"/>
  <c r="AT350" i="1" s="1"/>
  <c r="AT351" i="1" s="1"/>
  <c r="AT352" i="1" s="1"/>
  <c r="AT353" i="1" s="1"/>
  <c r="AT354" i="1" s="1"/>
  <c r="AT355" i="1" s="1"/>
  <c r="AT356" i="1" s="1"/>
  <c r="AT357" i="1" s="1"/>
  <c r="AT358" i="1" s="1"/>
  <c r="AT359" i="1" s="1"/>
  <c r="AT360" i="1" s="1"/>
  <c r="AT361" i="1" s="1"/>
  <c r="AT362" i="1" s="1"/>
  <c r="AT363" i="1" s="1"/>
  <c r="AT364" i="1" s="1"/>
  <c r="AT365" i="1" s="1"/>
  <c r="AT366" i="1" s="1"/>
  <c r="AT367" i="1" s="1"/>
  <c r="AT368" i="1" s="1"/>
  <c r="AT369" i="1" s="1"/>
  <c r="AT370" i="1" s="1"/>
  <c r="AT371" i="1" s="1"/>
  <c r="AT372" i="1" s="1"/>
  <c r="AT373" i="1" s="1"/>
  <c r="AT374" i="1" s="1"/>
  <c r="AT375" i="1" s="1"/>
  <c r="AT376" i="1" s="1"/>
  <c r="AT377" i="1" s="1"/>
  <c r="AT378" i="1" s="1"/>
  <c r="AT379" i="1" s="1"/>
  <c r="AT380" i="1" s="1"/>
  <c r="AT381" i="1" s="1"/>
  <c r="AT382" i="1" s="1"/>
  <c r="AT383" i="1" s="1"/>
  <c r="AT384" i="1" s="1"/>
  <c r="AT385" i="1" s="1"/>
  <c r="AT386" i="1" s="1"/>
  <c r="AT387" i="1" s="1"/>
  <c r="AT388" i="1" s="1"/>
  <c r="AT389" i="1" s="1"/>
  <c r="AT390" i="1" s="1"/>
  <c r="AT391" i="1" s="1"/>
  <c r="AT392" i="1" s="1"/>
  <c r="AT393" i="1" s="1"/>
  <c r="AT394" i="1" s="1"/>
  <c r="AT395" i="1" s="1"/>
  <c r="AT396" i="1" s="1"/>
  <c r="AT397" i="1" s="1"/>
  <c r="AT398" i="1" s="1"/>
  <c r="AT399" i="1" s="1"/>
  <c r="AT400" i="1" s="1"/>
  <c r="AT401" i="1" s="1"/>
  <c r="AT402" i="1" s="1"/>
  <c r="AT403" i="1" s="1"/>
  <c r="AT404" i="1" s="1"/>
  <c r="AT405" i="1" s="1"/>
  <c r="AT406" i="1" s="1"/>
  <c r="AT407" i="1" s="1"/>
  <c r="AT408" i="1" s="1"/>
  <c r="AT409" i="1" s="1"/>
  <c r="AT410" i="1" s="1"/>
  <c r="AT411" i="1" s="1"/>
  <c r="AT412" i="1" s="1"/>
  <c r="AT413" i="1" s="1"/>
  <c r="AT414" i="1" s="1"/>
  <c r="AT415" i="1" s="1"/>
  <c r="AT416" i="1" s="1"/>
  <c r="AT417" i="1" s="1"/>
  <c r="AT418" i="1" s="1"/>
  <c r="AT419" i="1" s="1"/>
  <c r="AT420" i="1" s="1"/>
  <c r="AT421" i="1" s="1"/>
  <c r="AT422" i="1" s="1"/>
  <c r="AT423" i="1" s="1"/>
  <c r="AT424" i="1" s="1"/>
  <c r="AT425" i="1" s="1"/>
  <c r="AT426" i="1" s="1"/>
  <c r="AT427" i="1" s="1"/>
  <c r="AT428" i="1" s="1"/>
  <c r="AT429" i="1" s="1"/>
  <c r="AT430" i="1" s="1"/>
  <c r="AT431" i="1" s="1"/>
  <c r="AT432" i="1" s="1"/>
  <c r="AT433" i="1" s="1"/>
  <c r="AT434" i="1" s="1"/>
  <c r="AT435" i="1" s="1"/>
  <c r="AT436" i="1" s="1"/>
  <c r="AT437" i="1" s="1"/>
  <c r="AT438" i="1" s="1"/>
  <c r="AT439" i="1" s="1"/>
  <c r="AT440" i="1" s="1"/>
  <c r="AT441" i="1" s="1"/>
  <c r="AT442" i="1" s="1"/>
  <c r="AT443" i="1" s="1"/>
  <c r="AT444" i="1" s="1"/>
  <c r="AT445" i="1" s="1"/>
  <c r="AT446" i="1" s="1"/>
  <c r="AT447" i="1" s="1"/>
  <c r="AT448" i="1" s="1"/>
  <c r="AT449" i="1" s="1"/>
  <c r="AT450" i="1" s="1"/>
  <c r="AT451" i="1" s="1"/>
  <c r="AT452" i="1" s="1"/>
  <c r="AT453" i="1" s="1"/>
  <c r="AT454" i="1" s="1"/>
  <c r="AT455" i="1" s="1"/>
  <c r="AT456" i="1" s="1"/>
  <c r="AT457" i="1" s="1"/>
  <c r="AT458" i="1" s="1"/>
  <c r="AT459" i="1" s="1"/>
  <c r="AT460" i="1" s="1"/>
  <c r="AT461" i="1" s="1"/>
  <c r="AT462" i="1" s="1"/>
  <c r="AT463" i="1" s="1"/>
  <c r="AT464" i="1" s="1"/>
  <c r="AT465" i="1" s="1"/>
  <c r="AT466" i="1" s="1"/>
  <c r="AT467" i="1" s="1"/>
  <c r="AT468" i="1" s="1"/>
  <c r="AT469" i="1" s="1"/>
  <c r="AT470" i="1" s="1"/>
  <c r="AT471" i="1" s="1"/>
  <c r="AT472" i="1" s="1"/>
  <c r="AM320" i="1"/>
  <c r="AL320" i="1"/>
  <c r="AL321" i="1" s="1"/>
  <c r="AL322" i="1" s="1"/>
  <c r="AL323" i="1" s="1"/>
  <c r="AL324" i="1" s="1"/>
  <c r="AL325" i="1" s="1"/>
  <c r="AL326" i="1" s="1"/>
  <c r="AL327" i="1" s="1"/>
  <c r="AL328" i="1" s="1"/>
  <c r="AL329" i="1" s="1"/>
  <c r="AL330" i="1" s="1"/>
  <c r="AL331" i="1" s="1"/>
  <c r="AL332" i="1" s="1"/>
  <c r="AL333" i="1" s="1"/>
  <c r="AL334" i="1" s="1"/>
  <c r="AL335" i="1" s="1"/>
  <c r="AL336" i="1" s="1"/>
  <c r="AL337" i="1" s="1"/>
  <c r="AL338" i="1" s="1"/>
  <c r="AL339" i="1" s="1"/>
  <c r="AL340" i="1" s="1"/>
  <c r="AL341" i="1" s="1"/>
  <c r="AL342" i="1" s="1"/>
  <c r="AL343" i="1" s="1"/>
  <c r="AL344" i="1" s="1"/>
  <c r="AL345" i="1" s="1"/>
  <c r="AL346" i="1" s="1"/>
  <c r="AL347" i="1" s="1"/>
  <c r="AL348" i="1" s="1"/>
  <c r="AL349" i="1" s="1"/>
  <c r="AL350" i="1" s="1"/>
  <c r="AL351" i="1" s="1"/>
  <c r="AL352" i="1" s="1"/>
  <c r="AL353" i="1" s="1"/>
  <c r="AL354" i="1" s="1"/>
  <c r="AL355" i="1" s="1"/>
  <c r="AL356" i="1" s="1"/>
  <c r="AL357" i="1" s="1"/>
  <c r="AL358" i="1" s="1"/>
  <c r="AL359" i="1" s="1"/>
  <c r="AL360" i="1" s="1"/>
  <c r="AL361" i="1" s="1"/>
  <c r="AL362" i="1" s="1"/>
  <c r="AL363" i="1" s="1"/>
  <c r="AL364" i="1" s="1"/>
  <c r="AL365" i="1" s="1"/>
  <c r="AL366" i="1" s="1"/>
  <c r="AL367" i="1" s="1"/>
  <c r="AL368" i="1" s="1"/>
  <c r="AL369" i="1" s="1"/>
  <c r="AL370" i="1" s="1"/>
  <c r="AL371" i="1" s="1"/>
  <c r="AL372" i="1" s="1"/>
  <c r="AL373" i="1" s="1"/>
  <c r="AL374" i="1" s="1"/>
  <c r="AL375" i="1" s="1"/>
  <c r="AL376" i="1" s="1"/>
  <c r="AL377" i="1" s="1"/>
  <c r="AL378" i="1" s="1"/>
  <c r="AL379" i="1" s="1"/>
  <c r="AL380" i="1" s="1"/>
  <c r="AL381" i="1" s="1"/>
  <c r="AL382" i="1" s="1"/>
  <c r="AL383" i="1" s="1"/>
  <c r="AL384" i="1" s="1"/>
  <c r="AL385" i="1" s="1"/>
  <c r="AL386" i="1" s="1"/>
  <c r="AL387" i="1" s="1"/>
  <c r="AL388" i="1" s="1"/>
  <c r="AL389" i="1" s="1"/>
  <c r="AL390" i="1" s="1"/>
  <c r="AL391" i="1" s="1"/>
  <c r="AL392" i="1" s="1"/>
  <c r="AL393" i="1" s="1"/>
  <c r="AL394" i="1" s="1"/>
  <c r="AL395" i="1" s="1"/>
  <c r="AL396" i="1" s="1"/>
  <c r="AL397" i="1" s="1"/>
  <c r="AL398" i="1" s="1"/>
  <c r="AL399" i="1" s="1"/>
  <c r="AL400" i="1" s="1"/>
  <c r="AL401" i="1" s="1"/>
  <c r="AL402" i="1" s="1"/>
  <c r="AL403" i="1" s="1"/>
  <c r="AL404" i="1" s="1"/>
  <c r="AL405" i="1" s="1"/>
  <c r="AL406" i="1" s="1"/>
  <c r="AL407" i="1" s="1"/>
  <c r="AL408" i="1" s="1"/>
  <c r="AL409" i="1" s="1"/>
  <c r="AL410" i="1" s="1"/>
  <c r="AL411" i="1" s="1"/>
  <c r="AL412" i="1" s="1"/>
  <c r="AL413" i="1" s="1"/>
  <c r="AL414" i="1" s="1"/>
  <c r="AL415" i="1" s="1"/>
  <c r="AL416" i="1" s="1"/>
  <c r="AL417" i="1" s="1"/>
  <c r="AL418" i="1" s="1"/>
  <c r="AL419" i="1" s="1"/>
  <c r="AL420" i="1" s="1"/>
  <c r="AL421" i="1" s="1"/>
  <c r="AL422" i="1" s="1"/>
  <c r="AL423" i="1" s="1"/>
  <c r="AL424" i="1" s="1"/>
  <c r="AL425" i="1" s="1"/>
  <c r="AL426" i="1" s="1"/>
  <c r="AL427" i="1" s="1"/>
  <c r="AL428" i="1" s="1"/>
  <c r="AL429" i="1" s="1"/>
  <c r="AL430" i="1" s="1"/>
  <c r="AL431" i="1" s="1"/>
  <c r="AL432" i="1" s="1"/>
  <c r="AL433" i="1" s="1"/>
  <c r="AL434" i="1" s="1"/>
  <c r="AL435" i="1" s="1"/>
  <c r="AL436" i="1" s="1"/>
  <c r="AL437" i="1" s="1"/>
  <c r="AL438" i="1" s="1"/>
  <c r="AL439" i="1" s="1"/>
  <c r="AL440" i="1" s="1"/>
  <c r="AL441" i="1" s="1"/>
  <c r="AL442" i="1" s="1"/>
  <c r="AL443" i="1" s="1"/>
  <c r="AL444" i="1" s="1"/>
  <c r="AL445" i="1" s="1"/>
  <c r="AL446" i="1" s="1"/>
  <c r="AL447" i="1" s="1"/>
  <c r="AL448" i="1" s="1"/>
  <c r="AL449" i="1" s="1"/>
  <c r="AL450" i="1" s="1"/>
  <c r="AL451" i="1" s="1"/>
  <c r="AL452" i="1" s="1"/>
  <c r="AL453" i="1" s="1"/>
  <c r="AL454" i="1" s="1"/>
  <c r="AL455" i="1" s="1"/>
  <c r="AL456" i="1" s="1"/>
  <c r="AL457" i="1" s="1"/>
  <c r="AL458" i="1" s="1"/>
  <c r="AL459" i="1" s="1"/>
  <c r="AL460" i="1" s="1"/>
  <c r="AL461" i="1" s="1"/>
  <c r="AL462" i="1" s="1"/>
  <c r="AL463" i="1" s="1"/>
  <c r="AL464" i="1" s="1"/>
  <c r="AL465" i="1" s="1"/>
  <c r="AL466" i="1" s="1"/>
  <c r="AL467" i="1" s="1"/>
  <c r="AL468" i="1" s="1"/>
  <c r="AL469" i="1" s="1"/>
  <c r="AL470" i="1" s="1"/>
  <c r="AL471" i="1" s="1"/>
  <c r="AL472" i="1" s="1"/>
  <c r="AJ320" i="1"/>
  <c r="AI320" i="1"/>
  <c r="AH320" i="1"/>
  <c r="AH321" i="1" s="1"/>
  <c r="AH322" i="1" s="1"/>
  <c r="AH323" i="1" s="1"/>
  <c r="AH324" i="1" s="1"/>
  <c r="AH325" i="1" s="1"/>
  <c r="AH326" i="1" s="1"/>
  <c r="AH327" i="1" s="1"/>
  <c r="AH328" i="1" s="1"/>
  <c r="AH329" i="1" s="1"/>
  <c r="AH330" i="1" s="1"/>
  <c r="AH331" i="1" s="1"/>
  <c r="AH332" i="1" s="1"/>
  <c r="AH333" i="1" s="1"/>
  <c r="AH334" i="1" s="1"/>
  <c r="AH335" i="1" s="1"/>
  <c r="AH336" i="1" s="1"/>
  <c r="AH337" i="1" s="1"/>
  <c r="AH338" i="1" s="1"/>
  <c r="AH339" i="1" s="1"/>
  <c r="AH340" i="1" s="1"/>
  <c r="AH341" i="1" s="1"/>
  <c r="S320" i="1"/>
  <c r="Z320" i="1" s="1"/>
  <c r="BA320" i="1" s="1"/>
  <c r="P320" i="1"/>
  <c r="BI319" i="1"/>
  <c r="BF319" i="1"/>
  <c r="BF320" i="1" s="1"/>
  <c r="BF321" i="1" s="1"/>
  <c r="BF322" i="1" s="1"/>
  <c r="BF323" i="1" s="1"/>
  <c r="BF324" i="1" s="1"/>
  <c r="BF325" i="1" s="1"/>
  <c r="BF326" i="1" s="1"/>
  <c r="BF327" i="1" s="1"/>
  <c r="BF328" i="1" s="1"/>
  <c r="BF329" i="1" s="1"/>
  <c r="BF330" i="1" s="1"/>
  <c r="BF331" i="1" s="1"/>
  <c r="BF332" i="1" s="1"/>
  <c r="BF333" i="1" s="1"/>
  <c r="BF334" i="1" s="1"/>
  <c r="BF335" i="1" s="1"/>
  <c r="BF336" i="1" s="1"/>
  <c r="BF337" i="1" s="1"/>
  <c r="BF338" i="1" s="1"/>
  <c r="BF339" i="1" s="1"/>
  <c r="BF340" i="1" s="1"/>
  <c r="BF341" i="1" s="1"/>
  <c r="BF342" i="1" s="1"/>
  <c r="BF343" i="1" s="1"/>
  <c r="BF344" i="1" s="1"/>
  <c r="BF345" i="1" s="1"/>
  <c r="BF346" i="1" s="1"/>
  <c r="BF347" i="1" s="1"/>
  <c r="BF348" i="1" s="1"/>
  <c r="BF349" i="1" s="1"/>
  <c r="BF350" i="1" s="1"/>
  <c r="BF351" i="1" s="1"/>
  <c r="BF352" i="1" s="1"/>
  <c r="BF353" i="1" s="1"/>
  <c r="BF354" i="1" s="1"/>
  <c r="BF355" i="1" s="1"/>
  <c r="BF356" i="1" s="1"/>
  <c r="BF357" i="1" s="1"/>
  <c r="BF358" i="1" s="1"/>
  <c r="BF359" i="1" s="1"/>
  <c r="BF360" i="1" s="1"/>
  <c r="BF361" i="1" s="1"/>
  <c r="BF362" i="1" s="1"/>
  <c r="BF363" i="1" s="1"/>
  <c r="BF364" i="1" s="1"/>
  <c r="BF365" i="1" s="1"/>
  <c r="BF366" i="1" s="1"/>
  <c r="BF367" i="1" s="1"/>
  <c r="BF368" i="1" s="1"/>
  <c r="BF369" i="1" s="1"/>
  <c r="BF370" i="1" s="1"/>
  <c r="BF371" i="1" s="1"/>
  <c r="BF372" i="1" s="1"/>
  <c r="BF373" i="1" s="1"/>
  <c r="BF374" i="1" s="1"/>
  <c r="BF375" i="1" s="1"/>
  <c r="BF376" i="1" s="1"/>
  <c r="BF377" i="1" s="1"/>
  <c r="BF378" i="1" s="1"/>
  <c r="BF379" i="1" s="1"/>
  <c r="BF380" i="1" s="1"/>
  <c r="BF381" i="1" s="1"/>
  <c r="BF382" i="1" s="1"/>
  <c r="BF383" i="1" s="1"/>
  <c r="BF384" i="1" s="1"/>
  <c r="BF385" i="1" s="1"/>
  <c r="BF386" i="1" s="1"/>
  <c r="BF387" i="1" s="1"/>
  <c r="BF388" i="1" s="1"/>
  <c r="BF389" i="1" s="1"/>
  <c r="BF390" i="1" s="1"/>
  <c r="BF391" i="1" s="1"/>
  <c r="BF392" i="1" s="1"/>
  <c r="BF393" i="1" s="1"/>
  <c r="BF394" i="1" s="1"/>
  <c r="BF395" i="1" s="1"/>
  <c r="BF396" i="1" s="1"/>
  <c r="BF397" i="1" s="1"/>
  <c r="BF398" i="1" s="1"/>
  <c r="BF399" i="1" s="1"/>
  <c r="BF400" i="1" s="1"/>
  <c r="BF401" i="1" s="1"/>
  <c r="BF402" i="1" s="1"/>
  <c r="BF403" i="1" s="1"/>
  <c r="BF404" i="1" s="1"/>
  <c r="BF405" i="1" s="1"/>
  <c r="BF406" i="1" s="1"/>
  <c r="BF407" i="1" s="1"/>
  <c r="BF408" i="1" s="1"/>
  <c r="BF409" i="1" s="1"/>
  <c r="BF410" i="1" s="1"/>
  <c r="BF411" i="1" s="1"/>
  <c r="BF412" i="1" s="1"/>
  <c r="BF413" i="1" s="1"/>
  <c r="BF414" i="1" s="1"/>
  <c r="BF415" i="1" s="1"/>
  <c r="BF416" i="1" s="1"/>
  <c r="BF417" i="1" s="1"/>
  <c r="BF418" i="1" s="1"/>
  <c r="BF419" i="1" s="1"/>
  <c r="BF420" i="1" s="1"/>
  <c r="BF421" i="1" s="1"/>
  <c r="BF422" i="1" s="1"/>
  <c r="BF423" i="1" s="1"/>
  <c r="BF424" i="1" s="1"/>
  <c r="BF425" i="1" s="1"/>
  <c r="BF426" i="1" s="1"/>
  <c r="BF427" i="1" s="1"/>
  <c r="BF428" i="1" s="1"/>
  <c r="BF429" i="1" s="1"/>
  <c r="BF430" i="1" s="1"/>
  <c r="BF431" i="1" s="1"/>
  <c r="BF432" i="1" s="1"/>
  <c r="BF433" i="1" s="1"/>
  <c r="BF434" i="1" s="1"/>
  <c r="BF435" i="1" s="1"/>
  <c r="BF436" i="1" s="1"/>
  <c r="BF437" i="1" s="1"/>
  <c r="BF438" i="1" s="1"/>
  <c r="BF439" i="1" s="1"/>
  <c r="BF440" i="1" s="1"/>
  <c r="BF441" i="1" s="1"/>
  <c r="BF442" i="1" s="1"/>
  <c r="BF443" i="1" s="1"/>
  <c r="BF444" i="1" s="1"/>
  <c r="BF445" i="1" s="1"/>
  <c r="BF446" i="1" s="1"/>
  <c r="BF447" i="1" s="1"/>
  <c r="BF448" i="1" s="1"/>
  <c r="BF449" i="1" s="1"/>
  <c r="BF450" i="1" s="1"/>
  <c r="BF451" i="1" s="1"/>
  <c r="BF452" i="1" s="1"/>
  <c r="BF453" i="1" s="1"/>
  <c r="BF454" i="1" s="1"/>
  <c r="BF455" i="1" s="1"/>
  <c r="BF456" i="1" s="1"/>
  <c r="BF457" i="1" s="1"/>
  <c r="BF458" i="1" s="1"/>
  <c r="BF459" i="1" s="1"/>
  <c r="BF460" i="1" s="1"/>
  <c r="BF461" i="1" s="1"/>
  <c r="BF462" i="1" s="1"/>
  <c r="BF463" i="1" s="1"/>
  <c r="BF464" i="1" s="1"/>
  <c r="BF465" i="1" s="1"/>
  <c r="BF466" i="1" s="1"/>
  <c r="BF467" i="1" s="1"/>
  <c r="BF468" i="1" s="1"/>
  <c r="BF469" i="1" s="1"/>
  <c r="BF470" i="1" s="1"/>
  <c r="BF471" i="1" s="1"/>
  <c r="BF472" i="1" s="1"/>
  <c r="BD319" i="1"/>
  <c r="BB319" i="1"/>
  <c r="BA319" i="1"/>
  <c r="AT319" i="1"/>
  <c r="AP319" i="1"/>
  <c r="BH319" i="1" s="1"/>
  <c r="AM319" i="1"/>
  <c r="AL319" i="1"/>
  <c r="AK319" i="1"/>
  <c r="AK320" i="1" s="1"/>
  <c r="AK321" i="1" s="1"/>
  <c r="AK322" i="1" s="1"/>
  <c r="AK323" i="1" s="1"/>
  <c r="AK324" i="1" s="1"/>
  <c r="AK325" i="1" s="1"/>
  <c r="AK326" i="1" s="1"/>
  <c r="AK327" i="1" s="1"/>
  <c r="AK328" i="1" s="1"/>
  <c r="AK329" i="1" s="1"/>
  <c r="AK330" i="1" s="1"/>
  <c r="AK331" i="1" s="1"/>
  <c r="AK332" i="1" s="1"/>
  <c r="AK333" i="1" s="1"/>
  <c r="AK334" i="1" s="1"/>
  <c r="AK335" i="1" s="1"/>
  <c r="AK336" i="1" s="1"/>
  <c r="AK337" i="1" s="1"/>
  <c r="AK338" i="1" s="1"/>
  <c r="AK339" i="1" s="1"/>
  <c r="AK340" i="1" s="1"/>
  <c r="AK341" i="1" s="1"/>
  <c r="AK342" i="1" s="1"/>
  <c r="AK343" i="1" s="1"/>
  <c r="AK344" i="1" s="1"/>
  <c r="AK345" i="1" s="1"/>
  <c r="AK346" i="1" s="1"/>
  <c r="AK347" i="1" s="1"/>
  <c r="AK348" i="1" s="1"/>
  <c r="AK349" i="1" s="1"/>
  <c r="AK350" i="1" s="1"/>
  <c r="AK351" i="1" s="1"/>
  <c r="AK352" i="1" s="1"/>
  <c r="AK353" i="1" s="1"/>
  <c r="AK354" i="1" s="1"/>
  <c r="AK355" i="1" s="1"/>
  <c r="AK356" i="1" s="1"/>
  <c r="AK357" i="1" s="1"/>
  <c r="AK358" i="1" s="1"/>
  <c r="AK359" i="1" s="1"/>
  <c r="AK360" i="1" s="1"/>
  <c r="AK361" i="1" s="1"/>
  <c r="AK362" i="1" s="1"/>
  <c r="AK363" i="1" s="1"/>
  <c r="AK364" i="1" s="1"/>
  <c r="AK365" i="1" s="1"/>
  <c r="AK366" i="1" s="1"/>
  <c r="AK367" i="1" s="1"/>
  <c r="AK368" i="1" s="1"/>
  <c r="AK369" i="1" s="1"/>
  <c r="AK370" i="1" s="1"/>
  <c r="AK371" i="1" s="1"/>
  <c r="AK372" i="1" s="1"/>
  <c r="AK373" i="1" s="1"/>
  <c r="AK374" i="1" s="1"/>
  <c r="AK375" i="1" s="1"/>
  <c r="AK376" i="1" s="1"/>
  <c r="AK377" i="1" s="1"/>
  <c r="AK378" i="1" s="1"/>
  <c r="AK379" i="1" s="1"/>
  <c r="AK380" i="1" s="1"/>
  <c r="AK381" i="1" s="1"/>
  <c r="AK382" i="1" s="1"/>
  <c r="AK383" i="1" s="1"/>
  <c r="AK384" i="1" s="1"/>
  <c r="AK385" i="1" s="1"/>
  <c r="AK386" i="1" s="1"/>
  <c r="AK387" i="1" s="1"/>
  <c r="AK388" i="1" s="1"/>
  <c r="AK389" i="1" s="1"/>
  <c r="AK390" i="1" s="1"/>
  <c r="AK391" i="1" s="1"/>
  <c r="AK392" i="1" s="1"/>
  <c r="AK393" i="1" s="1"/>
  <c r="AK394" i="1" s="1"/>
  <c r="AK395" i="1" s="1"/>
  <c r="AK396" i="1" s="1"/>
  <c r="AK397" i="1" s="1"/>
  <c r="AK398" i="1" s="1"/>
  <c r="AK399" i="1" s="1"/>
  <c r="AK400" i="1" s="1"/>
  <c r="AK401" i="1" s="1"/>
  <c r="AK402" i="1" s="1"/>
  <c r="AK403" i="1" s="1"/>
  <c r="AK404" i="1" s="1"/>
  <c r="AK405" i="1" s="1"/>
  <c r="AK406" i="1" s="1"/>
  <c r="AK407" i="1" s="1"/>
  <c r="AK408" i="1" s="1"/>
  <c r="AK409" i="1" s="1"/>
  <c r="AK410" i="1" s="1"/>
  <c r="AK411" i="1" s="1"/>
  <c r="AK412" i="1" s="1"/>
  <c r="AK413" i="1" s="1"/>
  <c r="AK414" i="1" s="1"/>
  <c r="AK415" i="1" s="1"/>
  <c r="AK416" i="1" s="1"/>
  <c r="AK417" i="1" s="1"/>
  <c r="AK418" i="1" s="1"/>
  <c r="AK419" i="1" s="1"/>
  <c r="AK420" i="1" s="1"/>
  <c r="AK421" i="1" s="1"/>
  <c r="AK422" i="1" s="1"/>
  <c r="AK423" i="1" s="1"/>
  <c r="AK424" i="1" s="1"/>
  <c r="AK425" i="1" s="1"/>
  <c r="AK426" i="1" s="1"/>
  <c r="AK427" i="1" s="1"/>
  <c r="AK428" i="1" s="1"/>
  <c r="AK429" i="1" s="1"/>
  <c r="AK430" i="1" s="1"/>
  <c r="AK431" i="1" s="1"/>
  <c r="AK432" i="1" s="1"/>
  <c r="AK433" i="1" s="1"/>
  <c r="AK434" i="1" s="1"/>
  <c r="AK435" i="1" s="1"/>
  <c r="AK436" i="1" s="1"/>
  <c r="AK437" i="1" s="1"/>
  <c r="AK438" i="1" s="1"/>
  <c r="AK439" i="1" s="1"/>
  <c r="AK440" i="1" s="1"/>
  <c r="AK441" i="1" s="1"/>
  <c r="AK442" i="1" s="1"/>
  <c r="AK443" i="1" s="1"/>
  <c r="AK444" i="1" s="1"/>
  <c r="AK445" i="1" s="1"/>
  <c r="AK446" i="1" s="1"/>
  <c r="AK447" i="1" s="1"/>
  <c r="AK448" i="1" s="1"/>
  <c r="AK449" i="1" s="1"/>
  <c r="AK450" i="1" s="1"/>
  <c r="AK451" i="1" s="1"/>
  <c r="AK452" i="1" s="1"/>
  <c r="AK453" i="1" s="1"/>
  <c r="AK454" i="1" s="1"/>
  <c r="AK455" i="1" s="1"/>
  <c r="AK456" i="1" s="1"/>
  <c r="AK457" i="1" s="1"/>
  <c r="AK458" i="1" s="1"/>
  <c r="AK459" i="1" s="1"/>
  <c r="AK460" i="1" s="1"/>
  <c r="AK461" i="1" s="1"/>
  <c r="AK462" i="1" s="1"/>
  <c r="AK463" i="1" s="1"/>
  <c r="AK464" i="1" s="1"/>
  <c r="AK465" i="1" s="1"/>
  <c r="AK466" i="1" s="1"/>
  <c r="AK467" i="1" s="1"/>
  <c r="AK468" i="1" s="1"/>
  <c r="AK469" i="1" s="1"/>
  <c r="AK470" i="1" s="1"/>
  <c r="AK471" i="1" s="1"/>
  <c r="AK472" i="1" s="1"/>
  <c r="AI319" i="1"/>
  <c r="AH319" i="1"/>
  <c r="AC319" i="1"/>
  <c r="AC320" i="1" s="1"/>
  <c r="AC321" i="1" s="1"/>
  <c r="AC322" i="1" s="1"/>
  <c r="AC323" i="1" s="1"/>
  <c r="AC324" i="1" s="1"/>
  <c r="AC325" i="1" s="1"/>
  <c r="AC326" i="1" s="1"/>
  <c r="AC327" i="1" s="1"/>
  <c r="AC328" i="1" s="1"/>
  <c r="AC329" i="1" s="1"/>
  <c r="AC330" i="1" s="1"/>
  <c r="AC331" i="1" s="1"/>
  <c r="AC332" i="1" s="1"/>
  <c r="AC333" i="1" s="1"/>
  <c r="AC334" i="1" s="1"/>
  <c r="AC335" i="1" s="1"/>
  <c r="AC336" i="1" s="1"/>
  <c r="AC337" i="1" s="1"/>
  <c r="AC338" i="1" s="1"/>
  <c r="AC339" i="1" s="1"/>
  <c r="AC340" i="1" s="1"/>
  <c r="AC341" i="1" s="1"/>
  <c r="AC342" i="1" s="1"/>
  <c r="AC343" i="1" s="1"/>
  <c r="AC344" i="1" s="1"/>
  <c r="AC345" i="1" s="1"/>
  <c r="AC346" i="1" s="1"/>
  <c r="AC347" i="1" s="1"/>
  <c r="AC348" i="1" s="1"/>
  <c r="AC349" i="1" s="1"/>
  <c r="AC350" i="1" s="1"/>
  <c r="AC351" i="1" s="1"/>
  <c r="AC352" i="1" s="1"/>
  <c r="AC353" i="1" s="1"/>
  <c r="AC354" i="1" s="1"/>
  <c r="AC355" i="1" s="1"/>
  <c r="AC356" i="1" s="1"/>
  <c r="AC357" i="1" s="1"/>
  <c r="AC358" i="1" s="1"/>
  <c r="AC359" i="1" s="1"/>
  <c r="AC360" i="1" s="1"/>
  <c r="AC361" i="1" s="1"/>
  <c r="AC362" i="1" s="1"/>
  <c r="AC363" i="1" s="1"/>
  <c r="AC364" i="1" s="1"/>
  <c r="AC365" i="1" s="1"/>
  <c r="AC366" i="1" s="1"/>
  <c r="AC367" i="1" s="1"/>
  <c r="AC368" i="1" s="1"/>
  <c r="AC369" i="1" s="1"/>
  <c r="AC370" i="1" s="1"/>
  <c r="AC371" i="1" s="1"/>
  <c r="AC372" i="1" s="1"/>
  <c r="AC373" i="1" s="1"/>
  <c r="AC374" i="1" s="1"/>
  <c r="AC375" i="1" s="1"/>
  <c r="AC376" i="1" s="1"/>
  <c r="AC377" i="1" s="1"/>
  <c r="AC378" i="1" s="1"/>
  <c r="AC379" i="1" s="1"/>
  <c r="AC380" i="1" s="1"/>
  <c r="AC381" i="1" s="1"/>
  <c r="AC382" i="1" s="1"/>
  <c r="AC383" i="1" s="1"/>
  <c r="AC384" i="1" s="1"/>
  <c r="AC385" i="1" s="1"/>
  <c r="AC386" i="1" s="1"/>
  <c r="AC387" i="1" s="1"/>
  <c r="AC388" i="1" s="1"/>
  <c r="AC389" i="1" s="1"/>
  <c r="AC390" i="1" s="1"/>
  <c r="AC391" i="1" s="1"/>
  <c r="AC392" i="1" s="1"/>
  <c r="AC393" i="1" s="1"/>
  <c r="AC394" i="1" s="1"/>
  <c r="AC395" i="1" s="1"/>
  <c r="AC396" i="1" s="1"/>
  <c r="AC397" i="1" s="1"/>
  <c r="AC398" i="1" s="1"/>
  <c r="AC399" i="1" s="1"/>
  <c r="AC400" i="1" s="1"/>
  <c r="AC401" i="1" s="1"/>
  <c r="AC402" i="1" s="1"/>
  <c r="AC403" i="1" s="1"/>
  <c r="AC404" i="1" s="1"/>
  <c r="AC405" i="1" s="1"/>
  <c r="AC406" i="1" s="1"/>
  <c r="AC407" i="1" s="1"/>
  <c r="AC408" i="1" s="1"/>
  <c r="AC409" i="1" s="1"/>
  <c r="AC410" i="1" s="1"/>
  <c r="AC411" i="1" s="1"/>
  <c r="AC412" i="1" s="1"/>
  <c r="AC413" i="1" s="1"/>
  <c r="AC414" i="1" s="1"/>
  <c r="AC415" i="1" s="1"/>
  <c r="AC416" i="1" s="1"/>
  <c r="AC417" i="1" s="1"/>
  <c r="AC418" i="1" s="1"/>
  <c r="AC419" i="1" s="1"/>
  <c r="AC420" i="1" s="1"/>
  <c r="AC421" i="1" s="1"/>
  <c r="AC422" i="1" s="1"/>
  <c r="AC423" i="1" s="1"/>
  <c r="AC424" i="1" s="1"/>
  <c r="AC425" i="1" s="1"/>
  <c r="AC426" i="1" s="1"/>
  <c r="AC427" i="1" s="1"/>
  <c r="AC428" i="1" s="1"/>
  <c r="AC429" i="1" s="1"/>
  <c r="AC430" i="1" s="1"/>
  <c r="AC431" i="1" s="1"/>
  <c r="AC432" i="1" s="1"/>
  <c r="AC433" i="1" s="1"/>
  <c r="AC434" i="1" s="1"/>
  <c r="AC435" i="1" s="1"/>
  <c r="AC436" i="1" s="1"/>
  <c r="AC437" i="1" s="1"/>
  <c r="AC438" i="1" s="1"/>
  <c r="AC439" i="1" s="1"/>
  <c r="AC440" i="1" s="1"/>
  <c r="AC441" i="1" s="1"/>
  <c r="AC442" i="1" s="1"/>
  <c r="AC443" i="1" s="1"/>
  <c r="AC444" i="1" s="1"/>
  <c r="AC445" i="1" s="1"/>
  <c r="AC446" i="1" s="1"/>
  <c r="AC447" i="1" s="1"/>
  <c r="AC448" i="1" s="1"/>
  <c r="AC449" i="1" s="1"/>
  <c r="AC450" i="1" s="1"/>
  <c r="AC451" i="1" s="1"/>
  <c r="AC452" i="1" s="1"/>
  <c r="AC453" i="1" s="1"/>
  <c r="AC454" i="1" s="1"/>
  <c r="AC455" i="1" s="1"/>
  <c r="AC456" i="1" s="1"/>
  <c r="AC457" i="1" s="1"/>
  <c r="AC458" i="1" s="1"/>
  <c r="AC459" i="1" s="1"/>
  <c r="AC460" i="1" s="1"/>
  <c r="AC461" i="1" s="1"/>
  <c r="AC462" i="1" s="1"/>
  <c r="AC463" i="1" s="1"/>
  <c r="AC464" i="1" s="1"/>
  <c r="AC465" i="1" s="1"/>
  <c r="AC466" i="1" s="1"/>
  <c r="AC467" i="1" s="1"/>
  <c r="AC468" i="1" s="1"/>
  <c r="AC469" i="1" s="1"/>
  <c r="AC470" i="1" s="1"/>
  <c r="AC471" i="1" s="1"/>
  <c r="AC472" i="1" s="1"/>
  <c r="S319" i="1"/>
  <c r="Z319" i="1" s="1"/>
  <c r="Q319" i="1"/>
  <c r="AG319" i="1" s="1"/>
  <c r="P319" i="1"/>
  <c r="AJ319" i="1" s="1"/>
  <c r="BI318" i="1"/>
  <c r="BH318" i="1"/>
  <c r="BF318" i="1"/>
  <c r="BE318" i="1"/>
  <c r="BE319" i="1" s="1"/>
  <c r="BE320" i="1" s="1"/>
  <c r="BE321" i="1" s="1"/>
  <c r="BE322" i="1" s="1"/>
  <c r="BE323" i="1" s="1"/>
  <c r="BE324" i="1" s="1"/>
  <c r="BE325" i="1" s="1"/>
  <c r="BE326" i="1" s="1"/>
  <c r="BE327" i="1" s="1"/>
  <c r="BE328" i="1" s="1"/>
  <c r="BE329" i="1" s="1"/>
  <c r="BE330" i="1" s="1"/>
  <c r="BE331" i="1" s="1"/>
  <c r="BE332" i="1" s="1"/>
  <c r="BE333" i="1" s="1"/>
  <c r="BE334" i="1" s="1"/>
  <c r="BE335" i="1" s="1"/>
  <c r="BE336" i="1" s="1"/>
  <c r="BE337" i="1" s="1"/>
  <c r="BE338" i="1" s="1"/>
  <c r="BE339" i="1" s="1"/>
  <c r="BE340" i="1" s="1"/>
  <c r="BE341" i="1" s="1"/>
  <c r="BE342" i="1" s="1"/>
  <c r="BE343" i="1" s="1"/>
  <c r="BE344" i="1" s="1"/>
  <c r="BE345" i="1" s="1"/>
  <c r="BE346" i="1" s="1"/>
  <c r="BE347" i="1" s="1"/>
  <c r="BE348" i="1" s="1"/>
  <c r="BE349" i="1" s="1"/>
  <c r="BE350" i="1" s="1"/>
  <c r="BE351" i="1" s="1"/>
  <c r="BE352" i="1" s="1"/>
  <c r="BE353" i="1" s="1"/>
  <c r="BE354" i="1" s="1"/>
  <c r="BE355" i="1" s="1"/>
  <c r="BE356" i="1" s="1"/>
  <c r="BE357" i="1" s="1"/>
  <c r="BE358" i="1" s="1"/>
  <c r="BE359" i="1" s="1"/>
  <c r="BE360" i="1" s="1"/>
  <c r="BE361" i="1" s="1"/>
  <c r="BE362" i="1" s="1"/>
  <c r="BE363" i="1" s="1"/>
  <c r="BE364" i="1" s="1"/>
  <c r="BE365" i="1" s="1"/>
  <c r="BE366" i="1" s="1"/>
  <c r="BE367" i="1" s="1"/>
  <c r="BE368" i="1" s="1"/>
  <c r="BE369" i="1" s="1"/>
  <c r="BE370" i="1" s="1"/>
  <c r="BE371" i="1" s="1"/>
  <c r="BE372" i="1" s="1"/>
  <c r="BE373" i="1" s="1"/>
  <c r="BE374" i="1" s="1"/>
  <c r="BE375" i="1" s="1"/>
  <c r="BE376" i="1" s="1"/>
  <c r="BE377" i="1" s="1"/>
  <c r="BE378" i="1" s="1"/>
  <c r="BE379" i="1" s="1"/>
  <c r="BE380" i="1" s="1"/>
  <c r="BE381" i="1" s="1"/>
  <c r="BE382" i="1" s="1"/>
  <c r="BE383" i="1" s="1"/>
  <c r="BE384" i="1" s="1"/>
  <c r="BE385" i="1" s="1"/>
  <c r="BE386" i="1" s="1"/>
  <c r="BE387" i="1" s="1"/>
  <c r="BE388" i="1" s="1"/>
  <c r="BE389" i="1" s="1"/>
  <c r="BE390" i="1" s="1"/>
  <c r="BE391" i="1" s="1"/>
  <c r="BE392" i="1" s="1"/>
  <c r="BE393" i="1" s="1"/>
  <c r="BE394" i="1" s="1"/>
  <c r="BE395" i="1" s="1"/>
  <c r="BE396" i="1" s="1"/>
  <c r="BE397" i="1" s="1"/>
  <c r="BE398" i="1" s="1"/>
  <c r="BE399" i="1" s="1"/>
  <c r="BE400" i="1" s="1"/>
  <c r="BE401" i="1" s="1"/>
  <c r="BE402" i="1" s="1"/>
  <c r="BE403" i="1" s="1"/>
  <c r="BE404" i="1" s="1"/>
  <c r="BE405" i="1" s="1"/>
  <c r="BE406" i="1" s="1"/>
  <c r="BE407" i="1" s="1"/>
  <c r="BE408" i="1" s="1"/>
  <c r="BE409" i="1" s="1"/>
  <c r="BE410" i="1" s="1"/>
  <c r="BE411" i="1" s="1"/>
  <c r="BE412" i="1" s="1"/>
  <c r="BE413" i="1" s="1"/>
  <c r="BE414" i="1" s="1"/>
  <c r="BE415" i="1" s="1"/>
  <c r="BE416" i="1" s="1"/>
  <c r="BE417" i="1" s="1"/>
  <c r="BE418" i="1" s="1"/>
  <c r="BE419" i="1" s="1"/>
  <c r="BE420" i="1" s="1"/>
  <c r="BE421" i="1" s="1"/>
  <c r="BE422" i="1" s="1"/>
  <c r="BE423" i="1" s="1"/>
  <c r="BE424" i="1" s="1"/>
  <c r="BE425" i="1" s="1"/>
  <c r="BE426" i="1" s="1"/>
  <c r="BE427" i="1" s="1"/>
  <c r="BE428" i="1" s="1"/>
  <c r="BE429" i="1" s="1"/>
  <c r="BE430" i="1" s="1"/>
  <c r="BE431" i="1" s="1"/>
  <c r="BE432" i="1" s="1"/>
  <c r="BE433" i="1" s="1"/>
  <c r="BE434" i="1" s="1"/>
  <c r="BE435" i="1" s="1"/>
  <c r="BE436" i="1" s="1"/>
  <c r="BE437" i="1" s="1"/>
  <c r="BE438" i="1" s="1"/>
  <c r="BE439" i="1" s="1"/>
  <c r="BE440" i="1" s="1"/>
  <c r="BE441" i="1" s="1"/>
  <c r="BE442" i="1" s="1"/>
  <c r="BE443" i="1" s="1"/>
  <c r="BE444" i="1" s="1"/>
  <c r="BE445" i="1" s="1"/>
  <c r="BE446" i="1" s="1"/>
  <c r="BE447" i="1" s="1"/>
  <c r="BE448" i="1" s="1"/>
  <c r="BE449" i="1" s="1"/>
  <c r="BE450" i="1" s="1"/>
  <c r="BE451" i="1" s="1"/>
  <c r="BE452" i="1" s="1"/>
  <c r="BE453" i="1" s="1"/>
  <c r="BE454" i="1" s="1"/>
  <c r="BE455" i="1" s="1"/>
  <c r="BE456" i="1" s="1"/>
  <c r="BE457" i="1" s="1"/>
  <c r="BE458" i="1" s="1"/>
  <c r="BE459" i="1" s="1"/>
  <c r="BE460" i="1" s="1"/>
  <c r="BE461" i="1" s="1"/>
  <c r="BE462" i="1" s="1"/>
  <c r="BE463" i="1" s="1"/>
  <c r="BE464" i="1" s="1"/>
  <c r="BE465" i="1" s="1"/>
  <c r="BE466" i="1" s="1"/>
  <c r="BE467" i="1" s="1"/>
  <c r="BE468" i="1" s="1"/>
  <c r="BE469" i="1" s="1"/>
  <c r="BE470" i="1" s="1"/>
  <c r="BE471" i="1" s="1"/>
  <c r="BE472" i="1" s="1"/>
  <c r="BD318" i="1"/>
  <c r="BB318" i="1"/>
  <c r="AW318" i="1"/>
  <c r="AW319" i="1" s="1"/>
  <c r="AW320" i="1" s="1"/>
  <c r="AW321" i="1" s="1"/>
  <c r="AW322" i="1" s="1"/>
  <c r="AW323" i="1" s="1"/>
  <c r="AW324" i="1" s="1"/>
  <c r="AW325" i="1" s="1"/>
  <c r="AW326" i="1" s="1"/>
  <c r="AW327" i="1" s="1"/>
  <c r="AW328" i="1" s="1"/>
  <c r="AW329" i="1" s="1"/>
  <c r="AW330" i="1" s="1"/>
  <c r="AW331" i="1" s="1"/>
  <c r="AW332" i="1" s="1"/>
  <c r="AW333" i="1" s="1"/>
  <c r="AW334" i="1" s="1"/>
  <c r="AW335" i="1" s="1"/>
  <c r="AW336" i="1" s="1"/>
  <c r="AW337" i="1" s="1"/>
  <c r="AW338" i="1" s="1"/>
  <c r="AW339" i="1" s="1"/>
  <c r="AW340" i="1" s="1"/>
  <c r="AW341" i="1" s="1"/>
  <c r="AW342" i="1" s="1"/>
  <c r="AW343" i="1" s="1"/>
  <c r="AW344" i="1" s="1"/>
  <c r="AW345" i="1" s="1"/>
  <c r="AW346" i="1" s="1"/>
  <c r="AW347" i="1" s="1"/>
  <c r="AW348" i="1" s="1"/>
  <c r="AW349" i="1" s="1"/>
  <c r="AW350" i="1" s="1"/>
  <c r="AW351" i="1" s="1"/>
  <c r="AW352" i="1" s="1"/>
  <c r="AW353" i="1" s="1"/>
  <c r="AW354" i="1" s="1"/>
  <c r="AW355" i="1" s="1"/>
  <c r="AW356" i="1" s="1"/>
  <c r="AW357" i="1" s="1"/>
  <c r="AW358" i="1" s="1"/>
  <c r="AW359" i="1" s="1"/>
  <c r="AW360" i="1" s="1"/>
  <c r="AW361" i="1" s="1"/>
  <c r="AW362" i="1" s="1"/>
  <c r="AW363" i="1" s="1"/>
  <c r="AW364" i="1" s="1"/>
  <c r="AW365" i="1" s="1"/>
  <c r="AW366" i="1" s="1"/>
  <c r="AW367" i="1" s="1"/>
  <c r="AW368" i="1" s="1"/>
  <c r="AW369" i="1" s="1"/>
  <c r="AW370" i="1" s="1"/>
  <c r="AW371" i="1" s="1"/>
  <c r="AW372" i="1" s="1"/>
  <c r="AW373" i="1" s="1"/>
  <c r="AW374" i="1" s="1"/>
  <c r="AT318" i="1"/>
  <c r="AS318" i="1"/>
  <c r="AS319" i="1" s="1"/>
  <c r="AS320" i="1" s="1"/>
  <c r="AS321" i="1" s="1"/>
  <c r="AS322" i="1" s="1"/>
  <c r="AS323" i="1" s="1"/>
  <c r="AS324" i="1" s="1"/>
  <c r="AS325" i="1" s="1"/>
  <c r="AS326" i="1" s="1"/>
  <c r="AS327" i="1" s="1"/>
  <c r="AS328" i="1" s="1"/>
  <c r="AS329" i="1" s="1"/>
  <c r="AS330" i="1" s="1"/>
  <c r="AS331" i="1" s="1"/>
  <c r="AS332" i="1" s="1"/>
  <c r="AS333" i="1" s="1"/>
  <c r="AS334" i="1" s="1"/>
  <c r="AS335" i="1" s="1"/>
  <c r="AS336" i="1" s="1"/>
  <c r="AS337" i="1" s="1"/>
  <c r="AS338" i="1" s="1"/>
  <c r="AS339" i="1" s="1"/>
  <c r="AS340" i="1" s="1"/>
  <c r="AS341" i="1" s="1"/>
  <c r="AS342" i="1" s="1"/>
  <c r="AS343" i="1" s="1"/>
  <c r="AS344" i="1" s="1"/>
  <c r="AS345" i="1" s="1"/>
  <c r="AS346" i="1" s="1"/>
  <c r="AS347" i="1" s="1"/>
  <c r="AS348" i="1" s="1"/>
  <c r="AS349" i="1" s="1"/>
  <c r="AS350" i="1" s="1"/>
  <c r="AS351" i="1" s="1"/>
  <c r="AS352" i="1" s="1"/>
  <c r="AS353" i="1" s="1"/>
  <c r="AS354" i="1" s="1"/>
  <c r="AS355" i="1" s="1"/>
  <c r="AS356" i="1" s="1"/>
  <c r="AS357" i="1" s="1"/>
  <c r="AS358" i="1" s="1"/>
  <c r="AS359" i="1" s="1"/>
  <c r="AS360" i="1" s="1"/>
  <c r="AS361" i="1" s="1"/>
  <c r="AS362" i="1" s="1"/>
  <c r="AS363" i="1" s="1"/>
  <c r="AS364" i="1" s="1"/>
  <c r="AS365" i="1" s="1"/>
  <c r="AS366" i="1" s="1"/>
  <c r="AS367" i="1" s="1"/>
  <c r="AS368" i="1" s="1"/>
  <c r="AS369" i="1" s="1"/>
  <c r="AS370" i="1" s="1"/>
  <c r="AS371" i="1" s="1"/>
  <c r="AS372" i="1" s="1"/>
  <c r="AS373" i="1" s="1"/>
  <c r="AS374" i="1" s="1"/>
  <c r="AS375" i="1" s="1"/>
  <c r="AS376" i="1" s="1"/>
  <c r="AS377" i="1" s="1"/>
  <c r="AS378" i="1" s="1"/>
  <c r="AS379" i="1" s="1"/>
  <c r="AS380" i="1" s="1"/>
  <c r="AS381" i="1" s="1"/>
  <c r="AS382" i="1" s="1"/>
  <c r="AS383" i="1" s="1"/>
  <c r="AS384" i="1" s="1"/>
  <c r="AS385" i="1" s="1"/>
  <c r="AS386" i="1" s="1"/>
  <c r="AS387" i="1" s="1"/>
  <c r="AS388" i="1" s="1"/>
  <c r="AS389" i="1" s="1"/>
  <c r="AS390" i="1" s="1"/>
  <c r="AS391" i="1" s="1"/>
  <c r="AS392" i="1" s="1"/>
  <c r="AS393" i="1" s="1"/>
  <c r="AS394" i="1" s="1"/>
  <c r="AS395" i="1" s="1"/>
  <c r="AS396" i="1" s="1"/>
  <c r="AS397" i="1" s="1"/>
  <c r="AS398" i="1" s="1"/>
  <c r="AS399" i="1" s="1"/>
  <c r="AS400" i="1" s="1"/>
  <c r="AS401" i="1" s="1"/>
  <c r="AS402" i="1" s="1"/>
  <c r="AS403" i="1" s="1"/>
  <c r="AS404" i="1" s="1"/>
  <c r="AS405" i="1" s="1"/>
  <c r="AS406" i="1" s="1"/>
  <c r="AS407" i="1" s="1"/>
  <c r="AS408" i="1" s="1"/>
  <c r="AS409" i="1" s="1"/>
  <c r="AS410" i="1" s="1"/>
  <c r="AS411" i="1" s="1"/>
  <c r="AS412" i="1" s="1"/>
  <c r="AS413" i="1" s="1"/>
  <c r="AS414" i="1" s="1"/>
  <c r="AS415" i="1" s="1"/>
  <c r="AS416" i="1" s="1"/>
  <c r="AS417" i="1" s="1"/>
  <c r="AS418" i="1" s="1"/>
  <c r="AS419" i="1" s="1"/>
  <c r="AS420" i="1" s="1"/>
  <c r="AS421" i="1" s="1"/>
  <c r="AS422" i="1" s="1"/>
  <c r="AS423" i="1" s="1"/>
  <c r="AS424" i="1" s="1"/>
  <c r="AS425" i="1" s="1"/>
  <c r="AS426" i="1" s="1"/>
  <c r="AS427" i="1" s="1"/>
  <c r="AS428" i="1" s="1"/>
  <c r="AS429" i="1" s="1"/>
  <c r="AS430" i="1" s="1"/>
  <c r="AS431" i="1" s="1"/>
  <c r="AS432" i="1" s="1"/>
  <c r="AS433" i="1" s="1"/>
  <c r="AS434" i="1" s="1"/>
  <c r="AS435" i="1" s="1"/>
  <c r="AS436" i="1" s="1"/>
  <c r="AS437" i="1" s="1"/>
  <c r="AS438" i="1" s="1"/>
  <c r="AS439" i="1" s="1"/>
  <c r="AS440" i="1" s="1"/>
  <c r="AS441" i="1" s="1"/>
  <c r="AS442" i="1" s="1"/>
  <c r="AS443" i="1" s="1"/>
  <c r="AS444" i="1" s="1"/>
  <c r="AS445" i="1" s="1"/>
  <c r="AS446" i="1" s="1"/>
  <c r="AS447" i="1" s="1"/>
  <c r="AS448" i="1" s="1"/>
  <c r="AS449" i="1" s="1"/>
  <c r="AS450" i="1" s="1"/>
  <c r="AS451" i="1" s="1"/>
  <c r="AS452" i="1" s="1"/>
  <c r="AS453" i="1" s="1"/>
  <c r="AS454" i="1" s="1"/>
  <c r="AS455" i="1" s="1"/>
  <c r="AS456" i="1" s="1"/>
  <c r="AS457" i="1" s="1"/>
  <c r="AS458" i="1" s="1"/>
  <c r="AS459" i="1" s="1"/>
  <c r="AS460" i="1" s="1"/>
  <c r="AS461" i="1" s="1"/>
  <c r="AS462" i="1" s="1"/>
  <c r="AS463" i="1" s="1"/>
  <c r="AS464" i="1" s="1"/>
  <c r="AS465" i="1" s="1"/>
  <c r="AS466" i="1" s="1"/>
  <c r="AS467" i="1" s="1"/>
  <c r="AS468" i="1" s="1"/>
  <c r="AS469" i="1" s="1"/>
  <c r="AS470" i="1" s="1"/>
  <c r="AS471" i="1" s="1"/>
  <c r="AS472" i="1" s="1"/>
  <c r="AP318" i="1"/>
  <c r="AO318" i="1"/>
  <c r="AO319" i="1" s="1"/>
  <c r="AO320" i="1" s="1"/>
  <c r="AO321" i="1" s="1"/>
  <c r="AO322" i="1" s="1"/>
  <c r="AO323" i="1" s="1"/>
  <c r="AO324" i="1" s="1"/>
  <c r="AO325" i="1" s="1"/>
  <c r="AO326" i="1" s="1"/>
  <c r="AO327" i="1" s="1"/>
  <c r="AO328" i="1" s="1"/>
  <c r="AO329" i="1" s="1"/>
  <c r="AO330" i="1" s="1"/>
  <c r="AO331" i="1" s="1"/>
  <c r="AO332" i="1" s="1"/>
  <c r="AO333" i="1" s="1"/>
  <c r="AO334" i="1" s="1"/>
  <c r="AO335" i="1" s="1"/>
  <c r="AO336" i="1" s="1"/>
  <c r="AO337" i="1" s="1"/>
  <c r="AO338" i="1" s="1"/>
  <c r="AO339" i="1" s="1"/>
  <c r="AO340" i="1" s="1"/>
  <c r="AO341" i="1" s="1"/>
  <c r="AO342" i="1" s="1"/>
  <c r="AO343" i="1" s="1"/>
  <c r="AO344" i="1" s="1"/>
  <c r="AO345" i="1" s="1"/>
  <c r="AO346" i="1" s="1"/>
  <c r="AO347" i="1" s="1"/>
  <c r="AO348" i="1" s="1"/>
  <c r="AO349" i="1" s="1"/>
  <c r="AO350" i="1" s="1"/>
  <c r="AO351" i="1" s="1"/>
  <c r="AO352" i="1" s="1"/>
  <c r="AO353" i="1" s="1"/>
  <c r="AO354" i="1" s="1"/>
  <c r="AO355" i="1" s="1"/>
  <c r="AO356" i="1" s="1"/>
  <c r="AO357" i="1" s="1"/>
  <c r="AO358" i="1" s="1"/>
  <c r="AO359" i="1" s="1"/>
  <c r="AO360" i="1" s="1"/>
  <c r="AO361" i="1" s="1"/>
  <c r="AO362" i="1" s="1"/>
  <c r="AO363" i="1" s="1"/>
  <c r="AO364" i="1" s="1"/>
  <c r="AO365" i="1" s="1"/>
  <c r="AO366" i="1" s="1"/>
  <c r="AO367" i="1" s="1"/>
  <c r="AO368" i="1" s="1"/>
  <c r="AO369" i="1" s="1"/>
  <c r="AO370" i="1" s="1"/>
  <c r="AO371" i="1" s="1"/>
  <c r="AO372" i="1" s="1"/>
  <c r="AO373" i="1" s="1"/>
  <c r="AO374" i="1" s="1"/>
  <c r="AO375" i="1" s="1"/>
  <c r="AO376" i="1" s="1"/>
  <c r="AO377" i="1" s="1"/>
  <c r="AO378" i="1" s="1"/>
  <c r="AO379" i="1" s="1"/>
  <c r="AO380" i="1" s="1"/>
  <c r="AO381" i="1" s="1"/>
  <c r="AO382" i="1" s="1"/>
  <c r="AO383" i="1" s="1"/>
  <c r="AO384" i="1" s="1"/>
  <c r="AO385" i="1" s="1"/>
  <c r="AO386" i="1" s="1"/>
  <c r="AO387" i="1" s="1"/>
  <c r="AO388" i="1" s="1"/>
  <c r="AO389" i="1" s="1"/>
  <c r="AO390" i="1" s="1"/>
  <c r="AO391" i="1" s="1"/>
  <c r="AO392" i="1" s="1"/>
  <c r="AO393" i="1" s="1"/>
  <c r="AO394" i="1" s="1"/>
  <c r="AO395" i="1" s="1"/>
  <c r="AO396" i="1" s="1"/>
  <c r="AO397" i="1" s="1"/>
  <c r="AO398" i="1" s="1"/>
  <c r="AO399" i="1" s="1"/>
  <c r="AO400" i="1" s="1"/>
  <c r="AO401" i="1" s="1"/>
  <c r="AO402" i="1" s="1"/>
  <c r="AO403" i="1" s="1"/>
  <c r="AO404" i="1" s="1"/>
  <c r="AO405" i="1" s="1"/>
  <c r="AO406" i="1" s="1"/>
  <c r="AO407" i="1" s="1"/>
  <c r="AO408" i="1" s="1"/>
  <c r="AO409" i="1" s="1"/>
  <c r="AO410" i="1" s="1"/>
  <c r="AO411" i="1" s="1"/>
  <c r="AO412" i="1" s="1"/>
  <c r="AO413" i="1" s="1"/>
  <c r="AO414" i="1" s="1"/>
  <c r="AO415" i="1" s="1"/>
  <c r="AO416" i="1" s="1"/>
  <c r="AO417" i="1" s="1"/>
  <c r="AO418" i="1" s="1"/>
  <c r="AO419" i="1" s="1"/>
  <c r="AO420" i="1" s="1"/>
  <c r="AO421" i="1" s="1"/>
  <c r="AO422" i="1" s="1"/>
  <c r="AO423" i="1" s="1"/>
  <c r="AO424" i="1" s="1"/>
  <c r="AO425" i="1" s="1"/>
  <c r="AO426" i="1" s="1"/>
  <c r="AO427" i="1" s="1"/>
  <c r="AO428" i="1" s="1"/>
  <c r="AO429" i="1" s="1"/>
  <c r="AO430" i="1" s="1"/>
  <c r="AO431" i="1" s="1"/>
  <c r="AO432" i="1" s="1"/>
  <c r="AO433" i="1" s="1"/>
  <c r="AO434" i="1" s="1"/>
  <c r="AO435" i="1" s="1"/>
  <c r="AO436" i="1" s="1"/>
  <c r="AO437" i="1" s="1"/>
  <c r="AO438" i="1" s="1"/>
  <c r="AO439" i="1" s="1"/>
  <c r="AO440" i="1" s="1"/>
  <c r="AO441" i="1" s="1"/>
  <c r="AO442" i="1" s="1"/>
  <c r="AO443" i="1" s="1"/>
  <c r="AO444" i="1" s="1"/>
  <c r="AO445" i="1" s="1"/>
  <c r="AO446" i="1" s="1"/>
  <c r="AO447" i="1" s="1"/>
  <c r="AO448" i="1" s="1"/>
  <c r="AO449" i="1" s="1"/>
  <c r="AO450" i="1" s="1"/>
  <c r="AO451" i="1" s="1"/>
  <c r="AO452" i="1" s="1"/>
  <c r="AO453" i="1" s="1"/>
  <c r="AO454" i="1" s="1"/>
  <c r="AO455" i="1" s="1"/>
  <c r="AO456" i="1" s="1"/>
  <c r="AO457" i="1" s="1"/>
  <c r="AO458" i="1" s="1"/>
  <c r="AO459" i="1" s="1"/>
  <c r="AO460" i="1" s="1"/>
  <c r="AO461" i="1" s="1"/>
  <c r="AO462" i="1" s="1"/>
  <c r="AO463" i="1" s="1"/>
  <c r="AO464" i="1" s="1"/>
  <c r="AO465" i="1" s="1"/>
  <c r="AO466" i="1" s="1"/>
  <c r="AO467" i="1" s="1"/>
  <c r="AO468" i="1" s="1"/>
  <c r="AO469" i="1" s="1"/>
  <c r="AO470" i="1" s="1"/>
  <c r="AO471" i="1" s="1"/>
  <c r="AO472" i="1" s="1"/>
  <c r="AN318" i="1"/>
  <c r="AN319" i="1" s="1"/>
  <c r="AN320" i="1" s="1"/>
  <c r="AN321" i="1" s="1"/>
  <c r="AN322" i="1" s="1"/>
  <c r="AN323" i="1" s="1"/>
  <c r="AN324" i="1" s="1"/>
  <c r="AN325" i="1" s="1"/>
  <c r="AN326" i="1" s="1"/>
  <c r="AN327" i="1" s="1"/>
  <c r="AN328" i="1" s="1"/>
  <c r="AN329" i="1" s="1"/>
  <c r="AN330" i="1" s="1"/>
  <c r="AN331" i="1" s="1"/>
  <c r="AN332" i="1" s="1"/>
  <c r="AN333" i="1" s="1"/>
  <c r="AN334" i="1" s="1"/>
  <c r="AN335" i="1" s="1"/>
  <c r="AN336" i="1" s="1"/>
  <c r="AN337" i="1" s="1"/>
  <c r="AN338" i="1" s="1"/>
  <c r="AN339" i="1" s="1"/>
  <c r="AN340" i="1" s="1"/>
  <c r="AN341" i="1" s="1"/>
  <c r="AN342" i="1" s="1"/>
  <c r="AN343" i="1" s="1"/>
  <c r="AN344" i="1" s="1"/>
  <c r="AN345" i="1" s="1"/>
  <c r="AN346" i="1" s="1"/>
  <c r="AN347" i="1" s="1"/>
  <c r="AN348" i="1" s="1"/>
  <c r="AN349" i="1" s="1"/>
  <c r="AN350" i="1" s="1"/>
  <c r="AN351" i="1" s="1"/>
  <c r="AN352" i="1" s="1"/>
  <c r="AN353" i="1" s="1"/>
  <c r="AN354" i="1" s="1"/>
  <c r="AN355" i="1" s="1"/>
  <c r="AN356" i="1" s="1"/>
  <c r="AN357" i="1" s="1"/>
  <c r="AN358" i="1" s="1"/>
  <c r="AN359" i="1" s="1"/>
  <c r="AN360" i="1" s="1"/>
  <c r="AN361" i="1" s="1"/>
  <c r="AN362" i="1" s="1"/>
  <c r="AN363" i="1" s="1"/>
  <c r="AN364" i="1" s="1"/>
  <c r="AN365" i="1" s="1"/>
  <c r="AN366" i="1" s="1"/>
  <c r="AN367" i="1" s="1"/>
  <c r="AN368" i="1" s="1"/>
  <c r="AN369" i="1" s="1"/>
  <c r="AN370" i="1" s="1"/>
  <c r="AN371" i="1" s="1"/>
  <c r="AN372" i="1" s="1"/>
  <c r="AN373" i="1" s="1"/>
  <c r="AN374" i="1" s="1"/>
  <c r="AN375" i="1" s="1"/>
  <c r="AN376" i="1" s="1"/>
  <c r="AN377" i="1" s="1"/>
  <c r="AN378" i="1" s="1"/>
  <c r="AN379" i="1" s="1"/>
  <c r="AN380" i="1" s="1"/>
  <c r="AN381" i="1" s="1"/>
  <c r="AN382" i="1" s="1"/>
  <c r="AN383" i="1" s="1"/>
  <c r="AN384" i="1" s="1"/>
  <c r="AN385" i="1" s="1"/>
  <c r="AN386" i="1" s="1"/>
  <c r="AN387" i="1" s="1"/>
  <c r="AN388" i="1" s="1"/>
  <c r="AN389" i="1" s="1"/>
  <c r="AN390" i="1" s="1"/>
  <c r="AN391" i="1" s="1"/>
  <c r="AN392" i="1" s="1"/>
  <c r="AN393" i="1" s="1"/>
  <c r="AN394" i="1" s="1"/>
  <c r="AN395" i="1" s="1"/>
  <c r="AN396" i="1" s="1"/>
  <c r="AN397" i="1" s="1"/>
  <c r="AN398" i="1" s="1"/>
  <c r="AN399" i="1" s="1"/>
  <c r="AN400" i="1" s="1"/>
  <c r="AN401" i="1" s="1"/>
  <c r="AN402" i="1" s="1"/>
  <c r="AN403" i="1" s="1"/>
  <c r="AN404" i="1" s="1"/>
  <c r="AN405" i="1" s="1"/>
  <c r="AN406" i="1" s="1"/>
  <c r="AN407" i="1" s="1"/>
  <c r="AN408" i="1" s="1"/>
  <c r="AN409" i="1" s="1"/>
  <c r="AN410" i="1" s="1"/>
  <c r="AN411" i="1" s="1"/>
  <c r="AN412" i="1" s="1"/>
  <c r="AN413" i="1" s="1"/>
  <c r="AN414" i="1" s="1"/>
  <c r="AN415" i="1" s="1"/>
  <c r="AN416" i="1" s="1"/>
  <c r="AN417" i="1" s="1"/>
  <c r="AN418" i="1" s="1"/>
  <c r="AN419" i="1" s="1"/>
  <c r="AN420" i="1" s="1"/>
  <c r="AN421" i="1" s="1"/>
  <c r="AN422" i="1" s="1"/>
  <c r="AN423" i="1" s="1"/>
  <c r="AN424" i="1" s="1"/>
  <c r="AN425" i="1" s="1"/>
  <c r="AN426" i="1" s="1"/>
  <c r="AN427" i="1" s="1"/>
  <c r="AN428" i="1" s="1"/>
  <c r="AN429" i="1" s="1"/>
  <c r="AN430" i="1" s="1"/>
  <c r="AN431" i="1" s="1"/>
  <c r="AN432" i="1" s="1"/>
  <c r="AN433" i="1" s="1"/>
  <c r="AN434" i="1" s="1"/>
  <c r="AN435" i="1" s="1"/>
  <c r="AN436" i="1" s="1"/>
  <c r="AN437" i="1" s="1"/>
  <c r="AN438" i="1" s="1"/>
  <c r="AN439" i="1" s="1"/>
  <c r="AN440" i="1" s="1"/>
  <c r="AN441" i="1" s="1"/>
  <c r="AN442" i="1" s="1"/>
  <c r="AN443" i="1" s="1"/>
  <c r="AN444" i="1" s="1"/>
  <c r="AN445" i="1" s="1"/>
  <c r="AN446" i="1" s="1"/>
  <c r="AN447" i="1" s="1"/>
  <c r="AN448" i="1" s="1"/>
  <c r="AN449" i="1" s="1"/>
  <c r="AN450" i="1" s="1"/>
  <c r="AN451" i="1" s="1"/>
  <c r="AN452" i="1" s="1"/>
  <c r="AN453" i="1" s="1"/>
  <c r="AN454" i="1" s="1"/>
  <c r="AN455" i="1" s="1"/>
  <c r="AN456" i="1" s="1"/>
  <c r="AN457" i="1" s="1"/>
  <c r="AN458" i="1" s="1"/>
  <c r="AN459" i="1" s="1"/>
  <c r="AN460" i="1" s="1"/>
  <c r="AN461" i="1" s="1"/>
  <c r="AN462" i="1" s="1"/>
  <c r="AN463" i="1" s="1"/>
  <c r="AN464" i="1" s="1"/>
  <c r="AN465" i="1" s="1"/>
  <c r="AN466" i="1" s="1"/>
  <c r="AN467" i="1" s="1"/>
  <c r="AN468" i="1" s="1"/>
  <c r="AN469" i="1" s="1"/>
  <c r="AN470" i="1" s="1"/>
  <c r="AN471" i="1" s="1"/>
  <c r="AN472" i="1" s="1"/>
  <c r="AM318" i="1"/>
  <c r="AL318" i="1"/>
  <c r="AK318" i="1"/>
  <c r="AJ318" i="1"/>
  <c r="AI318" i="1"/>
  <c r="AH318" i="1"/>
  <c r="AG318" i="1"/>
  <c r="AE318" i="1"/>
  <c r="AE319" i="1" s="1"/>
  <c r="AE320" i="1" s="1"/>
  <c r="AE321" i="1" s="1"/>
  <c r="AE322" i="1" s="1"/>
  <c r="AE323" i="1" s="1"/>
  <c r="AE324" i="1" s="1"/>
  <c r="AE325" i="1" s="1"/>
  <c r="AE326" i="1" s="1"/>
  <c r="AE327" i="1" s="1"/>
  <c r="AE328" i="1" s="1"/>
  <c r="AE329" i="1" s="1"/>
  <c r="AE330" i="1" s="1"/>
  <c r="AE331" i="1" s="1"/>
  <c r="AE332" i="1" s="1"/>
  <c r="AE333" i="1" s="1"/>
  <c r="AE334" i="1" s="1"/>
  <c r="AE335" i="1" s="1"/>
  <c r="AE336" i="1" s="1"/>
  <c r="AE337" i="1" s="1"/>
  <c r="AE338" i="1" s="1"/>
  <c r="AE339" i="1" s="1"/>
  <c r="AE340" i="1" s="1"/>
  <c r="AE341" i="1" s="1"/>
  <c r="AC318" i="1"/>
  <c r="AB318" i="1"/>
  <c r="AB319" i="1" s="1"/>
  <c r="AB320" i="1" s="1"/>
  <c r="AB321" i="1" s="1"/>
  <c r="AB322" i="1" s="1"/>
  <c r="AB323" i="1" s="1"/>
  <c r="AB324" i="1" s="1"/>
  <c r="AB325" i="1" s="1"/>
  <c r="AB326" i="1" s="1"/>
  <c r="AB327" i="1" s="1"/>
  <c r="AB328" i="1" s="1"/>
  <c r="AB329" i="1" s="1"/>
  <c r="AB330" i="1" s="1"/>
  <c r="AB331" i="1" s="1"/>
  <c r="AB332" i="1" s="1"/>
  <c r="AB333" i="1" s="1"/>
  <c r="AB334" i="1" s="1"/>
  <c r="AB335" i="1" s="1"/>
  <c r="AB336" i="1" s="1"/>
  <c r="AB337" i="1" s="1"/>
  <c r="AB338" i="1" s="1"/>
  <c r="AB339" i="1" s="1"/>
  <c r="AB340" i="1" s="1"/>
  <c r="AB341" i="1" s="1"/>
  <c r="AB342" i="1" s="1"/>
  <c r="AB343" i="1" s="1"/>
  <c r="AB344" i="1" s="1"/>
  <c r="AB345" i="1" s="1"/>
  <c r="AB346" i="1" s="1"/>
  <c r="AB347" i="1" s="1"/>
  <c r="AB348" i="1" s="1"/>
  <c r="AB349" i="1" s="1"/>
  <c r="AB350" i="1" s="1"/>
  <c r="AB351" i="1" s="1"/>
  <c r="AB352" i="1" s="1"/>
  <c r="AB353" i="1" s="1"/>
  <c r="AB354" i="1" s="1"/>
  <c r="AB355" i="1" s="1"/>
  <c r="AB356" i="1" s="1"/>
  <c r="AB357" i="1" s="1"/>
  <c r="AB358" i="1" s="1"/>
  <c r="AB359" i="1" s="1"/>
  <c r="AB360" i="1" s="1"/>
  <c r="AB361" i="1" s="1"/>
  <c r="AB362" i="1" s="1"/>
  <c r="AB363" i="1" s="1"/>
  <c r="AB364" i="1" s="1"/>
  <c r="AB365" i="1" s="1"/>
  <c r="AB366" i="1" s="1"/>
  <c r="AB367" i="1" s="1"/>
  <c r="AB368" i="1" s="1"/>
  <c r="AB369" i="1" s="1"/>
  <c r="AB370" i="1" s="1"/>
  <c r="AB371" i="1" s="1"/>
  <c r="AB372" i="1" s="1"/>
  <c r="AB373" i="1" s="1"/>
  <c r="AB374" i="1" s="1"/>
  <c r="AB375" i="1" s="1"/>
  <c r="AB376" i="1" s="1"/>
  <c r="AB377" i="1" s="1"/>
  <c r="AB378" i="1" s="1"/>
  <c r="AB379" i="1" s="1"/>
  <c r="AB380" i="1" s="1"/>
  <c r="AB381" i="1" s="1"/>
  <c r="AB382" i="1" s="1"/>
  <c r="AB383" i="1" s="1"/>
  <c r="AB384" i="1" s="1"/>
  <c r="AB385" i="1" s="1"/>
  <c r="AB386" i="1" s="1"/>
  <c r="AB387" i="1" s="1"/>
  <c r="AB388" i="1" s="1"/>
  <c r="AB389" i="1" s="1"/>
  <c r="AB390" i="1" s="1"/>
  <c r="AB391" i="1" s="1"/>
  <c r="AB392" i="1" s="1"/>
  <c r="AB393" i="1" s="1"/>
  <c r="AB394" i="1" s="1"/>
  <c r="AB395" i="1" s="1"/>
  <c r="AB396" i="1" s="1"/>
  <c r="AB397" i="1" s="1"/>
  <c r="AB398" i="1" s="1"/>
  <c r="AB399" i="1" s="1"/>
  <c r="AB400" i="1" s="1"/>
  <c r="AB401" i="1" s="1"/>
  <c r="AB402" i="1" s="1"/>
  <c r="AB403" i="1" s="1"/>
  <c r="AB404" i="1" s="1"/>
  <c r="AB405" i="1" s="1"/>
  <c r="AB406" i="1" s="1"/>
  <c r="AB407" i="1" s="1"/>
  <c r="AB408" i="1" s="1"/>
  <c r="AB409" i="1" s="1"/>
  <c r="AB410" i="1" s="1"/>
  <c r="AB411" i="1" s="1"/>
  <c r="AB412" i="1" s="1"/>
  <c r="AB413" i="1" s="1"/>
  <c r="AB414" i="1" s="1"/>
  <c r="AB415" i="1" s="1"/>
  <c r="AB416" i="1" s="1"/>
  <c r="AB417" i="1" s="1"/>
  <c r="AB418" i="1" s="1"/>
  <c r="AB419" i="1" s="1"/>
  <c r="AB420" i="1" s="1"/>
  <c r="AB421" i="1" s="1"/>
  <c r="AB422" i="1" s="1"/>
  <c r="AB423" i="1" s="1"/>
  <c r="AB424" i="1" s="1"/>
  <c r="AB425" i="1" s="1"/>
  <c r="AB426" i="1" s="1"/>
  <c r="AB427" i="1" s="1"/>
  <c r="AB428" i="1" s="1"/>
  <c r="AB429" i="1" s="1"/>
  <c r="AB430" i="1" s="1"/>
  <c r="AB431" i="1" s="1"/>
  <c r="AB432" i="1" s="1"/>
  <c r="AB433" i="1" s="1"/>
  <c r="AB434" i="1" s="1"/>
  <c r="AB435" i="1" s="1"/>
  <c r="AB436" i="1" s="1"/>
  <c r="AB437" i="1" s="1"/>
  <c r="AB438" i="1" s="1"/>
  <c r="AB439" i="1" s="1"/>
  <c r="AB440" i="1" s="1"/>
  <c r="AB441" i="1" s="1"/>
  <c r="AB442" i="1" s="1"/>
  <c r="AB443" i="1" s="1"/>
  <c r="AB444" i="1" s="1"/>
  <c r="AB445" i="1" s="1"/>
  <c r="AB446" i="1" s="1"/>
  <c r="AB447" i="1" s="1"/>
  <c r="AB448" i="1" s="1"/>
  <c r="AB449" i="1" s="1"/>
  <c r="AB450" i="1" s="1"/>
  <c r="AB451" i="1" s="1"/>
  <c r="AB452" i="1" s="1"/>
  <c r="AB453" i="1" s="1"/>
  <c r="AB454" i="1" s="1"/>
  <c r="AB455" i="1" s="1"/>
  <c r="AB456" i="1" s="1"/>
  <c r="AB457" i="1" s="1"/>
  <c r="AB458" i="1" s="1"/>
  <c r="AB459" i="1" s="1"/>
  <c r="AB460" i="1" s="1"/>
  <c r="AB461" i="1" s="1"/>
  <c r="AB462" i="1" s="1"/>
  <c r="AB463" i="1" s="1"/>
  <c r="AB464" i="1" s="1"/>
  <c r="AB465" i="1" s="1"/>
  <c r="AB466" i="1" s="1"/>
  <c r="AB467" i="1" s="1"/>
  <c r="AB468" i="1" s="1"/>
  <c r="AB469" i="1" s="1"/>
  <c r="AB470" i="1" s="1"/>
  <c r="AB471" i="1" s="1"/>
  <c r="AB472" i="1" s="1"/>
  <c r="Z318" i="1"/>
  <c r="BA318" i="1" s="1"/>
  <c r="S318" i="1"/>
  <c r="Q318" i="1"/>
  <c r="P318" i="1"/>
  <c r="BI317" i="1"/>
  <c r="BH317" i="1"/>
  <c r="BG317" i="1"/>
  <c r="BG318" i="1" s="1"/>
  <c r="BG319" i="1" s="1"/>
  <c r="BF317" i="1"/>
  <c r="BE317" i="1"/>
  <c r="BD317" i="1"/>
  <c r="BC317" i="1"/>
  <c r="BC318" i="1" s="1"/>
  <c r="BC319" i="1" s="1"/>
  <c r="BC320" i="1" s="1"/>
  <c r="BC321" i="1" s="1"/>
  <c r="BC322" i="1" s="1"/>
  <c r="BC323" i="1" s="1"/>
  <c r="BC324" i="1" s="1"/>
  <c r="BC325" i="1" s="1"/>
  <c r="BC326" i="1" s="1"/>
  <c r="BC327" i="1" s="1"/>
  <c r="BC328" i="1" s="1"/>
  <c r="BC329" i="1" s="1"/>
  <c r="BC330" i="1" s="1"/>
  <c r="BC331" i="1" s="1"/>
  <c r="BC332" i="1" s="1"/>
  <c r="BC333" i="1" s="1"/>
  <c r="BC334" i="1" s="1"/>
  <c r="BC335" i="1" s="1"/>
  <c r="BC336" i="1" s="1"/>
  <c r="BC337" i="1" s="1"/>
  <c r="BC338" i="1" s="1"/>
  <c r="BC339" i="1" s="1"/>
  <c r="BC340" i="1" s="1"/>
  <c r="BC341" i="1" s="1"/>
  <c r="BC342" i="1" s="1"/>
  <c r="BC343" i="1" s="1"/>
  <c r="BC344" i="1" s="1"/>
  <c r="BC345" i="1" s="1"/>
  <c r="BC346" i="1" s="1"/>
  <c r="BC347" i="1" s="1"/>
  <c r="BC348" i="1" s="1"/>
  <c r="BC349" i="1" s="1"/>
  <c r="BC350" i="1" s="1"/>
  <c r="BC351" i="1" s="1"/>
  <c r="BC352" i="1" s="1"/>
  <c r="BC353" i="1" s="1"/>
  <c r="BC354" i="1" s="1"/>
  <c r="BC355" i="1" s="1"/>
  <c r="BC356" i="1" s="1"/>
  <c r="BC357" i="1" s="1"/>
  <c r="BC358" i="1" s="1"/>
  <c r="BC359" i="1" s="1"/>
  <c r="BC360" i="1" s="1"/>
  <c r="BC361" i="1" s="1"/>
  <c r="BC362" i="1" s="1"/>
  <c r="BC363" i="1" s="1"/>
  <c r="BC364" i="1" s="1"/>
  <c r="BC365" i="1" s="1"/>
  <c r="BC366" i="1" s="1"/>
  <c r="BC367" i="1" s="1"/>
  <c r="BC368" i="1" s="1"/>
  <c r="BC369" i="1" s="1"/>
  <c r="BC370" i="1" s="1"/>
  <c r="BC371" i="1" s="1"/>
  <c r="BC372" i="1" s="1"/>
  <c r="BC373" i="1" s="1"/>
  <c r="BC374" i="1" s="1"/>
  <c r="BC375" i="1" s="1"/>
  <c r="BC376" i="1" s="1"/>
  <c r="BC377" i="1" s="1"/>
  <c r="BC378" i="1" s="1"/>
  <c r="BC379" i="1" s="1"/>
  <c r="BC380" i="1" s="1"/>
  <c r="BC381" i="1" s="1"/>
  <c r="BC382" i="1" s="1"/>
  <c r="BC383" i="1" s="1"/>
  <c r="BC384" i="1" s="1"/>
  <c r="BC385" i="1" s="1"/>
  <c r="BC386" i="1" s="1"/>
  <c r="BC387" i="1" s="1"/>
  <c r="BC388" i="1" s="1"/>
  <c r="BC389" i="1" s="1"/>
  <c r="BC390" i="1" s="1"/>
  <c r="BC391" i="1" s="1"/>
  <c r="BC392" i="1" s="1"/>
  <c r="BC393" i="1" s="1"/>
  <c r="BC394" i="1" s="1"/>
  <c r="BC395" i="1" s="1"/>
  <c r="BC396" i="1" s="1"/>
  <c r="BC397" i="1" s="1"/>
  <c r="BC398" i="1" s="1"/>
  <c r="BC399" i="1" s="1"/>
  <c r="BC400" i="1" s="1"/>
  <c r="BC401" i="1" s="1"/>
  <c r="BC402" i="1" s="1"/>
  <c r="BC403" i="1" s="1"/>
  <c r="BC404" i="1" s="1"/>
  <c r="BC405" i="1" s="1"/>
  <c r="BC406" i="1" s="1"/>
  <c r="BC407" i="1" s="1"/>
  <c r="BC408" i="1" s="1"/>
  <c r="BC409" i="1" s="1"/>
  <c r="BC410" i="1" s="1"/>
  <c r="BC411" i="1" s="1"/>
  <c r="BC412" i="1" s="1"/>
  <c r="BC413" i="1" s="1"/>
  <c r="BC414" i="1" s="1"/>
  <c r="BC415" i="1" s="1"/>
  <c r="BC416" i="1" s="1"/>
  <c r="BC417" i="1" s="1"/>
  <c r="BC418" i="1" s="1"/>
  <c r="BC419" i="1" s="1"/>
  <c r="BC420" i="1" s="1"/>
  <c r="BC421" i="1" s="1"/>
  <c r="BC422" i="1" s="1"/>
  <c r="BC423" i="1" s="1"/>
  <c r="BC424" i="1" s="1"/>
  <c r="BC425" i="1" s="1"/>
  <c r="BC426" i="1" s="1"/>
  <c r="BC427" i="1" s="1"/>
  <c r="BC428" i="1" s="1"/>
  <c r="BC429" i="1" s="1"/>
  <c r="BC430" i="1" s="1"/>
  <c r="BC431" i="1" s="1"/>
  <c r="BC432" i="1" s="1"/>
  <c r="BC433" i="1" s="1"/>
  <c r="BC434" i="1" s="1"/>
  <c r="BC435" i="1" s="1"/>
  <c r="BC436" i="1" s="1"/>
  <c r="BC437" i="1" s="1"/>
  <c r="BC438" i="1" s="1"/>
  <c r="BC439" i="1" s="1"/>
  <c r="BC440" i="1" s="1"/>
  <c r="BC441" i="1" s="1"/>
  <c r="BC442" i="1" s="1"/>
  <c r="BC443" i="1" s="1"/>
  <c r="BC444" i="1" s="1"/>
  <c r="BC445" i="1" s="1"/>
  <c r="BC446" i="1" s="1"/>
  <c r="BC447" i="1" s="1"/>
  <c r="BC448" i="1" s="1"/>
  <c r="BC449" i="1" s="1"/>
  <c r="BC450" i="1" s="1"/>
  <c r="BC451" i="1" s="1"/>
  <c r="BC452" i="1" s="1"/>
  <c r="BC453" i="1" s="1"/>
  <c r="BC454" i="1" s="1"/>
  <c r="BC455" i="1" s="1"/>
  <c r="BC456" i="1" s="1"/>
  <c r="BC457" i="1" s="1"/>
  <c r="BC458" i="1" s="1"/>
  <c r="BC459" i="1" s="1"/>
  <c r="BC460" i="1" s="1"/>
  <c r="BC461" i="1" s="1"/>
  <c r="BC462" i="1" s="1"/>
  <c r="BC463" i="1" s="1"/>
  <c r="BC464" i="1" s="1"/>
  <c r="BC465" i="1" s="1"/>
  <c r="BC466" i="1" s="1"/>
  <c r="BC467" i="1" s="1"/>
  <c r="BC468" i="1" s="1"/>
  <c r="BC469" i="1" s="1"/>
  <c r="BC470" i="1" s="1"/>
  <c r="BC471" i="1" s="1"/>
  <c r="BC472" i="1" s="1"/>
  <c r="BB317" i="1"/>
  <c r="AZ317" i="1"/>
  <c r="AZ318" i="1" s="1"/>
  <c r="AZ319" i="1" s="1"/>
  <c r="AZ320" i="1" s="1"/>
  <c r="AZ321" i="1" s="1"/>
  <c r="AZ322" i="1" s="1"/>
  <c r="AZ323" i="1" s="1"/>
  <c r="AZ324" i="1" s="1"/>
  <c r="AZ325" i="1" s="1"/>
  <c r="AZ326" i="1" s="1"/>
  <c r="AZ327" i="1" s="1"/>
  <c r="AZ328" i="1" s="1"/>
  <c r="AZ329" i="1" s="1"/>
  <c r="AZ330" i="1" s="1"/>
  <c r="AZ331" i="1" s="1"/>
  <c r="AZ332" i="1" s="1"/>
  <c r="AZ333" i="1" s="1"/>
  <c r="AZ334" i="1" s="1"/>
  <c r="AZ335" i="1" s="1"/>
  <c r="AZ336" i="1" s="1"/>
  <c r="AZ337" i="1" s="1"/>
  <c r="AZ338" i="1" s="1"/>
  <c r="AZ339" i="1" s="1"/>
  <c r="AZ340" i="1" s="1"/>
  <c r="AZ341" i="1" s="1"/>
  <c r="AZ342" i="1" s="1"/>
  <c r="AZ343" i="1" s="1"/>
  <c r="AZ344" i="1" s="1"/>
  <c r="AZ345" i="1" s="1"/>
  <c r="AZ346" i="1" s="1"/>
  <c r="AZ347" i="1" s="1"/>
  <c r="AZ348" i="1" s="1"/>
  <c r="AZ349" i="1" s="1"/>
  <c r="AZ350" i="1" s="1"/>
  <c r="AZ351" i="1" s="1"/>
  <c r="AZ352" i="1" s="1"/>
  <c r="AZ353" i="1" s="1"/>
  <c r="AZ354" i="1" s="1"/>
  <c r="AZ355" i="1" s="1"/>
  <c r="AZ356" i="1" s="1"/>
  <c r="AZ357" i="1" s="1"/>
  <c r="AZ358" i="1" s="1"/>
  <c r="AZ359" i="1" s="1"/>
  <c r="AZ360" i="1" s="1"/>
  <c r="AZ361" i="1" s="1"/>
  <c r="AZ362" i="1" s="1"/>
  <c r="AZ363" i="1" s="1"/>
  <c r="AZ364" i="1" s="1"/>
  <c r="AZ365" i="1" s="1"/>
  <c r="AZ366" i="1" s="1"/>
  <c r="AZ367" i="1" s="1"/>
  <c r="AZ368" i="1" s="1"/>
  <c r="AZ369" i="1" s="1"/>
  <c r="AZ370" i="1" s="1"/>
  <c r="AZ371" i="1" s="1"/>
  <c r="AZ372" i="1" s="1"/>
  <c r="AZ373" i="1" s="1"/>
  <c r="AZ374" i="1" s="1"/>
  <c r="AZ375" i="1" s="1"/>
  <c r="AZ376" i="1" s="1"/>
  <c r="AZ377" i="1" s="1"/>
  <c r="AZ378" i="1" s="1"/>
  <c r="AZ379" i="1" s="1"/>
  <c r="AZ380" i="1" s="1"/>
  <c r="AZ381" i="1" s="1"/>
  <c r="AZ382" i="1" s="1"/>
  <c r="AZ383" i="1" s="1"/>
  <c r="AZ384" i="1" s="1"/>
  <c r="AZ385" i="1" s="1"/>
  <c r="AZ386" i="1" s="1"/>
  <c r="AZ387" i="1" s="1"/>
  <c r="AZ388" i="1" s="1"/>
  <c r="AZ389" i="1" s="1"/>
  <c r="AZ390" i="1" s="1"/>
  <c r="AZ391" i="1" s="1"/>
  <c r="AZ392" i="1" s="1"/>
  <c r="AZ393" i="1" s="1"/>
  <c r="AZ394" i="1" s="1"/>
  <c r="AZ395" i="1" s="1"/>
  <c r="AZ396" i="1" s="1"/>
  <c r="AZ397" i="1" s="1"/>
  <c r="AZ398" i="1" s="1"/>
  <c r="AZ399" i="1" s="1"/>
  <c r="AZ400" i="1" s="1"/>
  <c r="AZ401" i="1" s="1"/>
  <c r="AZ402" i="1" s="1"/>
  <c r="AZ403" i="1" s="1"/>
  <c r="AZ404" i="1" s="1"/>
  <c r="AZ405" i="1" s="1"/>
  <c r="AZ406" i="1" s="1"/>
  <c r="AZ407" i="1" s="1"/>
  <c r="AZ408" i="1" s="1"/>
  <c r="AZ409" i="1" s="1"/>
  <c r="AZ410" i="1" s="1"/>
  <c r="AZ411" i="1" s="1"/>
  <c r="AZ412" i="1" s="1"/>
  <c r="AZ413" i="1" s="1"/>
  <c r="AZ414" i="1" s="1"/>
  <c r="AZ415" i="1" s="1"/>
  <c r="AZ416" i="1" s="1"/>
  <c r="AZ417" i="1" s="1"/>
  <c r="AZ418" i="1" s="1"/>
  <c r="AZ419" i="1" s="1"/>
  <c r="AZ420" i="1" s="1"/>
  <c r="AZ421" i="1" s="1"/>
  <c r="AZ422" i="1" s="1"/>
  <c r="AZ423" i="1" s="1"/>
  <c r="AZ424" i="1" s="1"/>
  <c r="AZ425" i="1" s="1"/>
  <c r="AZ426" i="1" s="1"/>
  <c r="AZ427" i="1" s="1"/>
  <c r="AZ428" i="1" s="1"/>
  <c r="AZ429" i="1" s="1"/>
  <c r="AZ430" i="1" s="1"/>
  <c r="AZ431" i="1" s="1"/>
  <c r="AZ432" i="1" s="1"/>
  <c r="AZ433" i="1" s="1"/>
  <c r="AZ434" i="1" s="1"/>
  <c r="AZ435" i="1" s="1"/>
  <c r="AZ436" i="1" s="1"/>
  <c r="AZ437" i="1" s="1"/>
  <c r="AZ438" i="1" s="1"/>
  <c r="AZ439" i="1" s="1"/>
  <c r="AZ440" i="1" s="1"/>
  <c r="AZ441" i="1" s="1"/>
  <c r="AZ442" i="1" s="1"/>
  <c r="AZ443" i="1" s="1"/>
  <c r="AZ444" i="1" s="1"/>
  <c r="AZ445" i="1" s="1"/>
  <c r="AZ446" i="1" s="1"/>
  <c r="AZ447" i="1" s="1"/>
  <c r="AZ448" i="1" s="1"/>
  <c r="AZ449" i="1" s="1"/>
  <c r="AZ450" i="1" s="1"/>
  <c r="AZ451" i="1" s="1"/>
  <c r="AZ452" i="1" s="1"/>
  <c r="AZ453" i="1" s="1"/>
  <c r="AZ454" i="1" s="1"/>
  <c r="AZ455" i="1" s="1"/>
  <c r="AZ456" i="1" s="1"/>
  <c r="AZ457" i="1" s="1"/>
  <c r="AZ458" i="1" s="1"/>
  <c r="AZ459" i="1" s="1"/>
  <c r="AZ460" i="1" s="1"/>
  <c r="AZ461" i="1" s="1"/>
  <c r="AZ462" i="1" s="1"/>
  <c r="AZ463" i="1" s="1"/>
  <c r="AZ464" i="1" s="1"/>
  <c r="AZ465" i="1" s="1"/>
  <c r="AZ466" i="1" s="1"/>
  <c r="AZ467" i="1" s="1"/>
  <c r="AZ468" i="1" s="1"/>
  <c r="AZ469" i="1" s="1"/>
  <c r="AZ470" i="1" s="1"/>
  <c r="AZ471" i="1" s="1"/>
  <c r="AZ472" i="1" s="1"/>
  <c r="AY317" i="1"/>
  <c r="AY318" i="1" s="1"/>
  <c r="AY319" i="1" s="1"/>
  <c r="AY320" i="1" s="1"/>
  <c r="AY321" i="1" s="1"/>
  <c r="AY322" i="1" s="1"/>
  <c r="AY323" i="1" s="1"/>
  <c r="AY324" i="1" s="1"/>
  <c r="AY325" i="1" s="1"/>
  <c r="AY326" i="1" s="1"/>
  <c r="AY327" i="1" s="1"/>
  <c r="AY328" i="1" s="1"/>
  <c r="AY329" i="1" s="1"/>
  <c r="AY330" i="1" s="1"/>
  <c r="AY331" i="1" s="1"/>
  <c r="AY332" i="1" s="1"/>
  <c r="AY333" i="1" s="1"/>
  <c r="AY334" i="1" s="1"/>
  <c r="AY335" i="1" s="1"/>
  <c r="AY336" i="1" s="1"/>
  <c r="AY337" i="1" s="1"/>
  <c r="AY338" i="1" s="1"/>
  <c r="AY339" i="1" s="1"/>
  <c r="AY340" i="1" s="1"/>
  <c r="AY341" i="1" s="1"/>
  <c r="AY342" i="1" s="1"/>
  <c r="AY343" i="1" s="1"/>
  <c r="AY344" i="1" s="1"/>
  <c r="AY345" i="1" s="1"/>
  <c r="AY346" i="1" s="1"/>
  <c r="AY347" i="1" s="1"/>
  <c r="AY348" i="1" s="1"/>
  <c r="AY349" i="1" s="1"/>
  <c r="AY350" i="1" s="1"/>
  <c r="AY351" i="1" s="1"/>
  <c r="AY352" i="1" s="1"/>
  <c r="AY353" i="1" s="1"/>
  <c r="AY354" i="1" s="1"/>
  <c r="AY355" i="1" s="1"/>
  <c r="AY356" i="1" s="1"/>
  <c r="AY357" i="1" s="1"/>
  <c r="AY358" i="1" s="1"/>
  <c r="AY359" i="1" s="1"/>
  <c r="AY360" i="1" s="1"/>
  <c r="AY361" i="1" s="1"/>
  <c r="AY362" i="1" s="1"/>
  <c r="AY363" i="1" s="1"/>
  <c r="AY364" i="1" s="1"/>
  <c r="AY365" i="1" s="1"/>
  <c r="AY366" i="1" s="1"/>
  <c r="AY367" i="1" s="1"/>
  <c r="AY368" i="1" s="1"/>
  <c r="AY369" i="1" s="1"/>
  <c r="AY370" i="1" s="1"/>
  <c r="AY371" i="1" s="1"/>
  <c r="AY372" i="1" s="1"/>
  <c r="AY373" i="1" s="1"/>
  <c r="AY374" i="1" s="1"/>
  <c r="AY375" i="1" s="1"/>
  <c r="AY376" i="1" s="1"/>
  <c r="AY377" i="1" s="1"/>
  <c r="AY378" i="1" s="1"/>
  <c r="AY379" i="1" s="1"/>
  <c r="AY380" i="1" s="1"/>
  <c r="AY381" i="1" s="1"/>
  <c r="AY382" i="1" s="1"/>
  <c r="AY383" i="1" s="1"/>
  <c r="AY384" i="1" s="1"/>
  <c r="AY385" i="1" s="1"/>
  <c r="AY386" i="1" s="1"/>
  <c r="AY387" i="1" s="1"/>
  <c r="AY388" i="1" s="1"/>
  <c r="AY389" i="1" s="1"/>
  <c r="AY390" i="1" s="1"/>
  <c r="AY391" i="1" s="1"/>
  <c r="AY392" i="1" s="1"/>
  <c r="AY393" i="1" s="1"/>
  <c r="AY394" i="1" s="1"/>
  <c r="AY395" i="1" s="1"/>
  <c r="AY396" i="1" s="1"/>
  <c r="AY397" i="1" s="1"/>
  <c r="AY398" i="1" s="1"/>
  <c r="AY399" i="1" s="1"/>
  <c r="AY400" i="1" s="1"/>
  <c r="AY401" i="1" s="1"/>
  <c r="AY402" i="1" s="1"/>
  <c r="AY403" i="1" s="1"/>
  <c r="AY404" i="1" s="1"/>
  <c r="AY405" i="1" s="1"/>
  <c r="AY406" i="1" s="1"/>
  <c r="AY407" i="1" s="1"/>
  <c r="AY408" i="1" s="1"/>
  <c r="AY409" i="1" s="1"/>
  <c r="AY410" i="1" s="1"/>
  <c r="AY411" i="1" s="1"/>
  <c r="AY412" i="1" s="1"/>
  <c r="AY413" i="1" s="1"/>
  <c r="AY414" i="1" s="1"/>
  <c r="AY415" i="1" s="1"/>
  <c r="AY416" i="1" s="1"/>
  <c r="AY417" i="1" s="1"/>
  <c r="AY418" i="1" s="1"/>
  <c r="AY419" i="1" s="1"/>
  <c r="AY420" i="1" s="1"/>
  <c r="AY421" i="1" s="1"/>
  <c r="AY422" i="1" s="1"/>
  <c r="AY423" i="1" s="1"/>
  <c r="AY424" i="1" s="1"/>
  <c r="AY425" i="1" s="1"/>
  <c r="AY426" i="1" s="1"/>
  <c r="AY427" i="1" s="1"/>
  <c r="AY428" i="1" s="1"/>
  <c r="AY429" i="1" s="1"/>
  <c r="AY430" i="1" s="1"/>
  <c r="AY431" i="1" s="1"/>
  <c r="AY432" i="1" s="1"/>
  <c r="AY433" i="1" s="1"/>
  <c r="AY434" i="1" s="1"/>
  <c r="AY435" i="1" s="1"/>
  <c r="AY436" i="1" s="1"/>
  <c r="AY437" i="1" s="1"/>
  <c r="AY438" i="1" s="1"/>
  <c r="AY439" i="1" s="1"/>
  <c r="AY440" i="1" s="1"/>
  <c r="AY441" i="1" s="1"/>
  <c r="AY442" i="1" s="1"/>
  <c r="AY443" i="1" s="1"/>
  <c r="AY444" i="1" s="1"/>
  <c r="AY445" i="1" s="1"/>
  <c r="AY446" i="1" s="1"/>
  <c r="AY447" i="1" s="1"/>
  <c r="AY448" i="1" s="1"/>
  <c r="AY449" i="1" s="1"/>
  <c r="AY450" i="1" s="1"/>
  <c r="AY451" i="1" s="1"/>
  <c r="AY452" i="1" s="1"/>
  <c r="AY453" i="1" s="1"/>
  <c r="AY454" i="1" s="1"/>
  <c r="AY455" i="1" s="1"/>
  <c r="AY456" i="1" s="1"/>
  <c r="AY457" i="1" s="1"/>
  <c r="AY458" i="1" s="1"/>
  <c r="AY459" i="1" s="1"/>
  <c r="AY460" i="1" s="1"/>
  <c r="AY461" i="1" s="1"/>
  <c r="AY462" i="1" s="1"/>
  <c r="AY463" i="1" s="1"/>
  <c r="AY464" i="1" s="1"/>
  <c r="AY465" i="1" s="1"/>
  <c r="AY466" i="1" s="1"/>
  <c r="AY467" i="1" s="1"/>
  <c r="AY468" i="1" s="1"/>
  <c r="AY469" i="1" s="1"/>
  <c r="AY470" i="1" s="1"/>
  <c r="AY471" i="1" s="1"/>
  <c r="AY472" i="1" s="1"/>
  <c r="AW317" i="1"/>
  <c r="AV317" i="1"/>
  <c r="AV318" i="1" s="1"/>
  <c r="AV319" i="1" s="1"/>
  <c r="AV320" i="1" s="1"/>
  <c r="AV321" i="1" s="1"/>
  <c r="AV322" i="1" s="1"/>
  <c r="AV323" i="1" s="1"/>
  <c r="AV324" i="1" s="1"/>
  <c r="AV325" i="1" s="1"/>
  <c r="AV326" i="1" s="1"/>
  <c r="AV327" i="1" s="1"/>
  <c r="AV328" i="1" s="1"/>
  <c r="AV329" i="1" s="1"/>
  <c r="AV330" i="1" s="1"/>
  <c r="AV331" i="1" s="1"/>
  <c r="AV332" i="1" s="1"/>
  <c r="AV333" i="1" s="1"/>
  <c r="AV334" i="1" s="1"/>
  <c r="AV335" i="1" s="1"/>
  <c r="AV336" i="1" s="1"/>
  <c r="AV337" i="1" s="1"/>
  <c r="AV338" i="1" s="1"/>
  <c r="AV339" i="1" s="1"/>
  <c r="AV340" i="1" s="1"/>
  <c r="AV341" i="1" s="1"/>
  <c r="AV342" i="1" s="1"/>
  <c r="AV343" i="1" s="1"/>
  <c r="AV344" i="1" s="1"/>
  <c r="AV345" i="1" s="1"/>
  <c r="AV346" i="1" s="1"/>
  <c r="AV347" i="1" s="1"/>
  <c r="AV348" i="1" s="1"/>
  <c r="AV349" i="1" s="1"/>
  <c r="AV350" i="1" s="1"/>
  <c r="AV351" i="1" s="1"/>
  <c r="AV352" i="1" s="1"/>
  <c r="AV353" i="1" s="1"/>
  <c r="AV354" i="1" s="1"/>
  <c r="AV355" i="1" s="1"/>
  <c r="AV356" i="1" s="1"/>
  <c r="AV357" i="1" s="1"/>
  <c r="AV358" i="1" s="1"/>
  <c r="AV359" i="1" s="1"/>
  <c r="AV360" i="1" s="1"/>
  <c r="AV361" i="1" s="1"/>
  <c r="AV362" i="1" s="1"/>
  <c r="AV363" i="1" s="1"/>
  <c r="AV364" i="1" s="1"/>
  <c r="AV365" i="1" s="1"/>
  <c r="AV366" i="1" s="1"/>
  <c r="AV367" i="1" s="1"/>
  <c r="AV368" i="1" s="1"/>
  <c r="AV369" i="1" s="1"/>
  <c r="AV370" i="1" s="1"/>
  <c r="AV371" i="1" s="1"/>
  <c r="AV372" i="1" s="1"/>
  <c r="AV373" i="1" s="1"/>
  <c r="AV374" i="1" s="1"/>
  <c r="AV375" i="1" s="1"/>
  <c r="AV376" i="1" s="1"/>
  <c r="AV377" i="1" s="1"/>
  <c r="AV378" i="1" s="1"/>
  <c r="AV379" i="1" s="1"/>
  <c r="AV380" i="1" s="1"/>
  <c r="AV381" i="1" s="1"/>
  <c r="AV382" i="1" s="1"/>
  <c r="AV383" i="1" s="1"/>
  <c r="AV384" i="1" s="1"/>
  <c r="AV385" i="1" s="1"/>
  <c r="AV386" i="1" s="1"/>
  <c r="AV387" i="1" s="1"/>
  <c r="AV388" i="1" s="1"/>
  <c r="AV389" i="1" s="1"/>
  <c r="AV390" i="1" s="1"/>
  <c r="AV391" i="1" s="1"/>
  <c r="AV392" i="1" s="1"/>
  <c r="AV393" i="1" s="1"/>
  <c r="AV394" i="1" s="1"/>
  <c r="AV395" i="1" s="1"/>
  <c r="AV396" i="1" s="1"/>
  <c r="AV397" i="1" s="1"/>
  <c r="AV398" i="1" s="1"/>
  <c r="AV399" i="1" s="1"/>
  <c r="AV400" i="1" s="1"/>
  <c r="AV401" i="1" s="1"/>
  <c r="AV402" i="1" s="1"/>
  <c r="AV403" i="1" s="1"/>
  <c r="AV404" i="1" s="1"/>
  <c r="AV405" i="1" s="1"/>
  <c r="AV406" i="1" s="1"/>
  <c r="AV407" i="1" s="1"/>
  <c r="AV408" i="1" s="1"/>
  <c r="AV409" i="1" s="1"/>
  <c r="AV410" i="1" s="1"/>
  <c r="AV411" i="1" s="1"/>
  <c r="AV412" i="1" s="1"/>
  <c r="AV413" i="1" s="1"/>
  <c r="AV414" i="1" s="1"/>
  <c r="AV415" i="1" s="1"/>
  <c r="AV416" i="1" s="1"/>
  <c r="AV417" i="1" s="1"/>
  <c r="AV418" i="1" s="1"/>
  <c r="AV419" i="1" s="1"/>
  <c r="AV420" i="1" s="1"/>
  <c r="AV421" i="1" s="1"/>
  <c r="AV422" i="1" s="1"/>
  <c r="AV423" i="1" s="1"/>
  <c r="AV424" i="1" s="1"/>
  <c r="AV425" i="1" s="1"/>
  <c r="AV426" i="1" s="1"/>
  <c r="AV427" i="1" s="1"/>
  <c r="AV428" i="1" s="1"/>
  <c r="AV429" i="1" s="1"/>
  <c r="AV430" i="1" s="1"/>
  <c r="AV431" i="1" s="1"/>
  <c r="AV432" i="1" s="1"/>
  <c r="AV433" i="1" s="1"/>
  <c r="AV434" i="1" s="1"/>
  <c r="AV435" i="1" s="1"/>
  <c r="AV436" i="1" s="1"/>
  <c r="AV437" i="1" s="1"/>
  <c r="AV438" i="1" s="1"/>
  <c r="AV439" i="1" s="1"/>
  <c r="AV440" i="1" s="1"/>
  <c r="AV441" i="1" s="1"/>
  <c r="AV442" i="1" s="1"/>
  <c r="AV443" i="1" s="1"/>
  <c r="AV444" i="1" s="1"/>
  <c r="AV445" i="1" s="1"/>
  <c r="AV446" i="1" s="1"/>
  <c r="AV447" i="1" s="1"/>
  <c r="AV448" i="1" s="1"/>
  <c r="AV449" i="1" s="1"/>
  <c r="AV450" i="1" s="1"/>
  <c r="AV451" i="1" s="1"/>
  <c r="AV452" i="1" s="1"/>
  <c r="AV453" i="1" s="1"/>
  <c r="AV454" i="1" s="1"/>
  <c r="AV455" i="1" s="1"/>
  <c r="AV456" i="1" s="1"/>
  <c r="AV457" i="1" s="1"/>
  <c r="AV458" i="1" s="1"/>
  <c r="AV459" i="1" s="1"/>
  <c r="AV460" i="1" s="1"/>
  <c r="AV461" i="1" s="1"/>
  <c r="AV462" i="1" s="1"/>
  <c r="AV463" i="1" s="1"/>
  <c r="AV464" i="1" s="1"/>
  <c r="AV465" i="1" s="1"/>
  <c r="AV466" i="1" s="1"/>
  <c r="AV467" i="1" s="1"/>
  <c r="AV468" i="1" s="1"/>
  <c r="AV469" i="1" s="1"/>
  <c r="AV470" i="1" s="1"/>
  <c r="AV471" i="1" s="1"/>
  <c r="AV472" i="1" s="1"/>
  <c r="AU317" i="1"/>
  <c r="AU318" i="1" s="1"/>
  <c r="AU319" i="1" s="1"/>
  <c r="AU320" i="1" s="1"/>
  <c r="AU321" i="1" s="1"/>
  <c r="AU322" i="1" s="1"/>
  <c r="AU323" i="1" s="1"/>
  <c r="AU324" i="1" s="1"/>
  <c r="AU325" i="1" s="1"/>
  <c r="AU326" i="1" s="1"/>
  <c r="AU327" i="1" s="1"/>
  <c r="AU328" i="1" s="1"/>
  <c r="AU329" i="1" s="1"/>
  <c r="AU330" i="1" s="1"/>
  <c r="AU331" i="1" s="1"/>
  <c r="AU332" i="1" s="1"/>
  <c r="AU333" i="1" s="1"/>
  <c r="AU334" i="1" s="1"/>
  <c r="AU335" i="1" s="1"/>
  <c r="AU336" i="1" s="1"/>
  <c r="AU337" i="1" s="1"/>
  <c r="AU338" i="1" s="1"/>
  <c r="AU339" i="1" s="1"/>
  <c r="AU340" i="1" s="1"/>
  <c r="AU341" i="1" s="1"/>
  <c r="AU342" i="1" s="1"/>
  <c r="AU343" i="1" s="1"/>
  <c r="AU344" i="1" s="1"/>
  <c r="AU345" i="1" s="1"/>
  <c r="AU346" i="1" s="1"/>
  <c r="AU347" i="1" s="1"/>
  <c r="AU348" i="1" s="1"/>
  <c r="AU349" i="1" s="1"/>
  <c r="AU350" i="1" s="1"/>
  <c r="AU351" i="1" s="1"/>
  <c r="AU352" i="1" s="1"/>
  <c r="AU353" i="1" s="1"/>
  <c r="AU354" i="1" s="1"/>
  <c r="AU355" i="1" s="1"/>
  <c r="AU356" i="1" s="1"/>
  <c r="AU357" i="1" s="1"/>
  <c r="AU358" i="1" s="1"/>
  <c r="AU359" i="1" s="1"/>
  <c r="AU360" i="1" s="1"/>
  <c r="AU361" i="1" s="1"/>
  <c r="AU362" i="1" s="1"/>
  <c r="AU363" i="1" s="1"/>
  <c r="AU364" i="1" s="1"/>
  <c r="AU365" i="1" s="1"/>
  <c r="AU366" i="1" s="1"/>
  <c r="AU367" i="1" s="1"/>
  <c r="AU368" i="1" s="1"/>
  <c r="AU369" i="1" s="1"/>
  <c r="AU370" i="1" s="1"/>
  <c r="AU371" i="1" s="1"/>
  <c r="AU372" i="1" s="1"/>
  <c r="AU373" i="1" s="1"/>
  <c r="AU374" i="1" s="1"/>
  <c r="AU375" i="1" s="1"/>
  <c r="AU376" i="1" s="1"/>
  <c r="AU377" i="1" s="1"/>
  <c r="AU378" i="1" s="1"/>
  <c r="AU379" i="1" s="1"/>
  <c r="AU380" i="1" s="1"/>
  <c r="AU381" i="1" s="1"/>
  <c r="AU382" i="1" s="1"/>
  <c r="AU383" i="1" s="1"/>
  <c r="AU384" i="1" s="1"/>
  <c r="AU385" i="1" s="1"/>
  <c r="AU386" i="1" s="1"/>
  <c r="AU387" i="1" s="1"/>
  <c r="AU388" i="1" s="1"/>
  <c r="AU389" i="1" s="1"/>
  <c r="AU390" i="1" s="1"/>
  <c r="AU391" i="1" s="1"/>
  <c r="AU392" i="1" s="1"/>
  <c r="AU393" i="1" s="1"/>
  <c r="AU394" i="1" s="1"/>
  <c r="AU395" i="1" s="1"/>
  <c r="AU396" i="1" s="1"/>
  <c r="AU397" i="1" s="1"/>
  <c r="AU398" i="1" s="1"/>
  <c r="AU399" i="1" s="1"/>
  <c r="AU400" i="1" s="1"/>
  <c r="AU401" i="1" s="1"/>
  <c r="AU402" i="1" s="1"/>
  <c r="AU403" i="1" s="1"/>
  <c r="AU404" i="1" s="1"/>
  <c r="AU405" i="1" s="1"/>
  <c r="AU406" i="1" s="1"/>
  <c r="AU407" i="1" s="1"/>
  <c r="AU408" i="1" s="1"/>
  <c r="AU409" i="1" s="1"/>
  <c r="AU410" i="1" s="1"/>
  <c r="AU411" i="1" s="1"/>
  <c r="AU412" i="1" s="1"/>
  <c r="AU413" i="1" s="1"/>
  <c r="AU414" i="1" s="1"/>
  <c r="AU415" i="1" s="1"/>
  <c r="AU416" i="1" s="1"/>
  <c r="AU417" i="1" s="1"/>
  <c r="AU418" i="1" s="1"/>
  <c r="AU419" i="1" s="1"/>
  <c r="AU420" i="1" s="1"/>
  <c r="AU421" i="1" s="1"/>
  <c r="AU422" i="1" s="1"/>
  <c r="AU423" i="1" s="1"/>
  <c r="AU424" i="1" s="1"/>
  <c r="AU425" i="1" s="1"/>
  <c r="AU426" i="1" s="1"/>
  <c r="AU427" i="1" s="1"/>
  <c r="AU428" i="1" s="1"/>
  <c r="AU429" i="1" s="1"/>
  <c r="AU430" i="1" s="1"/>
  <c r="AU431" i="1" s="1"/>
  <c r="AU432" i="1" s="1"/>
  <c r="AU433" i="1" s="1"/>
  <c r="AU434" i="1" s="1"/>
  <c r="AU435" i="1" s="1"/>
  <c r="AU436" i="1" s="1"/>
  <c r="AU437" i="1" s="1"/>
  <c r="AU438" i="1" s="1"/>
  <c r="AU439" i="1" s="1"/>
  <c r="AU440" i="1" s="1"/>
  <c r="AU441" i="1" s="1"/>
  <c r="AU442" i="1" s="1"/>
  <c r="AU443" i="1" s="1"/>
  <c r="AU444" i="1" s="1"/>
  <c r="AU445" i="1" s="1"/>
  <c r="AU446" i="1" s="1"/>
  <c r="AU447" i="1" s="1"/>
  <c r="AU448" i="1" s="1"/>
  <c r="AU449" i="1" s="1"/>
  <c r="AU450" i="1" s="1"/>
  <c r="AU451" i="1" s="1"/>
  <c r="AU452" i="1" s="1"/>
  <c r="AU453" i="1" s="1"/>
  <c r="AU454" i="1" s="1"/>
  <c r="AU455" i="1" s="1"/>
  <c r="AU456" i="1" s="1"/>
  <c r="AU457" i="1" s="1"/>
  <c r="AU458" i="1" s="1"/>
  <c r="AU459" i="1" s="1"/>
  <c r="AU460" i="1" s="1"/>
  <c r="AU461" i="1" s="1"/>
  <c r="AU462" i="1" s="1"/>
  <c r="AU463" i="1" s="1"/>
  <c r="AU464" i="1" s="1"/>
  <c r="AU465" i="1" s="1"/>
  <c r="AU466" i="1" s="1"/>
  <c r="AU467" i="1" s="1"/>
  <c r="AU468" i="1" s="1"/>
  <c r="AU469" i="1" s="1"/>
  <c r="AU470" i="1" s="1"/>
  <c r="AU471" i="1" s="1"/>
  <c r="AU472" i="1" s="1"/>
  <c r="AT317" i="1"/>
  <c r="AS317" i="1"/>
  <c r="AR317" i="1"/>
  <c r="AR318" i="1" s="1"/>
  <c r="AR319" i="1" s="1"/>
  <c r="AR320" i="1" s="1"/>
  <c r="AR321" i="1" s="1"/>
  <c r="AR322" i="1" s="1"/>
  <c r="AR323" i="1" s="1"/>
  <c r="AR324" i="1" s="1"/>
  <c r="AR325" i="1" s="1"/>
  <c r="AR326" i="1" s="1"/>
  <c r="AR327" i="1" s="1"/>
  <c r="AR328" i="1" s="1"/>
  <c r="AR329" i="1" s="1"/>
  <c r="AR330" i="1" s="1"/>
  <c r="AR331" i="1" s="1"/>
  <c r="AR332" i="1" s="1"/>
  <c r="AR333" i="1" s="1"/>
  <c r="AR334" i="1" s="1"/>
  <c r="AR335" i="1" s="1"/>
  <c r="AR336" i="1" s="1"/>
  <c r="AR337" i="1" s="1"/>
  <c r="AR338" i="1" s="1"/>
  <c r="AR339" i="1" s="1"/>
  <c r="AR340" i="1" s="1"/>
  <c r="AR341" i="1" s="1"/>
  <c r="AR342" i="1" s="1"/>
  <c r="AR343" i="1" s="1"/>
  <c r="AR344" i="1" s="1"/>
  <c r="AR345" i="1" s="1"/>
  <c r="AR346" i="1" s="1"/>
  <c r="AR347" i="1" s="1"/>
  <c r="AR348" i="1" s="1"/>
  <c r="AR349" i="1" s="1"/>
  <c r="AR350" i="1" s="1"/>
  <c r="AR351" i="1" s="1"/>
  <c r="AR352" i="1" s="1"/>
  <c r="AR353" i="1" s="1"/>
  <c r="AR354" i="1" s="1"/>
  <c r="AR355" i="1" s="1"/>
  <c r="AR356" i="1" s="1"/>
  <c r="AR357" i="1" s="1"/>
  <c r="AR358" i="1" s="1"/>
  <c r="AR359" i="1" s="1"/>
  <c r="AR360" i="1" s="1"/>
  <c r="AR361" i="1" s="1"/>
  <c r="AR362" i="1" s="1"/>
  <c r="AR363" i="1" s="1"/>
  <c r="AR364" i="1" s="1"/>
  <c r="AR365" i="1" s="1"/>
  <c r="AR366" i="1" s="1"/>
  <c r="AR367" i="1" s="1"/>
  <c r="AR368" i="1" s="1"/>
  <c r="AR369" i="1" s="1"/>
  <c r="AR370" i="1" s="1"/>
  <c r="AR371" i="1" s="1"/>
  <c r="AR372" i="1" s="1"/>
  <c r="AR373" i="1" s="1"/>
  <c r="AR374" i="1" s="1"/>
  <c r="AR375" i="1" s="1"/>
  <c r="AR376" i="1" s="1"/>
  <c r="AR377" i="1" s="1"/>
  <c r="AR378" i="1" s="1"/>
  <c r="AR379" i="1" s="1"/>
  <c r="AR380" i="1" s="1"/>
  <c r="AR381" i="1" s="1"/>
  <c r="AR382" i="1" s="1"/>
  <c r="AR383" i="1" s="1"/>
  <c r="AR384" i="1" s="1"/>
  <c r="AR385" i="1" s="1"/>
  <c r="AR386" i="1" s="1"/>
  <c r="AR387" i="1" s="1"/>
  <c r="AR388" i="1" s="1"/>
  <c r="AR389" i="1" s="1"/>
  <c r="AR390" i="1" s="1"/>
  <c r="AR391" i="1" s="1"/>
  <c r="AR392" i="1" s="1"/>
  <c r="AR393" i="1" s="1"/>
  <c r="AR394" i="1" s="1"/>
  <c r="AR395" i="1" s="1"/>
  <c r="AR396" i="1" s="1"/>
  <c r="AR397" i="1" s="1"/>
  <c r="AR398" i="1" s="1"/>
  <c r="AR399" i="1" s="1"/>
  <c r="AR400" i="1" s="1"/>
  <c r="AR401" i="1" s="1"/>
  <c r="AR402" i="1" s="1"/>
  <c r="AR403" i="1" s="1"/>
  <c r="AR404" i="1" s="1"/>
  <c r="AR405" i="1" s="1"/>
  <c r="AR406" i="1" s="1"/>
  <c r="AR407" i="1" s="1"/>
  <c r="AR408" i="1" s="1"/>
  <c r="AR409" i="1" s="1"/>
  <c r="AR410" i="1" s="1"/>
  <c r="AR411" i="1" s="1"/>
  <c r="AR412" i="1" s="1"/>
  <c r="AR413" i="1" s="1"/>
  <c r="AR414" i="1" s="1"/>
  <c r="AR415" i="1" s="1"/>
  <c r="AR416" i="1" s="1"/>
  <c r="AR417" i="1" s="1"/>
  <c r="AR418" i="1" s="1"/>
  <c r="AR419" i="1" s="1"/>
  <c r="AR420" i="1" s="1"/>
  <c r="AR421" i="1" s="1"/>
  <c r="AR422" i="1" s="1"/>
  <c r="AR423" i="1" s="1"/>
  <c r="AR424" i="1" s="1"/>
  <c r="AR425" i="1" s="1"/>
  <c r="AR426" i="1" s="1"/>
  <c r="AR427" i="1" s="1"/>
  <c r="AR428" i="1" s="1"/>
  <c r="AR429" i="1" s="1"/>
  <c r="AR430" i="1" s="1"/>
  <c r="AR431" i="1" s="1"/>
  <c r="AR432" i="1" s="1"/>
  <c r="AR433" i="1" s="1"/>
  <c r="AR434" i="1" s="1"/>
  <c r="AR435" i="1" s="1"/>
  <c r="AR436" i="1" s="1"/>
  <c r="AR437" i="1" s="1"/>
  <c r="AR438" i="1" s="1"/>
  <c r="AR439" i="1" s="1"/>
  <c r="AR440" i="1" s="1"/>
  <c r="AR441" i="1" s="1"/>
  <c r="AR442" i="1" s="1"/>
  <c r="AR443" i="1" s="1"/>
  <c r="AR444" i="1" s="1"/>
  <c r="AR445" i="1" s="1"/>
  <c r="AR446" i="1" s="1"/>
  <c r="AR447" i="1" s="1"/>
  <c r="AR448" i="1" s="1"/>
  <c r="AR449" i="1" s="1"/>
  <c r="AR450" i="1" s="1"/>
  <c r="AR451" i="1" s="1"/>
  <c r="AR452" i="1" s="1"/>
  <c r="AR453" i="1" s="1"/>
  <c r="AR454" i="1" s="1"/>
  <c r="AR455" i="1" s="1"/>
  <c r="AR456" i="1" s="1"/>
  <c r="AR457" i="1" s="1"/>
  <c r="AR458" i="1" s="1"/>
  <c r="AR459" i="1" s="1"/>
  <c r="AR460" i="1" s="1"/>
  <c r="AR461" i="1" s="1"/>
  <c r="AR462" i="1" s="1"/>
  <c r="AR463" i="1" s="1"/>
  <c r="AR464" i="1" s="1"/>
  <c r="AR465" i="1" s="1"/>
  <c r="AR466" i="1" s="1"/>
  <c r="AR467" i="1" s="1"/>
  <c r="AR468" i="1" s="1"/>
  <c r="AR469" i="1" s="1"/>
  <c r="AR470" i="1" s="1"/>
  <c r="AR471" i="1" s="1"/>
  <c r="AR472" i="1" s="1"/>
  <c r="AQ317" i="1"/>
  <c r="AQ318" i="1" s="1"/>
  <c r="AQ319" i="1" s="1"/>
  <c r="AQ320" i="1" s="1"/>
  <c r="AQ321" i="1" s="1"/>
  <c r="AQ322" i="1" s="1"/>
  <c r="AQ323" i="1" s="1"/>
  <c r="AQ324" i="1" s="1"/>
  <c r="AQ325" i="1" s="1"/>
  <c r="AQ326" i="1" s="1"/>
  <c r="AQ327" i="1" s="1"/>
  <c r="AQ328" i="1" s="1"/>
  <c r="AQ329" i="1" s="1"/>
  <c r="AQ330" i="1" s="1"/>
  <c r="AQ331" i="1" s="1"/>
  <c r="AQ332" i="1" s="1"/>
  <c r="AQ333" i="1" s="1"/>
  <c r="AQ334" i="1" s="1"/>
  <c r="AQ335" i="1" s="1"/>
  <c r="AQ336" i="1" s="1"/>
  <c r="AQ337" i="1" s="1"/>
  <c r="AQ338" i="1" s="1"/>
  <c r="AQ339" i="1" s="1"/>
  <c r="AQ340" i="1" s="1"/>
  <c r="AQ341" i="1" s="1"/>
  <c r="AQ342" i="1" s="1"/>
  <c r="AQ343" i="1" s="1"/>
  <c r="AQ344" i="1" s="1"/>
  <c r="AQ345" i="1" s="1"/>
  <c r="AQ346" i="1" s="1"/>
  <c r="AQ347" i="1" s="1"/>
  <c r="AQ348" i="1" s="1"/>
  <c r="AQ349" i="1" s="1"/>
  <c r="AQ350" i="1" s="1"/>
  <c r="AQ351" i="1" s="1"/>
  <c r="AQ352" i="1" s="1"/>
  <c r="AQ353" i="1" s="1"/>
  <c r="AQ354" i="1" s="1"/>
  <c r="AQ355" i="1" s="1"/>
  <c r="AQ356" i="1" s="1"/>
  <c r="AQ357" i="1" s="1"/>
  <c r="AQ358" i="1" s="1"/>
  <c r="AQ359" i="1" s="1"/>
  <c r="AQ360" i="1" s="1"/>
  <c r="AQ361" i="1" s="1"/>
  <c r="AQ362" i="1" s="1"/>
  <c r="AQ363" i="1" s="1"/>
  <c r="AQ364" i="1" s="1"/>
  <c r="AQ365" i="1" s="1"/>
  <c r="AQ366" i="1" s="1"/>
  <c r="AQ367" i="1" s="1"/>
  <c r="AQ368" i="1" s="1"/>
  <c r="AQ369" i="1" s="1"/>
  <c r="AQ370" i="1" s="1"/>
  <c r="AQ371" i="1" s="1"/>
  <c r="AQ372" i="1" s="1"/>
  <c r="AQ373" i="1" s="1"/>
  <c r="AQ374" i="1" s="1"/>
  <c r="AQ375" i="1" s="1"/>
  <c r="AQ376" i="1" s="1"/>
  <c r="AQ377" i="1" s="1"/>
  <c r="AQ378" i="1" s="1"/>
  <c r="AQ379" i="1" s="1"/>
  <c r="AQ380" i="1" s="1"/>
  <c r="AQ381" i="1" s="1"/>
  <c r="AQ382" i="1" s="1"/>
  <c r="AQ383" i="1" s="1"/>
  <c r="AQ384" i="1" s="1"/>
  <c r="AQ385" i="1" s="1"/>
  <c r="AQ386" i="1" s="1"/>
  <c r="AQ387" i="1" s="1"/>
  <c r="AQ388" i="1" s="1"/>
  <c r="AQ389" i="1" s="1"/>
  <c r="AQ390" i="1" s="1"/>
  <c r="AQ391" i="1" s="1"/>
  <c r="AQ392" i="1" s="1"/>
  <c r="AQ393" i="1" s="1"/>
  <c r="AQ394" i="1" s="1"/>
  <c r="AQ395" i="1" s="1"/>
  <c r="AQ396" i="1" s="1"/>
  <c r="AQ397" i="1" s="1"/>
  <c r="AQ398" i="1" s="1"/>
  <c r="AQ399" i="1" s="1"/>
  <c r="AQ400" i="1" s="1"/>
  <c r="AQ401" i="1" s="1"/>
  <c r="AQ402" i="1" s="1"/>
  <c r="AQ403" i="1" s="1"/>
  <c r="AQ404" i="1" s="1"/>
  <c r="AQ405" i="1" s="1"/>
  <c r="AQ406" i="1" s="1"/>
  <c r="AQ407" i="1" s="1"/>
  <c r="AQ408" i="1" s="1"/>
  <c r="AQ409" i="1" s="1"/>
  <c r="AQ410" i="1" s="1"/>
  <c r="AQ411" i="1" s="1"/>
  <c r="AQ412" i="1" s="1"/>
  <c r="AQ413" i="1" s="1"/>
  <c r="AQ414" i="1" s="1"/>
  <c r="AQ415" i="1" s="1"/>
  <c r="AQ416" i="1" s="1"/>
  <c r="AQ417" i="1" s="1"/>
  <c r="AQ418" i="1" s="1"/>
  <c r="AQ419" i="1" s="1"/>
  <c r="AQ420" i="1" s="1"/>
  <c r="AQ421" i="1" s="1"/>
  <c r="AQ422" i="1" s="1"/>
  <c r="AQ423" i="1" s="1"/>
  <c r="AQ424" i="1" s="1"/>
  <c r="AQ425" i="1" s="1"/>
  <c r="AQ426" i="1" s="1"/>
  <c r="AQ427" i="1" s="1"/>
  <c r="AQ428" i="1" s="1"/>
  <c r="AQ429" i="1" s="1"/>
  <c r="AQ430" i="1" s="1"/>
  <c r="AQ431" i="1" s="1"/>
  <c r="AQ432" i="1" s="1"/>
  <c r="AQ433" i="1" s="1"/>
  <c r="AQ434" i="1" s="1"/>
  <c r="AQ435" i="1" s="1"/>
  <c r="AQ436" i="1" s="1"/>
  <c r="AQ437" i="1" s="1"/>
  <c r="AQ438" i="1" s="1"/>
  <c r="AQ439" i="1" s="1"/>
  <c r="AQ440" i="1" s="1"/>
  <c r="AQ441" i="1" s="1"/>
  <c r="AQ442" i="1" s="1"/>
  <c r="AQ443" i="1" s="1"/>
  <c r="AQ444" i="1" s="1"/>
  <c r="AQ445" i="1" s="1"/>
  <c r="AQ446" i="1" s="1"/>
  <c r="AQ447" i="1" s="1"/>
  <c r="AQ448" i="1" s="1"/>
  <c r="AQ449" i="1" s="1"/>
  <c r="AQ450" i="1" s="1"/>
  <c r="AQ451" i="1" s="1"/>
  <c r="AQ452" i="1" s="1"/>
  <c r="AQ453" i="1" s="1"/>
  <c r="AQ454" i="1" s="1"/>
  <c r="AQ455" i="1" s="1"/>
  <c r="AQ456" i="1" s="1"/>
  <c r="AQ457" i="1" s="1"/>
  <c r="AQ458" i="1" s="1"/>
  <c r="AQ459" i="1" s="1"/>
  <c r="AQ460" i="1" s="1"/>
  <c r="AQ461" i="1" s="1"/>
  <c r="AQ462" i="1" s="1"/>
  <c r="AQ463" i="1" s="1"/>
  <c r="AQ464" i="1" s="1"/>
  <c r="AQ465" i="1" s="1"/>
  <c r="AQ466" i="1" s="1"/>
  <c r="AQ467" i="1" s="1"/>
  <c r="AQ468" i="1" s="1"/>
  <c r="AQ469" i="1" s="1"/>
  <c r="AQ470" i="1" s="1"/>
  <c r="AQ471" i="1" s="1"/>
  <c r="AQ472" i="1" s="1"/>
  <c r="AP317" i="1"/>
  <c r="AO317" i="1"/>
  <c r="AN317" i="1"/>
  <c r="AM317" i="1"/>
  <c r="AL317" i="1"/>
  <c r="AK317" i="1"/>
  <c r="AJ317" i="1"/>
  <c r="AI317" i="1"/>
  <c r="AH317" i="1"/>
  <c r="AG317" i="1"/>
  <c r="AE317" i="1"/>
  <c r="AD317" i="1"/>
  <c r="AD318" i="1" s="1"/>
  <c r="AD319" i="1" s="1"/>
  <c r="AD320" i="1" s="1"/>
  <c r="AD321" i="1" s="1"/>
  <c r="AD322" i="1" s="1"/>
  <c r="AD323" i="1" s="1"/>
  <c r="AD324" i="1" s="1"/>
  <c r="AD325" i="1" s="1"/>
  <c r="AD326" i="1" s="1"/>
  <c r="AD327" i="1" s="1"/>
  <c r="AD328" i="1" s="1"/>
  <c r="AD329" i="1" s="1"/>
  <c r="AD330" i="1" s="1"/>
  <c r="AD331" i="1" s="1"/>
  <c r="AD332" i="1" s="1"/>
  <c r="AD333" i="1" s="1"/>
  <c r="AD334" i="1" s="1"/>
  <c r="AD335" i="1" s="1"/>
  <c r="AD336" i="1" s="1"/>
  <c r="AD337" i="1" s="1"/>
  <c r="AD338" i="1" s="1"/>
  <c r="AD339" i="1" s="1"/>
  <c r="AD340" i="1" s="1"/>
  <c r="AD341" i="1" s="1"/>
  <c r="AC317" i="1"/>
  <c r="AB317" i="1"/>
  <c r="S317" i="1"/>
  <c r="Z317" i="1" s="1"/>
  <c r="BA317" i="1" s="1"/>
  <c r="Q317" i="1"/>
  <c r="P317" i="1"/>
  <c r="E317" i="1"/>
  <c r="E318" i="1" s="1"/>
  <c r="D317" i="1"/>
  <c r="BI316" i="1"/>
  <c r="BH316" i="1"/>
  <c r="BD316" i="1"/>
  <c r="BB316" i="1"/>
  <c r="AX316" i="1"/>
  <c r="AX317" i="1" s="1"/>
  <c r="AX318" i="1" s="1"/>
  <c r="AX319" i="1" s="1"/>
  <c r="AX320" i="1" s="1"/>
  <c r="AX321" i="1" s="1"/>
  <c r="AX322" i="1" s="1"/>
  <c r="AX323" i="1" s="1"/>
  <c r="AX324" i="1" s="1"/>
  <c r="AX325" i="1" s="1"/>
  <c r="AX326" i="1" s="1"/>
  <c r="AX327" i="1" s="1"/>
  <c r="AX328" i="1" s="1"/>
  <c r="AX329" i="1" s="1"/>
  <c r="AX330" i="1" s="1"/>
  <c r="AX331" i="1" s="1"/>
  <c r="AX332" i="1" s="1"/>
  <c r="AX333" i="1" s="1"/>
  <c r="AX334" i="1" s="1"/>
  <c r="AX335" i="1" s="1"/>
  <c r="AX336" i="1" s="1"/>
  <c r="AX337" i="1" s="1"/>
  <c r="AX338" i="1" s="1"/>
  <c r="AX339" i="1" s="1"/>
  <c r="AX340" i="1" s="1"/>
  <c r="AX341" i="1" s="1"/>
  <c r="AX342" i="1" s="1"/>
  <c r="AX343" i="1" s="1"/>
  <c r="AX344" i="1" s="1"/>
  <c r="AX345" i="1" s="1"/>
  <c r="AX346" i="1" s="1"/>
  <c r="AX347" i="1" s="1"/>
  <c r="AX348" i="1" s="1"/>
  <c r="AX349" i="1" s="1"/>
  <c r="AX350" i="1" s="1"/>
  <c r="AX351" i="1" s="1"/>
  <c r="AX352" i="1" s="1"/>
  <c r="AX353" i="1" s="1"/>
  <c r="AX354" i="1" s="1"/>
  <c r="AX355" i="1" s="1"/>
  <c r="AX356" i="1" s="1"/>
  <c r="AX357" i="1" s="1"/>
  <c r="AX358" i="1" s="1"/>
  <c r="AX359" i="1" s="1"/>
  <c r="AX360" i="1" s="1"/>
  <c r="AX361" i="1" s="1"/>
  <c r="AX362" i="1" s="1"/>
  <c r="AX363" i="1" s="1"/>
  <c r="AX364" i="1" s="1"/>
  <c r="AX365" i="1" s="1"/>
  <c r="AX366" i="1" s="1"/>
  <c r="AX367" i="1" s="1"/>
  <c r="AX368" i="1" s="1"/>
  <c r="AX369" i="1" s="1"/>
  <c r="AX370" i="1" s="1"/>
  <c r="AX371" i="1" s="1"/>
  <c r="AX372" i="1" s="1"/>
  <c r="AX373" i="1" s="1"/>
  <c r="AX374" i="1" s="1"/>
  <c r="AX375" i="1" s="1"/>
  <c r="AX376" i="1" s="1"/>
  <c r="AX377" i="1" s="1"/>
  <c r="AX378" i="1" s="1"/>
  <c r="AX379" i="1" s="1"/>
  <c r="AX380" i="1" s="1"/>
  <c r="AX381" i="1" s="1"/>
  <c r="AX382" i="1" s="1"/>
  <c r="AX383" i="1" s="1"/>
  <c r="AX384" i="1" s="1"/>
  <c r="AX385" i="1" s="1"/>
  <c r="AX386" i="1" s="1"/>
  <c r="AX387" i="1" s="1"/>
  <c r="AX388" i="1" s="1"/>
  <c r="AX389" i="1" s="1"/>
  <c r="AX390" i="1" s="1"/>
  <c r="AX391" i="1" s="1"/>
  <c r="AX392" i="1" s="1"/>
  <c r="AX393" i="1" s="1"/>
  <c r="AX394" i="1" s="1"/>
  <c r="AX395" i="1" s="1"/>
  <c r="AX396" i="1" s="1"/>
  <c r="AX397" i="1" s="1"/>
  <c r="AX398" i="1" s="1"/>
  <c r="AX399" i="1" s="1"/>
  <c r="AX400" i="1" s="1"/>
  <c r="AX401" i="1" s="1"/>
  <c r="AX402" i="1" s="1"/>
  <c r="AX403" i="1" s="1"/>
  <c r="AX404" i="1" s="1"/>
  <c r="AX405" i="1" s="1"/>
  <c r="AX406" i="1" s="1"/>
  <c r="AX407" i="1" s="1"/>
  <c r="AX408" i="1" s="1"/>
  <c r="AX409" i="1" s="1"/>
  <c r="AX410" i="1" s="1"/>
  <c r="AX411" i="1" s="1"/>
  <c r="AX412" i="1" s="1"/>
  <c r="AX413" i="1" s="1"/>
  <c r="AX414" i="1" s="1"/>
  <c r="AX415" i="1" s="1"/>
  <c r="AX416" i="1" s="1"/>
  <c r="AX417" i="1" s="1"/>
  <c r="AX418" i="1" s="1"/>
  <c r="AX419" i="1" s="1"/>
  <c r="AX420" i="1" s="1"/>
  <c r="AX421" i="1" s="1"/>
  <c r="AX422" i="1" s="1"/>
  <c r="AX423" i="1" s="1"/>
  <c r="AX424" i="1" s="1"/>
  <c r="AX425" i="1" s="1"/>
  <c r="AX426" i="1" s="1"/>
  <c r="AX427" i="1" s="1"/>
  <c r="AX428" i="1" s="1"/>
  <c r="AX429" i="1" s="1"/>
  <c r="AX430" i="1" s="1"/>
  <c r="AX431" i="1" s="1"/>
  <c r="AX432" i="1" s="1"/>
  <c r="AX433" i="1" s="1"/>
  <c r="AX434" i="1" s="1"/>
  <c r="AX435" i="1" s="1"/>
  <c r="AX436" i="1" s="1"/>
  <c r="AX437" i="1" s="1"/>
  <c r="AX438" i="1" s="1"/>
  <c r="AX439" i="1" s="1"/>
  <c r="AX440" i="1" s="1"/>
  <c r="AX441" i="1" s="1"/>
  <c r="AX442" i="1" s="1"/>
  <c r="AX443" i="1" s="1"/>
  <c r="AX444" i="1" s="1"/>
  <c r="AX445" i="1" s="1"/>
  <c r="AX446" i="1" s="1"/>
  <c r="AX447" i="1" s="1"/>
  <c r="AX448" i="1" s="1"/>
  <c r="AX449" i="1" s="1"/>
  <c r="AX450" i="1" s="1"/>
  <c r="AX451" i="1" s="1"/>
  <c r="AX452" i="1" s="1"/>
  <c r="AX453" i="1" s="1"/>
  <c r="AX454" i="1" s="1"/>
  <c r="AX455" i="1" s="1"/>
  <c r="AX456" i="1" s="1"/>
  <c r="AX457" i="1" s="1"/>
  <c r="AX458" i="1" s="1"/>
  <c r="AX459" i="1" s="1"/>
  <c r="AX460" i="1" s="1"/>
  <c r="AX461" i="1" s="1"/>
  <c r="AX462" i="1" s="1"/>
  <c r="AX463" i="1" s="1"/>
  <c r="AX464" i="1" s="1"/>
  <c r="AX465" i="1" s="1"/>
  <c r="AX466" i="1" s="1"/>
  <c r="AX467" i="1" s="1"/>
  <c r="AX468" i="1" s="1"/>
  <c r="AX469" i="1" s="1"/>
  <c r="AX470" i="1" s="1"/>
  <c r="AX471" i="1" s="1"/>
  <c r="AX472" i="1" s="1"/>
  <c r="AM316" i="1"/>
  <c r="AJ316" i="1"/>
  <c r="AI316" i="1"/>
  <c r="AG316" i="1"/>
  <c r="S316" i="1"/>
  <c r="Z316" i="1" s="1"/>
  <c r="BA316" i="1" s="1"/>
  <c r="P316" i="1"/>
  <c r="E319" i="1" l="1"/>
  <c r="D318" i="1"/>
  <c r="Q332" i="1"/>
  <c r="AG331" i="1"/>
  <c r="AP320" i="1"/>
  <c r="Q320" i="1"/>
  <c r="E332" i="1"/>
  <c r="Q361" i="1"/>
  <c r="AG360" i="1"/>
  <c r="Q371" i="1"/>
  <c r="AG371" i="1" s="1"/>
  <c r="AG370" i="1"/>
  <c r="AG330" i="1"/>
  <c r="Q344" i="1"/>
  <c r="E361" i="1"/>
  <c r="E346" i="1"/>
  <c r="AG378" i="1"/>
  <c r="Q379" i="1"/>
  <c r="Q357" i="1"/>
  <c r="AG357" i="1" s="1"/>
  <c r="AG356" i="1"/>
  <c r="Q374" i="1"/>
  <c r="AG374" i="1" s="1"/>
  <c r="AG373" i="1"/>
  <c r="E376" i="1"/>
  <c r="Q389" i="1"/>
  <c r="E389" i="1"/>
  <c r="AG377" i="1"/>
  <c r="E403" i="1"/>
  <c r="Q399" i="1"/>
  <c r="AG399" i="1" s="1"/>
  <c r="AG398" i="1"/>
  <c r="Q403" i="1"/>
  <c r="AG403" i="1" s="1"/>
  <c r="AG402" i="1"/>
  <c r="E417" i="1"/>
  <c r="AG407" i="1"/>
  <c r="AG408" i="1"/>
  <c r="AG409" i="1"/>
  <c r="AG410" i="1"/>
  <c r="AG411" i="1"/>
  <c r="AG412" i="1"/>
  <c r="Q425" i="1"/>
  <c r="AG425" i="1" s="1"/>
  <c r="AG417" i="1"/>
  <c r="AG418" i="1"/>
  <c r="AG419" i="1"/>
  <c r="AG420" i="1"/>
  <c r="AG421" i="1"/>
  <c r="AG422" i="1"/>
  <c r="Q440" i="1"/>
  <c r="Q447" i="1"/>
  <c r="AG446" i="1"/>
  <c r="AG432" i="1"/>
  <c r="Q433" i="1"/>
  <c r="Q454" i="1"/>
  <c r="AG433" i="1" l="1"/>
  <c r="Q434" i="1"/>
  <c r="AG440" i="1"/>
  <c r="Q441" i="1"/>
  <c r="AG379" i="1"/>
  <c r="Q380" i="1"/>
  <c r="E404" i="1"/>
  <c r="AG389" i="1"/>
  <c r="Q390" i="1"/>
  <c r="AG332" i="1"/>
  <c r="Q333" i="1"/>
  <c r="Q345" i="1"/>
  <c r="AG344" i="1"/>
  <c r="Q321" i="1"/>
  <c r="AG320" i="1"/>
  <c r="E362" i="1"/>
  <c r="E333" i="1"/>
  <c r="AG454" i="1"/>
  <c r="Q455" i="1"/>
  <c r="AG447" i="1"/>
  <c r="Q448" i="1"/>
  <c r="E418" i="1"/>
  <c r="E390" i="1"/>
  <c r="E377" i="1"/>
  <c r="E347" i="1"/>
  <c r="AG361" i="1"/>
  <c r="Q362" i="1"/>
  <c r="AP321" i="1"/>
  <c r="BH320" i="1"/>
  <c r="E320" i="1"/>
  <c r="D319" i="1"/>
  <c r="Q363" i="1" l="1"/>
  <c r="AG362" i="1"/>
  <c r="Q456" i="1"/>
  <c r="AG455" i="1"/>
  <c r="E363" i="1"/>
  <c r="AG390" i="1"/>
  <c r="Q391" i="1"/>
  <c r="AG380" i="1"/>
  <c r="Q381" i="1"/>
  <c r="Q435" i="1"/>
  <c r="AG435" i="1" s="1"/>
  <c r="AG434" i="1"/>
  <c r="E391" i="1"/>
  <c r="Q449" i="1"/>
  <c r="AG449" i="1" s="1"/>
  <c r="AG448" i="1"/>
  <c r="Q334" i="1"/>
  <c r="AG333" i="1"/>
  <c r="AG441" i="1"/>
  <c r="Q442" i="1"/>
  <c r="AG442" i="1" s="1"/>
  <c r="AP322" i="1"/>
  <c r="BH321" i="1"/>
  <c r="E348" i="1"/>
  <c r="E334" i="1"/>
  <c r="Q322" i="1"/>
  <c r="AG321" i="1"/>
  <c r="E405" i="1"/>
  <c r="E321" i="1"/>
  <c r="D320" i="1"/>
  <c r="E378" i="1"/>
  <c r="E419" i="1"/>
  <c r="Q346" i="1"/>
  <c r="AG345" i="1"/>
  <c r="AG391" i="1" l="1"/>
  <c r="Q392" i="1"/>
  <c r="E379" i="1"/>
  <c r="E420" i="1"/>
  <c r="E322" i="1"/>
  <c r="D321" i="1"/>
  <c r="AG322" i="1"/>
  <c r="Q323" i="1"/>
  <c r="E349" i="1"/>
  <c r="AG456" i="1"/>
  <c r="Q457" i="1"/>
  <c r="E392" i="1"/>
  <c r="Q382" i="1"/>
  <c r="AG381" i="1"/>
  <c r="AG346" i="1"/>
  <c r="Q347" i="1"/>
  <c r="E406" i="1"/>
  <c r="E335" i="1"/>
  <c r="AP323" i="1"/>
  <c r="BH322" i="1"/>
  <c r="Q335" i="1"/>
  <c r="AG334" i="1"/>
  <c r="E364" i="1"/>
  <c r="AG363" i="1"/>
  <c r="Q364" i="1"/>
  <c r="Q336" i="1" l="1"/>
  <c r="AG335" i="1"/>
  <c r="E336" i="1"/>
  <c r="Q365" i="1"/>
  <c r="AG364" i="1"/>
  <c r="Q348" i="1"/>
  <c r="AG347" i="1"/>
  <c r="E393" i="1"/>
  <c r="E350" i="1"/>
  <c r="E323" i="1"/>
  <c r="D322" i="1"/>
  <c r="E380" i="1"/>
  <c r="AG457" i="1"/>
  <c r="Q458" i="1"/>
  <c r="Q324" i="1"/>
  <c r="AG323" i="1"/>
  <c r="AG392" i="1"/>
  <c r="Q393" i="1"/>
  <c r="E365" i="1"/>
  <c r="BH323" i="1"/>
  <c r="AP324" i="1"/>
  <c r="E407" i="1"/>
  <c r="AG382" i="1"/>
  <c r="Q383" i="1"/>
  <c r="E421" i="1"/>
  <c r="E381" i="1" l="1"/>
  <c r="E422" i="1"/>
  <c r="E408" i="1"/>
  <c r="E366" i="1"/>
  <c r="Q325" i="1"/>
  <c r="AG324" i="1"/>
  <c r="E351" i="1"/>
  <c r="AG348" i="1"/>
  <c r="Q349" i="1"/>
  <c r="E337" i="1"/>
  <c r="AG383" i="1"/>
  <c r="Q384" i="1"/>
  <c r="AP325" i="1"/>
  <c r="BH324" i="1"/>
  <c r="AG393" i="1"/>
  <c r="Q394" i="1"/>
  <c r="Q459" i="1"/>
  <c r="AG458" i="1"/>
  <c r="E394" i="1"/>
  <c r="E324" i="1"/>
  <c r="D323" i="1"/>
  <c r="AG365" i="1"/>
  <c r="Q366" i="1"/>
  <c r="Q337" i="1"/>
  <c r="AG336" i="1"/>
  <c r="E352" i="1" l="1"/>
  <c r="E367" i="1"/>
  <c r="Q338" i="1"/>
  <c r="AG337" i="1"/>
  <c r="E325" i="1"/>
  <c r="D324" i="1"/>
  <c r="Q460" i="1"/>
  <c r="AG459" i="1"/>
  <c r="AP326" i="1"/>
  <c r="BH325" i="1"/>
  <c r="E338" i="1"/>
  <c r="E423" i="1"/>
  <c r="Q367" i="1"/>
  <c r="AG367" i="1" s="1"/>
  <c r="AG366" i="1"/>
  <c r="E395" i="1"/>
  <c r="AG394" i="1"/>
  <c r="Q395" i="1"/>
  <c r="AG384" i="1"/>
  <c r="Q385" i="1"/>
  <c r="AG385" i="1" s="1"/>
  <c r="Q350" i="1"/>
  <c r="AG349" i="1"/>
  <c r="Q326" i="1"/>
  <c r="AG325" i="1"/>
  <c r="E409" i="1"/>
  <c r="E382" i="1"/>
  <c r="E383" i="1" l="1"/>
  <c r="E396" i="1"/>
  <c r="AG326" i="1"/>
  <c r="Q327" i="1"/>
  <c r="E424" i="1"/>
  <c r="BH326" i="1"/>
  <c r="AP327" i="1"/>
  <c r="E326" i="1"/>
  <c r="D325" i="1"/>
  <c r="E368" i="1"/>
  <c r="AG395" i="1"/>
  <c r="Q396" i="1"/>
  <c r="AG396" i="1" s="1"/>
  <c r="E410" i="1"/>
  <c r="AG350" i="1"/>
  <c r="Q351" i="1"/>
  <c r="E339" i="1"/>
  <c r="AG460" i="1"/>
  <c r="Q461" i="1"/>
  <c r="Q339" i="1"/>
  <c r="AG338" i="1"/>
  <c r="E353" i="1"/>
  <c r="Q462" i="1" l="1"/>
  <c r="AG461" i="1"/>
  <c r="Q352" i="1"/>
  <c r="AG351" i="1"/>
  <c r="E397" i="1"/>
  <c r="E354" i="1"/>
  <c r="E327" i="1"/>
  <c r="D326" i="1"/>
  <c r="E425" i="1"/>
  <c r="E369" i="1"/>
  <c r="AP328" i="1"/>
  <c r="BH327" i="1"/>
  <c r="Q328" i="1"/>
  <c r="AG328" i="1" s="1"/>
  <c r="AG327" i="1"/>
  <c r="Q340" i="1"/>
  <c r="AG339" i="1"/>
  <c r="E340" i="1"/>
  <c r="E411" i="1"/>
  <c r="E384" i="1"/>
  <c r="E412" i="1" l="1"/>
  <c r="Q341" i="1"/>
  <c r="AG341" i="1" s="1"/>
  <c r="AG340" i="1"/>
  <c r="BH328" i="1"/>
  <c r="AP329" i="1"/>
  <c r="E355" i="1"/>
  <c r="AG352" i="1"/>
  <c r="Q353" i="1"/>
  <c r="E341" i="1"/>
  <c r="E370" i="1"/>
  <c r="E328" i="1"/>
  <c r="D327" i="1"/>
  <c r="E426" i="1"/>
  <c r="E385" i="1"/>
  <c r="E398" i="1"/>
  <c r="AG462" i="1"/>
  <c r="Q463" i="1"/>
  <c r="D328" i="1" l="1"/>
  <c r="E329" i="1"/>
  <c r="D329" i="1" s="1"/>
  <c r="D330" i="1" s="1"/>
  <c r="D331" i="1" s="1"/>
  <c r="D332" i="1" s="1"/>
  <c r="D333" i="1" s="1"/>
  <c r="D334" i="1" s="1"/>
  <c r="D335" i="1" s="1"/>
  <c r="D336" i="1" s="1"/>
  <c r="D337" i="1" s="1"/>
  <c r="D338" i="1" s="1"/>
  <c r="D339" i="1" s="1"/>
  <c r="D340" i="1" s="1"/>
  <c r="D341" i="1" s="1"/>
  <c r="E342" i="1"/>
  <c r="E356" i="1"/>
  <c r="AG463" i="1"/>
  <c r="Q464" i="1"/>
  <c r="E399" i="1"/>
  <c r="E427" i="1"/>
  <c r="Q354" i="1"/>
  <c r="AG354" i="1" s="1"/>
  <c r="AG353" i="1"/>
  <c r="AP330" i="1"/>
  <c r="BH329" i="1"/>
  <c r="E371" i="1"/>
  <c r="E413" i="1"/>
  <c r="AP331" i="1" l="1"/>
  <c r="BH330" i="1"/>
  <c r="E428" i="1"/>
  <c r="E357" i="1"/>
  <c r="AG464" i="1"/>
  <c r="Q465" i="1"/>
  <c r="D342" i="1"/>
  <c r="E343" i="1"/>
  <c r="AP332" i="1" l="1"/>
  <c r="BH331" i="1"/>
  <c r="Q466" i="1"/>
  <c r="AG465" i="1"/>
  <c r="D343" i="1"/>
  <c r="D344" i="1" s="1"/>
  <c r="D345" i="1" s="1"/>
  <c r="D346" i="1" s="1"/>
  <c r="D347" i="1" s="1"/>
  <c r="D348" i="1" s="1"/>
  <c r="D349" i="1" s="1"/>
  <c r="D350" i="1" s="1"/>
  <c r="D351" i="1" s="1"/>
  <c r="D352" i="1" s="1"/>
  <c r="D353" i="1" s="1"/>
  <c r="D354" i="1" s="1"/>
  <c r="D355" i="1" s="1"/>
  <c r="D356" i="1" s="1"/>
  <c r="D357" i="1" s="1"/>
  <c r="D358" i="1" s="1"/>
  <c r="D359" i="1" s="1"/>
  <c r="D360" i="1" s="1"/>
  <c r="D361" i="1" s="1"/>
  <c r="D362" i="1" s="1"/>
  <c r="D363" i="1" s="1"/>
  <c r="D364" i="1" s="1"/>
  <c r="D365" i="1" s="1"/>
  <c r="D366" i="1" s="1"/>
  <c r="D367" i="1" s="1"/>
  <c r="D368" i="1" s="1"/>
  <c r="D369" i="1" s="1"/>
  <c r="D370" i="1" s="1"/>
  <c r="D371" i="1" s="1"/>
  <c r="D372" i="1" s="1"/>
  <c r="D373" i="1" s="1"/>
  <c r="D374" i="1" s="1"/>
  <c r="D375" i="1" s="1"/>
  <c r="D376" i="1" s="1"/>
  <c r="D377" i="1" s="1"/>
  <c r="D378" i="1" s="1"/>
  <c r="D379" i="1" s="1"/>
  <c r="D380" i="1" s="1"/>
  <c r="D381" i="1" s="1"/>
  <c r="D382" i="1" s="1"/>
  <c r="D383" i="1" s="1"/>
  <c r="D384" i="1" s="1"/>
  <c r="D385" i="1" s="1"/>
  <c r="D386" i="1" s="1"/>
  <c r="D387" i="1" s="1"/>
  <c r="D388" i="1" s="1"/>
  <c r="D389" i="1" s="1"/>
  <c r="D390" i="1" s="1"/>
  <c r="D391" i="1" s="1"/>
  <c r="D392" i="1" s="1"/>
  <c r="D393" i="1" s="1"/>
  <c r="D394" i="1" s="1"/>
  <c r="D395" i="1" s="1"/>
  <c r="D396" i="1" s="1"/>
  <c r="D397" i="1" s="1"/>
  <c r="D398" i="1" s="1"/>
  <c r="D399" i="1" s="1"/>
  <c r="D400" i="1" s="1"/>
  <c r="D401" i="1" s="1"/>
  <c r="D402" i="1" s="1"/>
  <c r="D403" i="1" s="1"/>
  <c r="D404" i="1" s="1"/>
  <c r="D405" i="1" s="1"/>
  <c r="D406" i="1" s="1"/>
  <c r="D407" i="1" s="1"/>
  <c r="D408" i="1" s="1"/>
  <c r="D409" i="1" s="1"/>
  <c r="D410" i="1" s="1"/>
  <c r="D411" i="1" s="1"/>
  <c r="D412" i="1" s="1"/>
  <c r="D413" i="1" s="1"/>
  <c r="D414" i="1" s="1"/>
  <c r="D415" i="1" s="1"/>
  <c r="D416" i="1" s="1"/>
  <c r="D417" i="1" s="1"/>
  <c r="D418" i="1" s="1"/>
  <c r="D419" i="1" s="1"/>
  <c r="D420" i="1" s="1"/>
  <c r="D421" i="1" s="1"/>
  <c r="D422" i="1" s="1"/>
  <c r="D423" i="1" s="1"/>
  <c r="D424" i="1" s="1"/>
  <c r="D425" i="1" s="1"/>
  <c r="D426" i="1" s="1"/>
  <c r="D427" i="1" s="1"/>
  <c r="D428" i="1" s="1"/>
  <c r="D429" i="1" s="1"/>
  <c r="D430" i="1" s="1"/>
  <c r="D431" i="1" s="1"/>
  <c r="D432" i="1" s="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470" i="1" s="1"/>
  <c r="D471" i="1" s="1"/>
  <c r="D472" i="1" s="1"/>
  <c r="BH332" i="1" l="1"/>
  <c r="AP333" i="1"/>
  <c r="Q467" i="1"/>
  <c r="AG466" i="1"/>
  <c r="AG467" i="1" l="1"/>
  <c r="Q468" i="1"/>
  <c r="AP334" i="1"/>
  <c r="BH333" i="1"/>
  <c r="AP335" i="1" l="1"/>
  <c r="BH334" i="1"/>
  <c r="AG468" i="1"/>
  <c r="Q469" i="1"/>
  <c r="AG469" i="1" l="1"/>
  <c r="Q470" i="1"/>
  <c r="AP336" i="1"/>
  <c r="BH335" i="1"/>
  <c r="BH336" i="1" l="1"/>
  <c r="AP337" i="1"/>
  <c r="Q471" i="1"/>
  <c r="AG471" i="1" s="1"/>
  <c r="AG470" i="1"/>
  <c r="AP338" i="1" l="1"/>
  <c r="BH337" i="1"/>
  <c r="AP339" i="1" l="1"/>
  <c r="BH338" i="1"/>
  <c r="BH339" i="1" l="1"/>
  <c r="AP340" i="1"/>
  <c r="AP341" i="1" l="1"/>
  <c r="BH340" i="1"/>
  <c r="AP342" i="1" l="1"/>
  <c r="BH341" i="1"/>
  <c r="AP343" i="1" l="1"/>
  <c r="BH342" i="1"/>
  <c r="AP344" i="1" l="1"/>
  <c r="BH343" i="1"/>
  <c r="BH344" i="1" l="1"/>
  <c r="AP345" i="1"/>
  <c r="AP346" i="1" l="1"/>
  <c r="BH345" i="1"/>
  <c r="BH346" i="1" l="1"/>
  <c r="AP347" i="1"/>
  <c r="AP348" i="1" l="1"/>
  <c r="BH347" i="1"/>
  <c r="BH348" i="1" l="1"/>
  <c r="AP349" i="1"/>
  <c r="AP350" i="1" l="1"/>
  <c r="BH349" i="1"/>
  <c r="BH350" i="1" l="1"/>
  <c r="AP351" i="1"/>
  <c r="AP352" i="1" l="1"/>
  <c r="BH351" i="1"/>
  <c r="BH352" i="1" l="1"/>
  <c r="AP353" i="1"/>
  <c r="AP354" i="1" l="1"/>
  <c r="BH353" i="1"/>
  <c r="AP355" i="1" l="1"/>
  <c r="BH354" i="1"/>
  <c r="BH355" i="1" l="1"/>
  <c r="AP356" i="1"/>
  <c r="AP357" i="1" l="1"/>
  <c r="BH356" i="1"/>
  <c r="BH357" i="1" l="1"/>
  <c r="AP358" i="1"/>
  <c r="AP359" i="1" l="1"/>
  <c r="BH358" i="1"/>
  <c r="BH359" i="1" l="1"/>
  <c r="AP360" i="1"/>
  <c r="AP361" i="1" l="1"/>
  <c r="BH360" i="1"/>
  <c r="BH361" i="1" l="1"/>
  <c r="AP362" i="1"/>
  <c r="AP363" i="1" l="1"/>
  <c r="BH362" i="1"/>
  <c r="BH363" i="1" l="1"/>
  <c r="AP364" i="1"/>
  <c r="AP365" i="1" l="1"/>
  <c r="BH364" i="1"/>
  <c r="BH365" i="1" l="1"/>
  <c r="AP366" i="1"/>
  <c r="AP367" i="1" l="1"/>
  <c r="BH366" i="1"/>
  <c r="BH367" i="1" l="1"/>
  <c r="AP368" i="1"/>
  <c r="AP369" i="1" l="1"/>
  <c r="BH368" i="1"/>
  <c r="BH369" i="1" l="1"/>
  <c r="AP370" i="1"/>
  <c r="AP371" i="1" l="1"/>
  <c r="BH370" i="1"/>
  <c r="BH371" i="1" l="1"/>
  <c r="AP372" i="1"/>
  <c r="BH372" i="1" l="1"/>
  <c r="AP373" i="1"/>
  <c r="BH373" i="1" l="1"/>
  <c r="AP374" i="1"/>
  <c r="AP375" i="1" l="1"/>
  <c r="BH374" i="1"/>
  <c r="BH375" i="1" l="1"/>
  <c r="AP376" i="1"/>
  <c r="BH376" i="1" l="1"/>
  <c r="AP377" i="1"/>
  <c r="BH377" i="1" l="1"/>
  <c r="AP378" i="1"/>
  <c r="AP379" i="1" l="1"/>
  <c r="BH378" i="1"/>
  <c r="BH379" i="1" l="1"/>
  <c r="AP380" i="1"/>
  <c r="BH380" i="1" l="1"/>
  <c r="AP381" i="1"/>
  <c r="BH381" i="1" l="1"/>
  <c r="AP382" i="1"/>
  <c r="AP383" i="1" l="1"/>
  <c r="BH382" i="1"/>
  <c r="BH383" i="1" l="1"/>
  <c r="AP384" i="1"/>
  <c r="BH384" i="1" l="1"/>
  <c r="AP385" i="1"/>
  <c r="BH385" i="1" l="1"/>
  <c r="AP386" i="1"/>
  <c r="BH386" i="1" l="1"/>
  <c r="AP387" i="1"/>
  <c r="BH387" i="1" l="1"/>
  <c r="AP388" i="1"/>
  <c r="BH388" i="1" l="1"/>
  <c r="AP389" i="1"/>
  <c r="BH389" i="1" l="1"/>
  <c r="AP390" i="1"/>
  <c r="BH390" i="1" l="1"/>
  <c r="AP391" i="1"/>
  <c r="BH391" i="1" l="1"/>
  <c r="AP392" i="1"/>
  <c r="BH392" i="1" l="1"/>
  <c r="AP393" i="1"/>
  <c r="BH393" i="1" l="1"/>
  <c r="AP394" i="1"/>
  <c r="BH394" i="1" l="1"/>
  <c r="AP395" i="1"/>
  <c r="BH395" i="1" l="1"/>
  <c r="AP396" i="1"/>
  <c r="AP397" i="1" l="1"/>
  <c r="BH396" i="1"/>
  <c r="BH397" i="1" l="1"/>
  <c r="AP398" i="1"/>
  <c r="AP399" i="1" l="1"/>
  <c r="BH398" i="1"/>
  <c r="BH399" i="1" l="1"/>
  <c r="AP400" i="1"/>
  <c r="AP401" i="1" l="1"/>
  <c r="BH400" i="1"/>
  <c r="BH401" i="1" l="1"/>
  <c r="AP402" i="1"/>
  <c r="AP403" i="1" l="1"/>
  <c r="BH402" i="1"/>
  <c r="AP404" i="1" l="1"/>
  <c r="BH403" i="1"/>
  <c r="AP405" i="1" l="1"/>
  <c r="BH404" i="1"/>
  <c r="AP406" i="1" l="1"/>
  <c r="BH405" i="1"/>
  <c r="AP407" i="1" l="1"/>
  <c r="BH406" i="1"/>
  <c r="AP408" i="1" l="1"/>
  <c r="BH407" i="1"/>
  <c r="AP409" i="1" l="1"/>
  <c r="BH408" i="1"/>
  <c r="AP410" i="1" l="1"/>
  <c r="BH409" i="1"/>
  <c r="AP411" i="1" l="1"/>
  <c r="BH410" i="1"/>
  <c r="AP412" i="1" l="1"/>
  <c r="BH411" i="1"/>
  <c r="AP413" i="1" l="1"/>
  <c r="BH412" i="1"/>
  <c r="AP414" i="1" l="1"/>
  <c r="BH413" i="1"/>
  <c r="AP415" i="1" l="1"/>
  <c r="BH414" i="1"/>
  <c r="AP416" i="1" l="1"/>
  <c r="BH415" i="1"/>
  <c r="AP417" i="1" l="1"/>
  <c r="BH416" i="1"/>
  <c r="AP418" i="1" l="1"/>
  <c r="BH417" i="1"/>
  <c r="AP419" i="1" l="1"/>
  <c r="BH418" i="1"/>
  <c r="AP420" i="1" l="1"/>
  <c r="BH419" i="1"/>
  <c r="AP421" i="1" l="1"/>
  <c r="BH420" i="1"/>
  <c r="AP422" i="1" l="1"/>
  <c r="BH421" i="1"/>
  <c r="AP423" i="1" l="1"/>
  <c r="BH422" i="1"/>
  <c r="BH423" i="1" l="1"/>
  <c r="AP424" i="1"/>
  <c r="AP425" i="1" l="1"/>
  <c r="BH424" i="1"/>
  <c r="BH425" i="1" l="1"/>
  <c r="AP426" i="1"/>
  <c r="AP427" i="1" l="1"/>
  <c r="BH426" i="1"/>
  <c r="AP428" i="1" l="1"/>
  <c r="BH427" i="1"/>
  <c r="BH428" i="1" l="1"/>
  <c r="AP429" i="1"/>
  <c r="BH429" i="1" l="1"/>
  <c r="AP430" i="1"/>
  <c r="BH430" i="1" l="1"/>
  <c r="AP431" i="1"/>
  <c r="AP432" i="1" l="1"/>
  <c r="BH431" i="1"/>
  <c r="BH432" i="1" l="1"/>
  <c r="AP433" i="1"/>
  <c r="BH433" i="1" l="1"/>
  <c r="AP434" i="1"/>
  <c r="BH434" i="1" l="1"/>
  <c r="AP435" i="1"/>
  <c r="AP436" i="1" l="1"/>
  <c r="BH435" i="1"/>
  <c r="BH436" i="1" l="1"/>
  <c r="AP437" i="1"/>
  <c r="BH437" i="1" l="1"/>
  <c r="AP438" i="1"/>
  <c r="BH438" i="1" l="1"/>
  <c r="AP439" i="1"/>
  <c r="AP440" i="1" l="1"/>
  <c r="BH439" i="1"/>
  <c r="BH440" i="1" l="1"/>
  <c r="AP441" i="1"/>
  <c r="BH441" i="1" l="1"/>
  <c r="AP442" i="1"/>
  <c r="BH442" i="1" l="1"/>
  <c r="AP443" i="1"/>
  <c r="BH443" i="1" l="1"/>
  <c r="AP444" i="1"/>
  <c r="BH444" i="1" l="1"/>
  <c r="AP445" i="1"/>
  <c r="AP446" i="1" l="1"/>
  <c r="BH445" i="1"/>
  <c r="AP447" i="1" l="1"/>
  <c r="BH446" i="1"/>
  <c r="AP448" i="1" l="1"/>
  <c r="BH447" i="1"/>
  <c r="BH448" i="1" l="1"/>
  <c r="AP449" i="1"/>
  <c r="BH449" i="1" l="1"/>
  <c r="AP450" i="1"/>
  <c r="BH450" i="1" l="1"/>
  <c r="AP451" i="1"/>
  <c r="BH451" i="1" l="1"/>
  <c r="AP452" i="1"/>
  <c r="AP453" i="1" l="1"/>
  <c r="BH452" i="1"/>
  <c r="BH453" i="1" l="1"/>
  <c r="AP454" i="1"/>
  <c r="BH454" i="1" l="1"/>
  <c r="AP455" i="1"/>
  <c r="BH455" i="1" l="1"/>
  <c r="AP456" i="1"/>
  <c r="AP457" i="1" l="1"/>
  <c r="BH456" i="1"/>
  <c r="AP458" i="1" l="1"/>
  <c r="BH457" i="1"/>
  <c r="BH458" i="1" l="1"/>
  <c r="AP459" i="1"/>
  <c r="AP460" i="1" l="1"/>
  <c r="BH459" i="1"/>
  <c r="AP461" i="1" l="1"/>
  <c r="BH460" i="1"/>
  <c r="BH461" i="1" l="1"/>
  <c r="AP462" i="1"/>
  <c r="AP463" i="1" l="1"/>
  <c r="BH462" i="1"/>
  <c r="BH463" i="1" l="1"/>
  <c r="AP464" i="1"/>
  <c r="AP465" i="1" l="1"/>
  <c r="BH464" i="1"/>
  <c r="BH465" i="1" l="1"/>
  <c r="AP466" i="1"/>
  <c r="BH466" i="1" l="1"/>
  <c r="AP467" i="1"/>
  <c r="AP468" i="1" l="1"/>
  <c r="BH467" i="1"/>
  <c r="AP469" i="1" l="1"/>
  <c r="BH468" i="1"/>
  <c r="BH469" i="1" l="1"/>
  <c r="AP470" i="1"/>
  <c r="BH470" i="1" l="1"/>
  <c r="AP471" i="1"/>
  <c r="BH471" i="1" l="1"/>
  <c r="AP472" i="1"/>
  <c r="BH472" i="1" s="1"/>
  <c r="BI315" i="1" l="1"/>
  <c r="BD315" i="1"/>
  <c r="BB315" i="1"/>
  <c r="BA315" i="1"/>
  <c r="AM315" i="1"/>
  <c r="AJ315" i="1"/>
  <c r="AG315" i="1"/>
  <c r="BI314" i="1"/>
  <c r="BD314" i="1"/>
  <c r="BB314" i="1"/>
  <c r="BA314" i="1"/>
  <c r="AM314" i="1"/>
  <c r="AJ314" i="1"/>
  <c r="S314" i="1"/>
  <c r="P314" i="1"/>
  <c r="BI313" i="1"/>
  <c r="BD313" i="1"/>
  <c r="BB313" i="1"/>
  <c r="BA313" i="1"/>
  <c r="AM313" i="1"/>
  <c r="S313" i="1"/>
  <c r="P313" i="1"/>
  <c r="AJ313" i="1" s="1"/>
  <c r="BI312" i="1"/>
  <c r="BD312" i="1"/>
  <c r="BB312" i="1"/>
  <c r="BA312" i="1"/>
  <c r="AM312" i="1"/>
  <c r="S312" i="1"/>
  <c r="P312" i="1"/>
  <c r="AJ312" i="1" s="1"/>
  <c r="BI311" i="1"/>
  <c r="BD311" i="1"/>
  <c r="BB311" i="1"/>
  <c r="BA311" i="1"/>
  <c r="AM311" i="1"/>
  <c r="AJ311" i="1"/>
  <c r="S311" i="1"/>
  <c r="P311" i="1"/>
  <c r="BI310" i="1"/>
  <c r="BD310" i="1"/>
  <c r="BB310" i="1"/>
  <c r="BA310" i="1"/>
  <c r="AM310" i="1"/>
  <c r="AJ310" i="1"/>
  <c r="S310" i="1"/>
  <c r="P310" i="1"/>
  <c r="BI309" i="1"/>
  <c r="BD309" i="1"/>
  <c r="BB309" i="1"/>
  <c r="BA309" i="1"/>
  <c r="AM309" i="1"/>
  <c r="S309" i="1"/>
  <c r="P309" i="1"/>
  <c r="AJ309" i="1" s="1"/>
  <c r="BI308" i="1"/>
  <c r="BD308" i="1"/>
  <c r="BB308" i="1"/>
  <c r="BA308" i="1"/>
  <c r="AM308" i="1"/>
  <c r="S308" i="1"/>
  <c r="P308" i="1"/>
  <c r="AJ308" i="1" s="1"/>
  <c r="BI307" i="1"/>
  <c r="BD307" i="1"/>
  <c r="BB307" i="1"/>
  <c r="BA307" i="1"/>
  <c r="AM307" i="1"/>
  <c r="S307" i="1"/>
  <c r="P307" i="1"/>
  <c r="AJ307" i="1" s="1"/>
  <c r="BI306" i="1"/>
  <c r="BD306" i="1"/>
  <c r="BB306" i="1"/>
  <c r="BA306" i="1"/>
  <c r="AM306" i="1"/>
  <c r="AJ306" i="1"/>
  <c r="S306" i="1"/>
  <c r="P306" i="1"/>
  <c r="BI305" i="1"/>
  <c r="BD305" i="1"/>
  <c r="BB305" i="1"/>
  <c r="BA305" i="1"/>
  <c r="AM305" i="1"/>
  <c r="S305" i="1"/>
  <c r="P305" i="1"/>
  <c r="AJ305" i="1" s="1"/>
  <c r="BI304" i="1"/>
  <c r="BD304" i="1"/>
  <c r="BB304" i="1"/>
  <c r="BA304" i="1"/>
  <c r="AM304" i="1"/>
  <c r="S304" i="1"/>
  <c r="P304" i="1"/>
  <c r="AJ304" i="1" s="1"/>
  <c r="BI303" i="1"/>
  <c r="BD303" i="1"/>
  <c r="BB303" i="1"/>
  <c r="BA303" i="1"/>
  <c r="AM303" i="1"/>
  <c r="S303" i="1"/>
  <c r="P303" i="1"/>
  <c r="AJ303" i="1" s="1"/>
  <c r="BI302" i="1"/>
  <c r="BD302" i="1"/>
  <c r="BB302" i="1"/>
  <c r="BA302" i="1"/>
  <c r="AM302" i="1"/>
  <c r="AJ302" i="1"/>
  <c r="S302" i="1"/>
  <c r="P302" i="1"/>
  <c r="BI301" i="1"/>
  <c r="BD301" i="1"/>
  <c r="BB301" i="1"/>
  <c r="BA301" i="1"/>
  <c r="AM301" i="1"/>
  <c r="AJ301" i="1"/>
  <c r="S301" i="1"/>
  <c r="P301" i="1"/>
  <c r="BI300" i="1"/>
  <c r="BD300" i="1"/>
  <c r="BB300" i="1"/>
  <c r="BA300" i="1"/>
  <c r="AM300" i="1"/>
  <c r="S300" i="1"/>
  <c r="P300" i="1"/>
  <c r="AJ300" i="1" s="1"/>
  <c r="BI299" i="1"/>
  <c r="BD299" i="1"/>
  <c r="BB299" i="1"/>
  <c r="BA299" i="1"/>
  <c r="AM299" i="1"/>
  <c r="S299" i="1"/>
  <c r="P299" i="1"/>
  <c r="AJ299" i="1" s="1"/>
  <c r="BI298" i="1"/>
  <c r="BD298" i="1"/>
  <c r="BB298" i="1"/>
  <c r="BA298" i="1"/>
  <c r="AM298" i="1"/>
  <c r="S298" i="1"/>
  <c r="P298" i="1"/>
  <c r="AJ298" i="1" s="1"/>
  <c r="BI297" i="1"/>
  <c r="BD297" i="1"/>
  <c r="BB297" i="1"/>
  <c r="BA297" i="1"/>
  <c r="AM297" i="1"/>
  <c r="AJ297" i="1"/>
  <c r="S297" i="1"/>
  <c r="P297" i="1"/>
  <c r="BI296" i="1"/>
  <c r="BD296" i="1"/>
  <c r="BB296" i="1"/>
  <c r="BA296" i="1"/>
  <c r="AM296" i="1"/>
  <c r="AJ296" i="1"/>
  <c r="S296" i="1"/>
  <c r="P296" i="1"/>
  <c r="BI295" i="1"/>
  <c r="BD295" i="1"/>
  <c r="BB295" i="1"/>
  <c r="BA295" i="1"/>
  <c r="AM295" i="1"/>
  <c r="S295" i="1"/>
  <c r="P295" i="1"/>
  <c r="AJ295" i="1" s="1"/>
  <c r="BI294" i="1"/>
  <c r="BD294" i="1"/>
  <c r="BB294" i="1"/>
  <c r="BA294" i="1"/>
  <c r="AM294" i="1"/>
  <c r="AD294" i="1"/>
  <c r="AD295" i="1" s="1"/>
  <c r="AD296" i="1" s="1"/>
  <c r="AD297" i="1" s="1"/>
  <c r="AD298" i="1" s="1"/>
  <c r="AD299" i="1" s="1"/>
  <c r="AD300" i="1" s="1"/>
  <c r="AD301" i="1" s="1"/>
  <c r="AD302" i="1" s="1"/>
  <c r="AD303" i="1" s="1"/>
  <c r="AD304" i="1" s="1"/>
  <c r="AD305" i="1" s="1"/>
  <c r="AD306" i="1" s="1"/>
  <c r="AD307" i="1" s="1"/>
  <c r="AD308" i="1" s="1"/>
  <c r="AD309" i="1" s="1"/>
  <c r="AD310" i="1" s="1"/>
  <c r="AD311" i="1" s="1"/>
  <c r="AD312" i="1" s="1"/>
  <c r="AD313" i="1" s="1"/>
  <c r="AD314" i="1" s="1"/>
  <c r="AD315" i="1" s="1"/>
  <c r="S294" i="1"/>
  <c r="Q294" i="1"/>
  <c r="AG294" i="1" s="1"/>
  <c r="P294" i="1"/>
  <c r="AJ294" i="1" s="1"/>
  <c r="BI293" i="1"/>
  <c r="BD293" i="1"/>
  <c r="BB293" i="1"/>
  <c r="BA293" i="1"/>
  <c r="AM293" i="1"/>
  <c r="AG293" i="1"/>
  <c r="S293" i="1"/>
  <c r="P293" i="1"/>
  <c r="AJ293" i="1" s="1"/>
  <c r="BI292" i="1"/>
  <c r="BD292" i="1"/>
  <c r="BB292" i="1"/>
  <c r="BA292" i="1"/>
  <c r="AM292" i="1"/>
  <c r="S292" i="1"/>
  <c r="P292" i="1"/>
  <c r="AJ292" i="1" s="1"/>
  <c r="BI291" i="1"/>
  <c r="BD291" i="1"/>
  <c r="BB291" i="1"/>
  <c r="BA291" i="1"/>
  <c r="AM291" i="1"/>
  <c r="AJ291" i="1"/>
  <c r="S291" i="1"/>
  <c r="P291" i="1"/>
  <c r="BI290" i="1"/>
  <c r="BD290" i="1"/>
  <c r="BB290" i="1"/>
  <c r="BA290" i="1"/>
  <c r="AM290" i="1"/>
  <c r="AJ290" i="1"/>
  <c r="AH290" i="1"/>
  <c r="AH291" i="1" s="1"/>
  <c r="AH292" i="1" s="1"/>
  <c r="AH293" i="1" s="1"/>
  <c r="AH294" i="1" s="1"/>
  <c r="AH295" i="1" s="1"/>
  <c r="AH296" i="1" s="1"/>
  <c r="AH297" i="1" s="1"/>
  <c r="AH298" i="1" s="1"/>
  <c r="AH299" i="1" s="1"/>
  <c r="AH300" i="1" s="1"/>
  <c r="AH301" i="1" s="1"/>
  <c r="AH302" i="1" s="1"/>
  <c r="AH303" i="1" s="1"/>
  <c r="AH304" i="1" s="1"/>
  <c r="AH305" i="1" s="1"/>
  <c r="AH306" i="1" s="1"/>
  <c r="AH307" i="1" s="1"/>
  <c r="AH308" i="1" s="1"/>
  <c r="AH309" i="1" s="1"/>
  <c r="AH310" i="1" s="1"/>
  <c r="AH311" i="1" s="1"/>
  <c r="AH312" i="1" s="1"/>
  <c r="AH313" i="1" s="1"/>
  <c r="AH314" i="1" s="1"/>
  <c r="AH315" i="1" s="1"/>
  <c r="S290" i="1"/>
  <c r="P290" i="1"/>
  <c r="BI289" i="1"/>
  <c r="BD289" i="1"/>
  <c r="BB289" i="1"/>
  <c r="BA289" i="1"/>
  <c r="AM289" i="1"/>
  <c r="AJ289" i="1"/>
  <c r="S289" i="1"/>
  <c r="P289" i="1"/>
  <c r="BI288" i="1"/>
  <c r="BD288" i="1"/>
  <c r="BB288" i="1"/>
  <c r="BA288" i="1"/>
  <c r="AM288" i="1"/>
  <c r="AH288" i="1"/>
  <c r="AH289" i="1" s="1"/>
  <c r="S288" i="1"/>
  <c r="P288" i="1"/>
  <c r="AJ288" i="1" s="1"/>
  <c r="BI287" i="1"/>
  <c r="BD287" i="1"/>
  <c r="BB287" i="1"/>
  <c r="BA287" i="1"/>
  <c r="AM287" i="1"/>
  <c r="AH287" i="1"/>
  <c r="AE287" i="1"/>
  <c r="AE288" i="1" s="1"/>
  <c r="AE289" i="1" s="1"/>
  <c r="AE290" i="1" s="1"/>
  <c r="AE291" i="1" s="1"/>
  <c r="AE292" i="1" s="1"/>
  <c r="AE293" i="1" s="1"/>
  <c r="AE294" i="1" s="1"/>
  <c r="AE295" i="1" s="1"/>
  <c r="AE296" i="1" s="1"/>
  <c r="AE297" i="1" s="1"/>
  <c r="AE298" i="1" s="1"/>
  <c r="AE299" i="1" s="1"/>
  <c r="AE300" i="1" s="1"/>
  <c r="AE301" i="1" s="1"/>
  <c r="AE302" i="1" s="1"/>
  <c r="AE303" i="1" s="1"/>
  <c r="AE304" i="1" s="1"/>
  <c r="AE305" i="1" s="1"/>
  <c r="AE306" i="1" s="1"/>
  <c r="AE307" i="1" s="1"/>
  <c r="AE308" i="1" s="1"/>
  <c r="AE309" i="1" s="1"/>
  <c r="AE310" i="1" s="1"/>
  <c r="AE311" i="1" s="1"/>
  <c r="AE312" i="1" s="1"/>
  <c r="AE313" i="1" s="1"/>
  <c r="AE314" i="1" s="1"/>
  <c r="AE315" i="1" s="1"/>
  <c r="AD287" i="1"/>
  <c r="AD288" i="1" s="1"/>
  <c r="AD289" i="1" s="1"/>
  <c r="AD290" i="1" s="1"/>
  <c r="AD291" i="1" s="1"/>
  <c r="AD292" i="1" s="1"/>
  <c r="S287" i="1"/>
  <c r="Q287" i="1"/>
  <c r="P287" i="1"/>
  <c r="AJ287" i="1" s="1"/>
  <c r="BI286" i="1"/>
  <c r="BD286" i="1"/>
  <c r="BB286" i="1"/>
  <c r="BA286" i="1"/>
  <c r="AM286" i="1"/>
  <c r="AJ286" i="1"/>
  <c r="AG286" i="1"/>
  <c r="S286" i="1"/>
  <c r="P286" i="1"/>
  <c r="BI285" i="1"/>
  <c r="BD285" i="1"/>
  <c r="BB285" i="1"/>
  <c r="BA285" i="1"/>
  <c r="AM285" i="1"/>
  <c r="AJ285" i="1"/>
  <c r="S285" i="1"/>
  <c r="P285" i="1"/>
  <c r="BI284" i="1"/>
  <c r="BD284" i="1"/>
  <c r="BB284" i="1"/>
  <c r="BA284" i="1"/>
  <c r="AM284" i="1"/>
  <c r="S284" i="1"/>
  <c r="P284" i="1"/>
  <c r="AJ284" i="1" s="1"/>
  <c r="BI283" i="1"/>
  <c r="BD283" i="1"/>
  <c r="BB283" i="1"/>
  <c r="BA283" i="1"/>
  <c r="AM283" i="1"/>
  <c r="S283" i="1"/>
  <c r="P283" i="1"/>
  <c r="AJ283" i="1" s="1"/>
  <c r="BI282" i="1"/>
  <c r="BD282" i="1"/>
  <c r="BB282" i="1"/>
  <c r="BA282" i="1"/>
  <c r="AM282" i="1"/>
  <c r="AJ282" i="1"/>
  <c r="AE282" i="1"/>
  <c r="AE283" i="1" s="1"/>
  <c r="AE284" i="1" s="1"/>
  <c r="AE285" i="1" s="1"/>
  <c r="S282" i="1"/>
  <c r="P282" i="1"/>
  <c r="BI281" i="1"/>
  <c r="BD281" i="1"/>
  <c r="BB281" i="1"/>
  <c r="BA281" i="1"/>
  <c r="AM281" i="1"/>
  <c r="AJ281" i="1"/>
  <c r="AE281" i="1"/>
  <c r="S281" i="1"/>
  <c r="P281" i="1"/>
  <c r="BI280" i="1"/>
  <c r="BD280" i="1"/>
  <c r="BB280" i="1"/>
  <c r="BA280" i="1"/>
  <c r="AM280" i="1"/>
  <c r="AH280" i="1"/>
  <c r="AH281" i="1" s="1"/>
  <c r="AH282" i="1" s="1"/>
  <c r="AH283" i="1" s="1"/>
  <c r="AH284" i="1" s="1"/>
  <c r="AH285" i="1" s="1"/>
  <c r="AG280" i="1"/>
  <c r="AE280" i="1"/>
  <c r="AD280" i="1"/>
  <c r="AD281" i="1" s="1"/>
  <c r="AD282" i="1" s="1"/>
  <c r="AD283" i="1" s="1"/>
  <c r="AD284" i="1" s="1"/>
  <c r="AD285" i="1" s="1"/>
  <c r="S280" i="1"/>
  <c r="Q280" i="1"/>
  <c r="Q281" i="1" s="1"/>
  <c r="Q282" i="1" s="1"/>
  <c r="AG282" i="1" s="1"/>
  <c r="P280" i="1"/>
  <c r="AJ280" i="1" s="1"/>
  <c r="BI279" i="1"/>
  <c r="BD279" i="1"/>
  <c r="BB279" i="1"/>
  <c r="BA279" i="1"/>
  <c r="AM279" i="1"/>
  <c r="AG279" i="1"/>
  <c r="S279" i="1"/>
  <c r="P279" i="1"/>
  <c r="AJ279" i="1" s="1"/>
  <c r="BI278" i="1"/>
  <c r="BD278" i="1"/>
  <c r="BB278" i="1"/>
  <c r="BA278" i="1"/>
  <c r="AM278" i="1"/>
  <c r="AJ278" i="1"/>
  <c r="AE278" i="1"/>
  <c r="S278" i="1"/>
  <c r="P278" i="1"/>
  <c r="BI277" i="1"/>
  <c r="BD277" i="1"/>
  <c r="BB277" i="1"/>
  <c r="BA277" i="1"/>
  <c r="AM277" i="1"/>
  <c r="AJ277" i="1"/>
  <c r="S277" i="1"/>
  <c r="P277" i="1"/>
  <c r="BI276" i="1"/>
  <c r="BD276" i="1"/>
  <c r="BB276" i="1"/>
  <c r="BA276" i="1"/>
  <c r="AM276" i="1"/>
  <c r="AH276" i="1"/>
  <c r="AH277" i="1" s="1"/>
  <c r="AH278" i="1" s="1"/>
  <c r="S276" i="1"/>
  <c r="P276" i="1"/>
  <c r="AJ276" i="1" s="1"/>
  <c r="BI275" i="1"/>
  <c r="BD275" i="1"/>
  <c r="BB275" i="1"/>
  <c r="BA275" i="1"/>
  <c r="AM275" i="1"/>
  <c r="AD275" i="1"/>
  <c r="AD276" i="1" s="1"/>
  <c r="AD277" i="1" s="1"/>
  <c r="AD278" i="1" s="1"/>
  <c r="S275" i="1"/>
  <c r="Q275" i="1"/>
  <c r="P275" i="1"/>
  <c r="AJ275" i="1" s="1"/>
  <c r="BI274" i="1"/>
  <c r="BD274" i="1"/>
  <c r="BB274" i="1"/>
  <c r="BA274" i="1"/>
  <c r="AM274" i="1"/>
  <c r="AJ274" i="1"/>
  <c r="AE274" i="1"/>
  <c r="AE275" i="1" s="1"/>
  <c r="AE276" i="1" s="1"/>
  <c r="AE277" i="1" s="1"/>
  <c r="AD274" i="1"/>
  <c r="S274" i="1"/>
  <c r="Q274" i="1"/>
  <c r="AG274" i="1" s="1"/>
  <c r="P274" i="1"/>
  <c r="BI273" i="1"/>
  <c r="BD273" i="1"/>
  <c r="BB273" i="1"/>
  <c r="BA273" i="1"/>
  <c r="AM273" i="1"/>
  <c r="AJ273" i="1"/>
  <c r="AH273" i="1"/>
  <c r="AH274" i="1" s="1"/>
  <c r="AH275" i="1" s="1"/>
  <c r="AG273" i="1"/>
  <c r="AE273" i="1"/>
  <c r="AD273" i="1"/>
  <c r="S273" i="1"/>
  <c r="Q273" i="1"/>
  <c r="P273" i="1"/>
  <c r="BI272" i="1"/>
  <c r="BD272" i="1"/>
  <c r="BB272" i="1"/>
  <c r="BA272" i="1"/>
  <c r="AM272" i="1"/>
  <c r="AG272" i="1"/>
  <c r="S272" i="1"/>
  <c r="P272" i="1"/>
  <c r="AJ272" i="1" s="1"/>
  <c r="BI271" i="1"/>
  <c r="BD271" i="1"/>
  <c r="BB271" i="1"/>
  <c r="BA271" i="1"/>
  <c r="AM271" i="1"/>
  <c r="AJ271" i="1"/>
  <c r="AG271" i="1"/>
  <c r="BI270" i="1"/>
  <c r="BD270" i="1"/>
  <c r="BB270" i="1"/>
  <c r="BA270" i="1"/>
  <c r="AW270" i="1"/>
  <c r="AW271" i="1" s="1"/>
  <c r="AW272" i="1" s="1"/>
  <c r="AW273" i="1" s="1"/>
  <c r="AW274" i="1" s="1"/>
  <c r="AW275" i="1" s="1"/>
  <c r="AW276" i="1" s="1"/>
  <c r="AW277" i="1" s="1"/>
  <c r="AW278" i="1" s="1"/>
  <c r="AW279" i="1" s="1"/>
  <c r="AW280" i="1" s="1"/>
  <c r="AW281" i="1" s="1"/>
  <c r="AW282" i="1" s="1"/>
  <c r="AW283" i="1" s="1"/>
  <c r="AW284" i="1" s="1"/>
  <c r="AW285" i="1" s="1"/>
  <c r="AW286" i="1" s="1"/>
  <c r="AW287" i="1" s="1"/>
  <c r="AW288" i="1" s="1"/>
  <c r="AW289" i="1" s="1"/>
  <c r="AW290" i="1" s="1"/>
  <c r="AW291" i="1" s="1"/>
  <c r="AW292" i="1" s="1"/>
  <c r="AW293" i="1" s="1"/>
  <c r="AW294" i="1" s="1"/>
  <c r="AW295" i="1" s="1"/>
  <c r="AW296" i="1" s="1"/>
  <c r="AW297" i="1" s="1"/>
  <c r="AW298" i="1" s="1"/>
  <c r="AW299" i="1" s="1"/>
  <c r="AW300" i="1" s="1"/>
  <c r="AW301" i="1" s="1"/>
  <c r="AW302" i="1" s="1"/>
  <c r="AW303" i="1" s="1"/>
  <c r="AW304" i="1" s="1"/>
  <c r="AW305" i="1" s="1"/>
  <c r="AW306" i="1" s="1"/>
  <c r="AW307" i="1" s="1"/>
  <c r="AW308" i="1" s="1"/>
  <c r="AW309" i="1" s="1"/>
  <c r="AW310" i="1" s="1"/>
  <c r="AW311" i="1" s="1"/>
  <c r="AW312" i="1" s="1"/>
  <c r="AW313" i="1" s="1"/>
  <c r="AW314" i="1" s="1"/>
  <c r="AW315" i="1" s="1"/>
  <c r="AM270" i="1"/>
  <c r="AG270" i="1"/>
  <c r="P270" i="1"/>
  <c r="AJ270" i="1" s="1"/>
  <c r="BI269" i="1"/>
  <c r="BD269" i="1"/>
  <c r="BB269" i="1"/>
  <c r="BA269" i="1"/>
  <c r="AW269" i="1"/>
  <c r="AM269" i="1"/>
  <c r="AG269" i="1"/>
  <c r="P269" i="1"/>
  <c r="AJ269" i="1" s="1"/>
  <c r="BI268" i="1"/>
  <c r="BD268" i="1"/>
  <c r="BB268" i="1"/>
  <c r="AM268" i="1"/>
  <c r="AJ268" i="1"/>
  <c r="S268" i="1"/>
  <c r="Z268" i="1" s="1"/>
  <c r="BA268" i="1" s="1"/>
  <c r="P268" i="1"/>
  <c r="BI267" i="1"/>
  <c r="BD267" i="1"/>
  <c r="BB267" i="1"/>
  <c r="BA267" i="1"/>
  <c r="AM267" i="1"/>
  <c r="Z267" i="1"/>
  <c r="S267" i="1"/>
  <c r="P267" i="1"/>
  <c r="AJ267" i="1" s="1"/>
  <c r="BI266" i="1"/>
  <c r="BD266" i="1"/>
  <c r="BB266" i="1"/>
  <c r="AM266" i="1"/>
  <c r="AJ266" i="1"/>
  <c r="S266" i="1"/>
  <c r="Z266" i="1" s="1"/>
  <c r="BA266" i="1" s="1"/>
  <c r="P266" i="1"/>
  <c r="BI265" i="1"/>
  <c r="BD265" i="1"/>
  <c r="BB265" i="1"/>
  <c r="BA265" i="1"/>
  <c r="AM265" i="1"/>
  <c r="Z265" i="1"/>
  <c r="S265" i="1"/>
  <c r="P265" i="1"/>
  <c r="AJ265" i="1" s="1"/>
  <c r="BI264" i="1"/>
  <c r="BD264" i="1"/>
  <c r="BB264" i="1"/>
  <c r="AM264" i="1"/>
  <c r="AJ264" i="1"/>
  <c r="S264" i="1"/>
  <c r="Z264" i="1" s="1"/>
  <c r="BA264" i="1" s="1"/>
  <c r="P264" i="1"/>
  <c r="BI263" i="1"/>
  <c r="BD263" i="1"/>
  <c r="BB263" i="1"/>
  <c r="AM263" i="1"/>
  <c r="Z263" i="1"/>
  <c r="BA263" i="1" s="1"/>
  <c r="S263" i="1"/>
  <c r="P263" i="1"/>
  <c r="AJ263" i="1" s="1"/>
  <c r="BI262" i="1"/>
  <c r="BD262" i="1"/>
  <c r="BB262" i="1"/>
  <c r="AM262" i="1"/>
  <c r="AJ262" i="1"/>
  <c r="S262" i="1"/>
  <c r="Z262" i="1" s="1"/>
  <c r="BA262" i="1" s="1"/>
  <c r="P262" i="1"/>
  <c r="BI261" i="1"/>
  <c r="BD261" i="1"/>
  <c r="BB261" i="1"/>
  <c r="AM261" i="1"/>
  <c r="Z261" i="1"/>
  <c r="BA261" i="1" s="1"/>
  <c r="S261" i="1"/>
  <c r="P261" i="1"/>
  <c r="AJ261" i="1" s="1"/>
  <c r="BI260" i="1"/>
  <c r="BD260" i="1"/>
  <c r="BB260" i="1"/>
  <c r="AM260" i="1"/>
  <c r="AJ260" i="1"/>
  <c r="S260" i="1"/>
  <c r="Z260" i="1" s="1"/>
  <c r="BA260" i="1" s="1"/>
  <c r="P260" i="1"/>
  <c r="BI259" i="1"/>
  <c r="BD259" i="1"/>
  <c r="BB259" i="1"/>
  <c r="AM259" i="1"/>
  <c r="AG259" i="1"/>
  <c r="Z259" i="1"/>
  <c r="BA259" i="1" s="1"/>
  <c r="S259" i="1"/>
  <c r="Q259" i="1"/>
  <c r="Q260" i="1" s="1"/>
  <c r="P259" i="1"/>
  <c r="AJ259" i="1" s="1"/>
  <c r="BI258" i="1"/>
  <c r="BD258" i="1"/>
  <c r="BB258" i="1"/>
  <c r="AM258" i="1"/>
  <c r="AJ258" i="1"/>
  <c r="S258" i="1"/>
  <c r="Z258" i="1" s="1"/>
  <c r="BA258" i="1" s="1"/>
  <c r="Q258" i="1"/>
  <c r="AG258" i="1" s="1"/>
  <c r="P258" i="1"/>
  <c r="E258" i="1"/>
  <c r="E259" i="1" s="1"/>
  <c r="BI257" i="1"/>
  <c r="BD257" i="1"/>
  <c r="BB257" i="1"/>
  <c r="AM257" i="1"/>
  <c r="AG257" i="1"/>
  <c r="Z257" i="1"/>
  <c r="BA257" i="1" s="1"/>
  <c r="S257" i="1"/>
  <c r="P257" i="1"/>
  <c r="AJ257" i="1" s="1"/>
  <c r="BI256" i="1"/>
  <c r="BD256" i="1"/>
  <c r="BB256" i="1"/>
  <c r="AM256" i="1"/>
  <c r="Z256" i="1"/>
  <c r="BA256" i="1" s="1"/>
  <c r="S256" i="1"/>
  <c r="P256" i="1"/>
  <c r="AJ256" i="1" s="1"/>
  <c r="BI255" i="1"/>
  <c r="BD255" i="1"/>
  <c r="BB255" i="1"/>
  <c r="AM255" i="1"/>
  <c r="AJ255" i="1"/>
  <c r="S255" i="1"/>
  <c r="Z255" i="1" s="1"/>
  <c r="BA255" i="1" s="1"/>
  <c r="P255" i="1"/>
  <c r="BI254" i="1"/>
  <c r="BD254" i="1"/>
  <c r="BB254" i="1"/>
  <c r="AM254" i="1"/>
  <c r="Z254" i="1"/>
  <c r="BA254" i="1" s="1"/>
  <c r="S254" i="1"/>
  <c r="P254" i="1"/>
  <c r="AJ254" i="1" s="1"/>
  <c r="BI253" i="1"/>
  <c r="BD253" i="1"/>
  <c r="BB253" i="1"/>
  <c r="AM253" i="1"/>
  <c r="AJ253" i="1"/>
  <c r="S253" i="1"/>
  <c r="Z253" i="1" s="1"/>
  <c r="BA253" i="1" s="1"/>
  <c r="P253" i="1"/>
  <c r="BI252" i="1"/>
  <c r="BD252" i="1"/>
  <c r="BB252" i="1"/>
  <c r="AM252" i="1"/>
  <c r="Z252" i="1"/>
  <c r="BA252" i="1" s="1"/>
  <c r="S252" i="1"/>
  <c r="P252" i="1"/>
  <c r="AJ252" i="1" s="1"/>
  <c r="BI251" i="1"/>
  <c r="BD251" i="1"/>
  <c r="BB251" i="1"/>
  <c r="AM251" i="1"/>
  <c r="AJ251" i="1"/>
  <c r="S251" i="1"/>
  <c r="Z251" i="1" s="1"/>
  <c r="BA251" i="1" s="1"/>
  <c r="P251" i="1"/>
  <c r="BI250" i="1"/>
  <c r="BD250" i="1"/>
  <c r="BB250" i="1"/>
  <c r="BA250" i="1"/>
  <c r="AM250" i="1"/>
  <c r="Z250" i="1"/>
  <c r="S250" i="1"/>
  <c r="P250" i="1"/>
  <c r="AJ250" i="1" s="1"/>
  <c r="BI249" i="1"/>
  <c r="BD249" i="1"/>
  <c r="BB249" i="1"/>
  <c r="AM249" i="1"/>
  <c r="AJ249" i="1"/>
  <c r="S249" i="1"/>
  <c r="Z249" i="1" s="1"/>
  <c r="BA249" i="1" s="1"/>
  <c r="Q249" i="1"/>
  <c r="P249" i="1"/>
  <c r="BI248" i="1"/>
  <c r="BD248" i="1"/>
  <c r="BB248" i="1"/>
  <c r="AM248" i="1"/>
  <c r="AJ248" i="1"/>
  <c r="AG248" i="1"/>
  <c r="Z248" i="1"/>
  <c r="BA248" i="1" s="1"/>
  <c r="S248" i="1"/>
  <c r="Q248" i="1"/>
  <c r="P248" i="1"/>
  <c r="BI247" i="1"/>
  <c r="BD247" i="1"/>
  <c r="BB247" i="1"/>
  <c r="AM247" i="1"/>
  <c r="AG247" i="1"/>
  <c r="Z247" i="1"/>
  <c r="BA247" i="1" s="1"/>
  <c r="S247" i="1"/>
  <c r="P247" i="1"/>
  <c r="AJ247" i="1" s="1"/>
  <c r="BI246" i="1"/>
  <c r="BD246" i="1"/>
  <c r="BB246" i="1"/>
  <c r="AM246" i="1"/>
  <c r="AJ246" i="1"/>
  <c r="Z246" i="1"/>
  <c r="BA246" i="1" s="1"/>
  <c r="S246" i="1"/>
  <c r="P246" i="1"/>
  <c r="BI245" i="1"/>
  <c r="BD245" i="1"/>
  <c r="BB245" i="1"/>
  <c r="AM245" i="1"/>
  <c r="S245" i="1"/>
  <c r="Z245" i="1" s="1"/>
  <c r="BA245" i="1" s="1"/>
  <c r="P245" i="1"/>
  <c r="AJ245" i="1" s="1"/>
  <c r="BI244" i="1"/>
  <c r="BD244" i="1"/>
  <c r="BB244" i="1"/>
  <c r="AM244" i="1"/>
  <c r="AJ244" i="1"/>
  <c r="AE244" i="1"/>
  <c r="AE245" i="1" s="1"/>
  <c r="AE246" i="1" s="1"/>
  <c r="AE247" i="1" s="1"/>
  <c r="AE248" i="1" s="1"/>
  <c r="AE249" i="1" s="1"/>
  <c r="AE250" i="1" s="1"/>
  <c r="AE251" i="1" s="1"/>
  <c r="AE252" i="1" s="1"/>
  <c r="AE253" i="1" s="1"/>
  <c r="AE254" i="1" s="1"/>
  <c r="AE255" i="1" s="1"/>
  <c r="AE256" i="1" s="1"/>
  <c r="AE257" i="1" s="1"/>
  <c r="AE258" i="1" s="1"/>
  <c r="AE259" i="1" s="1"/>
  <c r="AE260" i="1" s="1"/>
  <c r="AE261" i="1" s="1"/>
  <c r="AE262" i="1" s="1"/>
  <c r="AE263" i="1" s="1"/>
  <c r="AE264" i="1" s="1"/>
  <c r="AE265" i="1" s="1"/>
  <c r="AE266" i="1" s="1"/>
  <c r="AE267" i="1" s="1"/>
  <c r="AE268" i="1" s="1"/>
  <c r="Z244" i="1"/>
  <c r="BA244" i="1" s="1"/>
  <c r="S244" i="1"/>
  <c r="Q244" i="1"/>
  <c r="P244" i="1"/>
  <c r="E244" i="1"/>
  <c r="BI243" i="1"/>
  <c r="BD243" i="1"/>
  <c r="BB243" i="1"/>
  <c r="AM243" i="1"/>
  <c r="AI243" i="1"/>
  <c r="AI244" i="1" s="1"/>
  <c r="AI245" i="1" s="1"/>
  <c r="AI246" i="1" s="1"/>
  <c r="AI247" i="1" s="1"/>
  <c r="AI248" i="1" s="1"/>
  <c r="AI249" i="1" s="1"/>
  <c r="AI250" i="1" s="1"/>
  <c r="AI251" i="1" s="1"/>
  <c r="AI252" i="1" s="1"/>
  <c r="AI253" i="1" s="1"/>
  <c r="AI254" i="1" s="1"/>
  <c r="AI255" i="1" s="1"/>
  <c r="AI256" i="1" s="1"/>
  <c r="AI257" i="1" s="1"/>
  <c r="AI258" i="1" s="1"/>
  <c r="AI259" i="1" s="1"/>
  <c r="AI260" i="1" s="1"/>
  <c r="AI261" i="1" s="1"/>
  <c r="AI262" i="1" s="1"/>
  <c r="AI263" i="1" s="1"/>
  <c r="AI264" i="1" s="1"/>
  <c r="AI265" i="1" s="1"/>
  <c r="AI266" i="1" s="1"/>
  <c r="AI267" i="1" s="1"/>
  <c r="AI268" i="1" s="1"/>
  <c r="AI269" i="1" s="1"/>
  <c r="AI270" i="1" s="1"/>
  <c r="AI271" i="1" s="1"/>
  <c r="AI272" i="1" s="1"/>
  <c r="AI273" i="1" s="1"/>
  <c r="AI274" i="1" s="1"/>
  <c r="AI275" i="1" s="1"/>
  <c r="AI276" i="1" s="1"/>
  <c r="AI277" i="1" s="1"/>
  <c r="AI278" i="1" s="1"/>
  <c r="AI279" i="1" s="1"/>
  <c r="AI280" i="1" s="1"/>
  <c r="AI281" i="1" s="1"/>
  <c r="AI282" i="1" s="1"/>
  <c r="AI283" i="1" s="1"/>
  <c r="AI284" i="1" s="1"/>
  <c r="AI285" i="1" s="1"/>
  <c r="AI286" i="1" s="1"/>
  <c r="AI287" i="1" s="1"/>
  <c r="AI288" i="1" s="1"/>
  <c r="AI289" i="1" s="1"/>
  <c r="AI290" i="1" s="1"/>
  <c r="AI291" i="1" s="1"/>
  <c r="AI292" i="1" s="1"/>
  <c r="AI293" i="1" s="1"/>
  <c r="AI294" i="1" s="1"/>
  <c r="AI295" i="1" s="1"/>
  <c r="AI296" i="1" s="1"/>
  <c r="AI297" i="1" s="1"/>
  <c r="AI298" i="1" s="1"/>
  <c r="AI299" i="1" s="1"/>
  <c r="AI300" i="1" s="1"/>
  <c r="AI301" i="1" s="1"/>
  <c r="AI302" i="1" s="1"/>
  <c r="AI303" i="1" s="1"/>
  <c r="AI304" i="1" s="1"/>
  <c r="AI305" i="1" s="1"/>
  <c r="AI306" i="1" s="1"/>
  <c r="AI307" i="1" s="1"/>
  <c r="AI308" i="1" s="1"/>
  <c r="AI309" i="1" s="1"/>
  <c r="AI310" i="1" s="1"/>
  <c r="AI311" i="1" s="1"/>
  <c r="AI312" i="1" s="1"/>
  <c r="AI313" i="1" s="1"/>
  <c r="AI314" i="1" s="1"/>
  <c r="AI315" i="1" s="1"/>
  <c r="AG243" i="1"/>
  <c r="AD243" i="1"/>
  <c r="AD244" i="1" s="1"/>
  <c r="AD245" i="1" s="1"/>
  <c r="AD246" i="1" s="1"/>
  <c r="AD247" i="1" s="1"/>
  <c r="AD248" i="1" s="1"/>
  <c r="AD249" i="1" s="1"/>
  <c r="AD250" i="1" s="1"/>
  <c r="AD251" i="1" s="1"/>
  <c r="AD252" i="1" s="1"/>
  <c r="AD253" i="1" s="1"/>
  <c r="AD254" i="1" s="1"/>
  <c r="AD255" i="1" s="1"/>
  <c r="AD256" i="1" s="1"/>
  <c r="AD257" i="1" s="1"/>
  <c r="AD258" i="1" s="1"/>
  <c r="AD259" i="1" s="1"/>
  <c r="AD260" i="1" s="1"/>
  <c r="AD261" i="1" s="1"/>
  <c r="AD262" i="1" s="1"/>
  <c r="AD263" i="1" s="1"/>
  <c r="AD264" i="1" s="1"/>
  <c r="AD265" i="1" s="1"/>
  <c r="AD266" i="1" s="1"/>
  <c r="AD267" i="1" s="1"/>
  <c r="AD268" i="1" s="1"/>
  <c r="S243" i="1"/>
  <c r="Z243" i="1" s="1"/>
  <c r="BA243" i="1" s="1"/>
  <c r="P243" i="1"/>
  <c r="AJ243" i="1" s="1"/>
  <c r="BI242" i="1"/>
  <c r="BD242" i="1"/>
  <c r="BB242" i="1"/>
  <c r="AM242" i="1"/>
  <c r="AJ242" i="1"/>
  <c r="AH242" i="1"/>
  <c r="AH243" i="1" s="1"/>
  <c r="AH244" i="1" s="1"/>
  <c r="AH245" i="1" s="1"/>
  <c r="AH246" i="1" s="1"/>
  <c r="AH247" i="1" s="1"/>
  <c r="AH248" i="1" s="1"/>
  <c r="AH249" i="1" s="1"/>
  <c r="AH250" i="1" s="1"/>
  <c r="AH251" i="1" s="1"/>
  <c r="AH252" i="1" s="1"/>
  <c r="AH253" i="1" s="1"/>
  <c r="AH254" i="1" s="1"/>
  <c r="AH255" i="1" s="1"/>
  <c r="AH256" i="1" s="1"/>
  <c r="AH257" i="1" s="1"/>
  <c r="AH258" i="1" s="1"/>
  <c r="AH259" i="1" s="1"/>
  <c r="AH260" i="1" s="1"/>
  <c r="AH261" i="1" s="1"/>
  <c r="AH262" i="1" s="1"/>
  <c r="AH263" i="1" s="1"/>
  <c r="AH264" i="1" s="1"/>
  <c r="AH265" i="1" s="1"/>
  <c r="AH266" i="1" s="1"/>
  <c r="AH267" i="1" s="1"/>
  <c r="AH268" i="1" s="1"/>
  <c r="AE242" i="1"/>
  <c r="AE243" i="1" s="1"/>
  <c r="Z242" i="1"/>
  <c r="BA242" i="1" s="1"/>
  <c r="S242" i="1"/>
  <c r="Q242" i="1"/>
  <c r="AG242" i="1" s="1"/>
  <c r="P242" i="1"/>
  <c r="BI241" i="1"/>
  <c r="BD241" i="1"/>
  <c r="BB241" i="1"/>
  <c r="BA241" i="1"/>
  <c r="AW241" i="1"/>
  <c r="AW242" i="1" s="1"/>
  <c r="AW243" i="1" s="1"/>
  <c r="AW244" i="1" s="1"/>
  <c r="AW245" i="1" s="1"/>
  <c r="AW246" i="1" s="1"/>
  <c r="AM241" i="1"/>
  <c r="AI241" i="1"/>
  <c r="AI242" i="1" s="1"/>
  <c r="AH241" i="1"/>
  <c r="AG241" i="1"/>
  <c r="AE241" i="1"/>
  <c r="AD241" i="1"/>
  <c r="AD242" i="1" s="1"/>
  <c r="S241" i="1"/>
  <c r="Z241" i="1" s="1"/>
  <c r="Q241" i="1"/>
  <c r="P241" i="1"/>
  <c r="AJ241" i="1" s="1"/>
  <c r="BI240" i="1"/>
  <c r="BD240" i="1"/>
  <c r="BB240" i="1"/>
  <c r="AW240" i="1"/>
  <c r="AM240" i="1"/>
  <c r="AJ240" i="1"/>
  <c r="AG240" i="1"/>
  <c r="Z240" i="1"/>
  <c r="BA240" i="1" s="1"/>
  <c r="S240" i="1"/>
  <c r="P240" i="1"/>
  <c r="BI239" i="1"/>
  <c r="BD239" i="1"/>
  <c r="BB239" i="1"/>
  <c r="AM239" i="1"/>
  <c r="S239" i="1"/>
  <c r="Z239" i="1" s="1"/>
  <c r="BA239" i="1" s="1"/>
  <c r="P239" i="1"/>
  <c r="AJ239" i="1" s="1"/>
  <c r="BI238" i="1"/>
  <c r="BD238" i="1"/>
  <c r="BB238" i="1"/>
  <c r="AM238" i="1"/>
  <c r="S238" i="1"/>
  <c r="Z238" i="1" s="1"/>
  <c r="BA238" i="1" s="1"/>
  <c r="P238" i="1"/>
  <c r="AJ238" i="1" s="1"/>
  <c r="BI237" i="1"/>
  <c r="BD237" i="1"/>
  <c r="BB237" i="1"/>
  <c r="AM237" i="1"/>
  <c r="S237" i="1"/>
  <c r="Z237" i="1" s="1"/>
  <c r="BA237" i="1" s="1"/>
  <c r="P237" i="1"/>
  <c r="AJ237" i="1" s="1"/>
  <c r="BI236" i="1"/>
  <c r="BD236" i="1"/>
  <c r="BB236" i="1"/>
  <c r="AM236" i="1"/>
  <c r="S236" i="1"/>
  <c r="Z236" i="1" s="1"/>
  <c r="BA236" i="1" s="1"/>
  <c r="P236" i="1"/>
  <c r="AJ236" i="1" s="1"/>
  <c r="BI235" i="1"/>
  <c r="BD235" i="1"/>
  <c r="BB235" i="1"/>
  <c r="AM235" i="1"/>
  <c r="S235" i="1"/>
  <c r="Z235" i="1" s="1"/>
  <c r="BA235" i="1" s="1"/>
  <c r="P235" i="1"/>
  <c r="AJ235" i="1" s="1"/>
  <c r="BI234" i="1"/>
  <c r="BD234" i="1"/>
  <c r="BB234" i="1"/>
  <c r="AM234" i="1"/>
  <c r="S234" i="1"/>
  <c r="Z234" i="1" s="1"/>
  <c r="BA234" i="1" s="1"/>
  <c r="P234" i="1"/>
  <c r="AJ234" i="1" s="1"/>
  <c r="BI233" i="1"/>
  <c r="BD233" i="1"/>
  <c r="BB233" i="1"/>
  <c r="AM233" i="1"/>
  <c r="S233" i="1"/>
  <c r="Z233" i="1" s="1"/>
  <c r="BA233" i="1" s="1"/>
  <c r="P233" i="1"/>
  <c r="AJ233" i="1" s="1"/>
  <c r="BI232" i="1"/>
  <c r="BD232" i="1"/>
  <c r="BB232" i="1"/>
  <c r="AM232" i="1"/>
  <c r="S232" i="1"/>
  <c r="Z232" i="1" s="1"/>
  <c r="BA232" i="1" s="1"/>
  <c r="P232" i="1"/>
  <c r="AJ232" i="1" s="1"/>
  <c r="BI231" i="1"/>
  <c r="BD231" i="1"/>
  <c r="BB231" i="1"/>
  <c r="AM231" i="1"/>
  <c r="S231" i="1"/>
  <c r="Z231" i="1" s="1"/>
  <c r="BA231" i="1" s="1"/>
  <c r="P231" i="1"/>
  <c r="AJ231" i="1" s="1"/>
  <c r="BI230" i="1"/>
  <c r="BD230" i="1"/>
  <c r="BB230" i="1"/>
  <c r="AM230" i="1"/>
  <c r="AG230" i="1"/>
  <c r="S230" i="1"/>
  <c r="Z230" i="1" s="1"/>
  <c r="BA230" i="1" s="1"/>
  <c r="Q230" i="1"/>
  <c r="Q231" i="1" s="1"/>
  <c r="Q232" i="1" s="1"/>
  <c r="Q233" i="1" s="1"/>
  <c r="Q234" i="1" s="1"/>
  <c r="Q235" i="1" s="1"/>
  <c r="Q236" i="1" s="1"/>
  <c r="Q237" i="1" s="1"/>
  <c r="Q238" i="1" s="1"/>
  <c r="Q239" i="1" s="1"/>
  <c r="AG239" i="1" s="1"/>
  <c r="P230" i="1"/>
  <c r="AJ230" i="1" s="1"/>
  <c r="E230" i="1"/>
  <c r="E231" i="1" s="1"/>
  <c r="E232" i="1" s="1"/>
  <c r="E233" i="1" s="1"/>
  <c r="E234" i="1" s="1"/>
  <c r="E235" i="1" s="1"/>
  <c r="E236" i="1" s="1"/>
  <c r="E237" i="1" s="1"/>
  <c r="E238" i="1" s="1"/>
  <c r="E239" i="1" s="1"/>
  <c r="E240" i="1" s="1"/>
  <c r="E241" i="1" s="1"/>
  <c r="E242" i="1" s="1"/>
  <c r="BI229" i="1"/>
  <c r="BD229" i="1"/>
  <c r="BB229" i="1"/>
  <c r="AM229" i="1"/>
  <c r="AG229" i="1"/>
  <c r="S229" i="1"/>
  <c r="Z229" i="1" s="1"/>
  <c r="BA229" i="1" s="1"/>
  <c r="P229" i="1"/>
  <c r="AJ229" i="1" s="1"/>
  <c r="BI228" i="1"/>
  <c r="BD228" i="1"/>
  <c r="BB228" i="1"/>
  <c r="AM228" i="1"/>
  <c r="S228" i="1"/>
  <c r="Z228" i="1" s="1"/>
  <c r="BA228" i="1" s="1"/>
  <c r="P228" i="1"/>
  <c r="AJ228" i="1" s="1"/>
  <c r="BI227" i="1"/>
  <c r="BD227" i="1"/>
  <c r="BB227" i="1"/>
  <c r="AM227" i="1"/>
  <c r="S227" i="1"/>
  <c r="Z227" i="1" s="1"/>
  <c r="BA227" i="1" s="1"/>
  <c r="P227" i="1"/>
  <c r="AJ227" i="1" s="1"/>
  <c r="BI226" i="1"/>
  <c r="BD226" i="1"/>
  <c r="BB226" i="1"/>
  <c r="AM226" i="1"/>
  <c r="S226" i="1"/>
  <c r="Z226" i="1" s="1"/>
  <c r="BA226" i="1" s="1"/>
  <c r="P226" i="1"/>
  <c r="AJ226" i="1" s="1"/>
  <c r="BI225" i="1"/>
  <c r="BD225" i="1"/>
  <c r="BB225" i="1"/>
  <c r="AM225" i="1"/>
  <c r="S225" i="1"/>
  <c r="Z225" i="1" s="1"/>
  <c r="BA225" i="1" s="1"/>
  <c r="P225" i="1"/>
  <c r="AJ225" i="1" s="1"/>
  <c r="BI224" i="1"/>
  <c r="BD224" i="1"/>
  <c r="BB224" i="1"/>
  <c r="AM224" i="1"/>
  <c r="S224" i="1"/>
  <c r="Z224" i="1" s="1"/>
  <c r="BA224" i="1" s="1"/>
  <c r="P224" i="1"/>
  <c r="AJ224" i="1" s="1"/>
  <c r="BI223" i="1"/>
  <c r="BD223" i="1"/>
  <c r="BB223" i="1"/>
  <c r="AM223" i="1"/>
  <c r="S223" i="1"/>
  <c r="Z223" i="1" s="1"/>
  <c r="BA223" i="1" s="1"/>
  <c r="P223" i="1"/>
  <c r="AJ223" i="1" s="1"/>
  <c r="BI222" i="1"/>
  <c r="BD222" i="1"/>
  <c r="BB222" i="1"/>
  <c r="AM222" i="1"/>
  <c r="S222" i="1"/>
  <c r="Z222" i="1" s="1"/>
  <c r="BA222" i="1" s="1"/>
  <c r="P222" i="1"/>
  <c r="AJ222" i="1" s="1"/>
  <c r="BI221" i="1"/>
  <c r="BD221" i="1"/>
  <c r="BB221" i="1"/>
  <c r="AM221" i="1"/>
  <c r="S221" i="1"/>
  <c r="Z221" i="1" s="1"/>
  <c r="BA221" i="1" s="1"/>
  <c r="P221" i="1"/>
  <c r="AJ221" i="1" s="1"/>
  <c r="BI220" i="1"/>
  <c r="BD220" i="1"/>
  <c r="BB220" i="1"/>
  <c r="AM220" i="1"/>
  <c r="S220" i="1"/>
  <c r="Z220" i="1" s="1"/>
  <c r="BA220" i="1" s="1"/>
  <c r="P220" i="1"/>
  <c r="AJ220" i="1" s="1"/>
  <c r="BI219" i="1"/>
  <c r="BD219" i="1"/>
  <c r="BB219" i="1"/>
  <c r="AM219" i="1"/>
  <c r="AG219" i="1"/>
  <c r="S219" i="1"/>
  <c r="Z219" i="1" s="1"/>
  <c r="BA219" i="1" s="1"/>
  <c r="Q219" i="1"/>
  <c r="Q220" i="1" s="1"/>
  <c r="P219" i="1"/>
  <c r="AJ219" i="1" s="1"/>
  <c r="BI218" i="1"/>
  <c r="BD218" i="1"/>
  <c r="BB218" i="1"/>
  <c r="AM218" i="1"/>
  <c r="AG218" i="1"/>
  <c r="S218" i="1"/>
  <c r="Z218" i="1" s="1"/>
  <c r="BA218" i="1" s="1"/>
  <c r="P218" i="1"/>
  <c r="AJ218" i="1" s="1"/>
  <c r="BI217" i="1"/>
  <c r="BD217" i="1"/>
  <c r="BB217" i="1"/>
  <c r="BA217" i="1"/>
  <c r="AM217" i="1"/>
  <c r="AD217" i="1"/>
  <c r="AD218" i="1" s="1"/>
  <c r="AD219" i="1" s="1"/>
  <c r="AD220" i="1" s="1"/>
  <c r="AD221" i="1" s="1"/>
  <c r="AD222" i="1" s="1"/>
  <c r="AD223" i="1" s="1"/>
  <c r="AD224" i="1" s="1"/>
  <c r="AD225" i="1" s="1"/>
  <c r="AD226" i="1" s="1"/>
  <c r="AD227" i="1" s="1"/>
  <c r="AD228" i="1" s="1"/>
  <c r="AD229" i="1" s="1"/>
  <c r="AD230" i="1" s="1"/>
  <c r="AD231" i="1" s="1"/>
  <c r="AD232" i="1" s="1"/>
  <c r="AD233" i="1" s="1"/>
  <c r="AD234" i="1" s="1"/>
  <c r="AD235" i="1" s="1"/>
  <c r="AD236" i="1" s="1"/>
  <c r="AD237" i="1" s="1"/>
  <c r="AD238" i="1" s="1"/>
  <c r="AD239" i="1" s="1"/>
  <c r="S217" i="1"/>
  <c r="Z217" i="1" s="1"/>
  <c r="P217" i="1"/>
  <c r="AJ217" i="1" s="1"/>
  <c r="BI216" i="1"/>
  <c r="BD216" i="1"/>
  <c r="BB216" i="1"/>
  <c r="AM216" i="1"/>
  <c r="AJ216" i="1"/>
  <c r="Z216" i="1"/>
  <c r="BA216" i="1" s="1"/>
  <c r="S216" i="1"/>
  <c r="Q216" i="1"/>
  <c r="P216" i="1"/>
  <c r="E216" i="1"/>
  <c r="BI215" i="1"/>
  <c r="BD215" i="1"/>
  <c r="BB215" i="1"/>
  <c r="AM215" i="1"/>
  <c r="AJ215" i="1"/>
  <c r="AG215" i="1"/>
  <c r="S215" i="1"/>
  <c r="Z215" i="1" s="1"/>
  <c r="BA215" i="1" s="1"/>
  <c r="P215" i="1"/>
  <c r="BI214" i="1"/>
  <c r="BD214" i="1"/>
  <c r="BB214" i="1"/>
  <c r="AM214" i="1"/>
  <c r="AJ214" i="1"/>
  <c r="Z214" i="1"/>
  <c r="BA214" i="1" s="1"/>
  <c r="S214" i="1"/>
  <c r="P214" i="1"/>
  <c r="BI213" i="1"/>
  <c r="BD213" i="1"/>
  <c r="BB213" i="1"/>
  <c r="BA213" i="1"/>
  <c r="AM213" i="1"/>
  <c r="AD213" i="1"/>
  <c r="AD214" i="1" s="1"/>
  <c r="AD215" i="1" s="1"/>
  <c r="AD216" i="1" s="1"/>
  <c r="S213" i="1"/>
  <c r="Z213" i="1" s="1"/>
  <c r="P213" i="1"/>
  <c r="AJ213" i="1" s="1"/>
  <c r="BI212" i="1"/>
  <c r="BD212" i="1"/>
  <c r="BB212" i="1"/>
  <c r="AM212" i="1"/>
  <c r="AJ212" i="1"/>
  <c r="AH212" i="1"/>
  <c r="AH213" i="1" s="1"/>
  <c r="AH214" i="1" s="1"/>
  <c r="AH215" i="1" s="1"/>
  <c r="AH216" i="1" s="1"/>
  <c r="AH217" i="1" s="1"/>
  <c r="AH218" i="1" s="1"/>
  <c r="AH219" i="1" s="1"/>
  <c r="AH220" i="1" s="1"/>
  <c r="AH221" i="1" s="1"/>
  <c r="AH222" i="1" s="1"/>
  <c r="AH223" i="1" s="1"/>
  <c r="AH224" i="1" s="1"/>
  <c r="AH225" i="1" s="1"/>
  <c r="AH226" i="1" s="1"/>
  <c r="AH227" i="1" s="1"/>
  <c r="AH228" i="1" s="1"/>
  <c r="AH229" i="1" s="1"/>
  <c r="AH230" i="1" s="1"/>
  <c r="AH231" i="1" s="1"/>
  <c r="AH232" i="1" s="1"/>
  <c r="AH233" i="1" s="1"/>
  <c r="AH234" i="1" s="1"/>
  <c r="AH235" i="1" s="1"/>
  <c r="AH236" i="1" s="1"/>
  <c r="AH237" i="1" s="1"/>
  <c r="AH238" i="1" s="1"/>
  <c r="AH239" i="1" s="1"/>
  <c r="AE212" i="1"/>
  <c r="AE213" i="1" s="1"/>
  <c r="AE214" i="1" s="1"/>
  <c r="AE215" i="1" s="1"/>
  <c r="AE216" i="1" s="1"/>
  <c r="AE217" i="1" s="1"/>
  <c r="AE218" i="1" s="1"/>
  <c r="AE219" i="1" s="1"/>
  <c r="AE220" i="1" s="1"/>
  <c r="AE221" i="1" s="1"/>
  <c r="AE222" i="1" s="1"/>
  <c r="AE223" i="1" s="1"/>
  <c r="AE224" i="1" s="1"/>
  <c r="AE225" i="1" s="1"/>
  <c r="AE226" i="1" s="1"/>
  <c r="AE227" i="1" s="1"/>
  <c r="AE228" i="1" s="1"/>
  <c r="AE229" i="1" s="1"/>
  <c r="AE230" i="1" s="1"/>
  <c r="AE231" i="1" s="1"/>
  <c r="AE232" i="1" s="1"/>
  <c r="AE233" i="1" s="1"/>
  <c r="AE234" i="1" s="1"/>
  <c r="AE235" i="1" s="1"/>
  <c r="AE236" i="1" s="1"/>
  <c r="AE237" i="1" s="1"/>
  <c r="AE238" i="1" s="1"/>
  <c r="AE239" i="1" s="1"/>
  <c r="AD212" i="1"/>
  <c r="Z212" i="1"/>
  <c r="BA212" i="1" s="1"/>
  <c r="S212" i="1"/>
  <c r="Q212" i="1"/>
  <c r="P212" i="1"/>
  <c r="BI211" i="1"/>
  <c r="BD211" i="1"/>
  <c r="BB211" i="1"/>
  <c r="AM211" i="1"/>
  <c r="AI211" i="1"/>
  <c r="AI212" i="1" s="1"/>
  <c r="AI213" i="1" s="1"/>
  <c r="AI214" i="1" s="1"/>
  <c r="AI215" i="1" s="1"/>
  <c r="AI216" i="1" s="1"/>
  <c r="AI217" i="1" s="1"/>
  <c r="AI218" i="1" s="1"/>
  <c r="AI219" i="1" s="1"/>
  <c r="AI220" i="1" s="1"/>
  <c r="AI221" i="1" s="1"/>
  <c r="AI222" i="1" s="1"/>
  <c r="AI223" i="1" s="1"/>
  <c r="AI224" i="1" s="1"/>
  <c r="AI225" i="1" s="1"/>
  <c r="AI226" i="1" s="1"/>
  <c r="AI227" i="1" s="1"/>
  <c r="AI228" i="1" s="1"/>
  <c r="AI229" i="1" s="1"/>
  <c r="AI230" i="1" s="1"/>
  <c r="AI231" i="1" s="1"/>
  <c r="AI232" i="1" s="1"/>
  <c r="AI233" i="1" s="1"/>
  <c r="AI234" i="1" s="1"/>
  <c r="AI235" i="1" s="1"/>
  <c r="AI236" i="1" s="1"/>
  <c r="AI237" i="1" s="1"/>
  <c r="AI238" i="1" s="1"/>
  <c r="AI239" i="1" s="1"/>
  <c r="AG211" i="1"/>
  <c r="Z211" i="1"/>
  <c r="BA211" i="1" s="1"/>
  <c r="S211" i="1"/>
  <c r="P211" i="1"/>
  <c r="AJ211" i="1" s="1"/>
  <c r="BI210" i="1"/>
  <c r="BD210" i="1"/>
  <c r="BB210" i="1"/>
  <c r="AM210" i="1"/>
  <c r="AJ210" i="1"/>
  <c r="AI210" i="1"/>
  <c r="Z210" i="1"/>
  <c r="BA210" i="1" s="1"/>
  <c r="S210" i="1"/>
  <c r="P210" i="1"/>
  <c r="BI209" i="1"/>
  <c r="BD209" i="1"/>
  <c r="BB209" i="1"/>
  <c r="AM209" i="1"/>
  <c r="AI209" i="1"/>
  <c r="S209" i="1"/>
  <c r="Z209" i="1" s="1"/>
  <c r="BA209" i="1" s="1"/>
  <c r="P209" i="1"/>
  <c r="AJ209" i="1" s="1"/>
  <c r="BI208" i="1"/>
  <c r="BD208" i="1"/>
  <c r="BB208" i="1"/>
  <c r="AM208" i="1"/>
  <c r="AJ208" i="1"/>
  <c r="AI208" i="1"/>
  <c r="Z208" i="1"/>
  <c r="BA208" i="1" s="1"/>
  <c r="S208" i="1"/>
  <c r="P208" i="1"/>
  <c r="BI207" i="1"/>
  <c r="BD207" i="1"/>
  <c r="BB207" i="1"/>
  <c r="AM207" i="1"/>
  <c r="AI207" i="1"/>
  <c r="Z207" i="1"/>
  <c r="BA207" i="1" s="1"/>
  <c r="S207" i="1"/>
  <c r="P207" i="1"/>
  <c r="AJ207" i="1" s="1"/>
  <c r="BI206" i="1"/>
  <c r="BD206" i="1"/>
  <c r="BB206" i="1"/>
  <c r="AM206" i="1"/>
  <c r="AJ206" i="1"/>
  <c r="AI206" i="1"/>
  <c r="Z206" i="1"/>
  <c r="BA206" i="1" s="1"/>
  <c r="S206" i="1"/>
  <c r="P206" i="1"/>
  <c r="BI205" i="1"/>
  <c r="BD205" i="1"/>
  <c r="BB205" i="1"/>
  <c r="AM205" i="1"/>
  <c r="AI205" i="1"/>
  <c r="S205" i="1"/>
  <c r="Z205" i="1" s="1"/>
  <c r="BA205" i="1" s="1"/>
  <c r="P205" i="1"/>
  <c r="AJ205" i="1" s="1"/>
  <c r="BI204" i="1"/>
  <c r="BD204" i="1"/>
  <c r="BB204" i="1"/>
  <c r="BA204" i="1"/>
  <c r="AM204" i="1"/>
  <c r="AI204" i="1"/>
  <c r="AG204" i="1"/>
  <c r="Z204" i="1"/>
  <c r="S204" i="1"/>
  <c r="P204" i="1"/>
  <c r="AJ204" i="1" s="1"/>
  <c r="BI203" i="1"/>
  <c r="BD203" i="1"/>
  <c r="BB203" i="1"/>
  <c r="BA203" i="1"/>
  <c r="AM203" i="1"/>
  <c r="AI203" i="1"/>
  <c r="AG203" i="1"/>
  <c r="Z203" i="1"/>
  <c r="S203" i="1"/>
  <c r="P203" i="1"/>
  <c r="AJ203" i="1" s="1"/>
  <c r="BI202" i="1"/>
  <c r="BD202" i="1"/>
  <c r="BB202" i="1"/>
  <c r="AM202" i="1"/>
  <c r="AJ202" i="1"/>
  <c r="AI202" i="1"/>
  <c r="Z202" i="1"/>
  <c r="BA202" i="1" s="1"/>
  <c r="S202" i="1"/>
  <c r="Q202" i="1"/>
  <c r="Q203" i="1" s="1"/>
  <c r="Q204" i="1" s="1"/>
  <c r="Q205" i="1" s="1"/>
  <c r="P202" i="1"/>
  <c r="E202" i="1"/>
  <c r="E203" i="1" s="1"/>
  <c r="BI201" i="1"/>
  <c r="BD201" i="1"/>
  <c r="BB201" i="1"/>
  <c r="AM201" i="1"/>
  <c r="AI201" i="1"/>
  <c r="AG201" i="1"/>
  <c r="S201" i="1"/>
  <c r="Z201" i="1" s="1"/>
  <c r="BA201" i="1" s="1"/>
  <c r="P201" i="1"/>
  <c r="AJ201" i="1" s="1"/>
  <c r="BI200" i="1"/>
  <c r="BD200" i="1"/>
  <c r="BB200" i="1"/>
  <c r="AM200" i="1"/>
  <c r="AJ200" i="1"/>
  <c r="AI200" i="1"/>
  <c r="Z200" i="1"/>
  <c r="BA200" i="1" s="1"/>
  <c r="S200" i="1"/>
  <c r="P200" i="1"/>
  <c r="BI199" i="1"/>
  <c r="BD199" i="1"/>
  <c r="BB199" i="1"/>
  <c r="AM199" i="1"/>
  <c r="AI199" i="1"/>
  <c r="S199" i="1"/>
  <c r="Z199" i="1" s="1"/>
  <c r="BA199" i="1" s="1"/>
  <c r="Q199" i="1"/>
  <c r="P199" i="1"/>
  <c r="AJ199" i="1" s="1"/>
  <c r="BI198" i="1"/>
  <c r="BD198" i="1"/>
  <c r="BB198" i="1"/>
  <c r="BA198" i="1"/>
  <c r="AM198" i="1"/>
  <c r="AI198" i="1"/>
  <c r="AG198" i="1"/>
  <c r="Z198" i="1"/>
  <c r="S198" i="1"/>
  <c r="P198" i="1"/>
  <c r="AJ198" i="1" s="1"/>
  <c r="BI197" i="1"/>
  <c r="BD197" i="1"/>
  <c r="BB197" i="1"/>
  <c r="AM197" i="1"/>
  <c r="AJ197" i="1"/>
  <c r="AI197" i="1"/>
  <c r="S197" i="1"/>
  <c r="Z197" i="1" s="1"/>
  <c r="BA197" i="1" s="1"/>
  <c r="P197" i="1"/>
  <c r="BI196" i="1"/>
  <c r="BD196" i="1"/>
  <c r="BB196" i="1"/>
  <c r="AM196" i="1"/>
  <c r="AI196" i="1"/>
  <c r="S196" i="1"/>
  <c r="Z196" i="1" s="1"/>
  <c r="BA196" i="1" s="1"/>
  <c r="P196" i="1"/>
  <c r="AJ196" i="1" s="1"/>
  <c r="BI195" i="1"/>
  <c r="BD195" i="1"/>
  <c r="BB195" i="1"/>
  <c r="BA195" i="1"/>
  <c r="AM195" i="1"/>
  <c r="AI195" i="1"/>
  <c r="Z195" i="1"/>
  <c r="S195" i="1"/>
  <c r="P195" i="1"/>
  <c r="AJ195" i="1" s="1"/>
  <c r="BI194" i="1"/>
  <c r="BD194" i="1"/>
  <c r="BB194" i="1"/>
  <c r="AM194" i="1"/>
  <c r="AJ194" i="1"/>
  <c r="AI194" i="1"/>
  <c r="Z194" i="1"/>
  <c r="BA194" i="1" s="1"/>
  <c r="S194" i="1"/>
  <c r="P194" i="1"/>
  <c r="BI193" i="1"/>
  <c r="BD193" i="1"/>
  <c r="BB193" i="1"/>
  <c r="AM193" i="1"/>
  <c r="AJ193" i="1"/>
  <c r="AI193" i="1"/>
  <c r="S193" i="1"/>
  <c r="Z193" i="1" s="1"/>
  <c r="BA193" i="1" s="1"/>
  <c r="P193" i="1"/>
  <c r="BI192" i="1"/>
  <c r="BD192" i="1"/>
  <c r="BB192" i="1"/>
  <c r="AM192" i="1"/>
  <c r="AI192" i="1"/>
  <c r="S192" i="1"/>
  <c r="Z192" i="1" s="1"/>
  <c r="BA192" i="1" s="1"/>
  <c r="P192" i="1"/>
  <c r="AJ192" i="1" s="1"/>
  <c r="BI191" i="1"/>
  <c r="BD191" i="1"/>
  <c r="BB191" i="1"/>
  <c r="BA191" i="1"/>
  <c r="AM191" i="1"/>
  <c r="AI191" i="1"/>
  <c r="Z191" i="1"/>
  <c r="S191" i="1"/>
  <c r="P191" i="1"/>
  <c r="AJ191" i="1" s="1"/>
  <c r="BI190" i="1"/>
  <c r="BD190" i="1"/>
  <c r="BB190" i="1"/>
  <c r="BA190" i="1"/>
  <c r="AM190" i="1"/>
  <c r="AJ190" i="1"/>
  <c r="AI190" i="1"/>
  <c r="Z190" i="1"/>
  <c r="S190" i="1"/>
  <c r="P190" i="1"/>
  <c r="E190" i="1"/>
  <c r="BI189" i="1"/>
  <c r="BD189" i="1"/>
  <c r="BB189" i="1"/>
  <c r="AM189" i="1"/>
  <c r="AJ189" i="1"/>
  <c r="AI189" i="1"/>
  <c r="S189" i="1"/>
  <c r="Z189" i="1" s="1"/>
  <c r="BA189" i="1" s="1"/>
  <c r="P189" i="1"/>
  <c r="E189" i="1"/>
  <c r="BI188" i="1"/>
  <c r="BD188" i="1"/>
  <c r="BB188" i="1"/>
  <c r="AM188" i="1"/>
  <c r="AI188" i="1"/>
  <c r="AD188" i="1"/>
  <c r="AD189" i="1" s="1"/>
  <c r="AD190" i="1" s="1"/>
  <c r="AD191" i="1" s="1"/>
  <c r="AD192" i="1" s="1"/>
  <c r="AD193" i="1" s="1"/>
  <c r="AD194" i="1" s="1"/>
  <c r="AD195" i="1" s="1"/>
  <c r="AD196" i="1" s="1"/>
  <c r="AD197" i="1" s="1"/>
  <c r="AD198" i="1" s="1"/>
  <c r="AD199" i="1" s="1"/>
  <c r="AD200" i="1" s="1"/>
  <c r="AD201" i="1" s="1"/>
  <c r="AD202" i="1" s="1"/>
  <c r="AD203" i="1" s="1"/>
  <c r="AD204" i="1" s="1"/>
  <c r="AD205" i="1" s="1"/>
  <c r="AD206" i="1" s="1"/>
  <c r="AD207" i="1" s="1"/>
  <c r="AD208" i="1" s="1"/>
  <c r="AD209" i="1" s="1"/>
  <c r="AD210" i="1" s="1"/>
  <c r="S188" i="1"/>
  <c r="Z188" i="1" s="1"/>
  <c r="BA188" i="1" s="1"/>
  <c r="P188" i="1"/>
  <c r="AJ188" i="1" s="1"/>
  <c r="E188" i="1"/>
  <c r="BI187" i="1"/>
  <c r="BD187" i="1"/>
  <c r="BB187" i="1"/>
  <c r="BA187" i="1"/>
  <c r="AM187" i="1"/>
  <c r="AI187" i="1"/>
  <c r="AH187" i="1"/>
  <c r="AH188" i="1" s="1"/>
  <c r="AH189" i="1" s="1"/>
  <c r="AH190" i="1" s="1"/>
  <c r="AH191" i="1" s="1"/>
  <c r="AH192" i="1" s="1"/>
  <c r="AH193" i="1" s="1"/>
  <c r="AH194" i="1" s="1"/>
  <c r="AH195" i="1" s="1"/>
  <c r="AH196" i="1" s="1"/>
  <c r="AH197" i="1" s="1"/>
  <c r="AH198" i="1" s="1"/>
  <c r="AH199" i="1" s="1"/>
  <c r="AH200" i="1" s="1"/>
  <c r="AH201" i="1" s="1"/>
  <c r="AH202" i="1" s="1"/>
  <c r="AH203" i="1" s="1"/>
  <c r="AH204" i="1" s="1"/>
  <c r="AH205" i="1" s="1"/>
  <c r="AH206" i="1" s="1"/>
  <c r="AH207" i="1" s="1"/>
  <c r="AH208" i="1" s="1"/>
  <c r="AH209" i="1" s="1"/>
  <c r="AH210" i="1" s="1"/>
  <c r="AE187" i="1"/>
  <c r="AE188" i="1" s="1"/>
  <c r="AE189" i="1" s="1"/>
  <c r="AE190" i="1" s="1"/>
  <c r="AE191" i="1" s="1"/>
  <c r="AE192" i="1" s="1"/>
  <c r="AE193" i="1" s="1"/>
  <c r="AE194" i="1" s="1"/>
  <c r="AE195" i="1" s="1"/>
  <c r="AE196" i="1" s="1"/>
  <c r="AE197" i="1" s="1"/>
  <c r="AE198" i="1" s="1"/>
  <c r="AE199" i="1" s="1"/>
  <c r="AE200" i="1" s="1"/>
  <c r="AE201" i="1" s="1"/>
  <c r="AE202" i="1" s="1"/>
  <c r="AE203" i="1" s="1"/>
  <c r="AE204" i="1" s="1"/>
  <c r="AE205" i="1" s="1"/>
  <c r="AE206" i="1" s="1"/>
  <c r="AE207" i="1" s="1"/>
  <c r="AE208" i="1" s="1"/>
  <c r="AE209" i="1" s="1"/>
  <c r="AE210" i="1" s="1"/>
  <c r="Z187" i="1"/>
  <c r="S187" i="1"/>
  <c r="P187" i="1"/>
  <c r="AJ187" i="1" s="1"/>
  <c r="BI186" i="1"/>
  <c r="BD186" i="1"/>
  <c r="BB186" i="1"/>
  <c r="AM186" i="1"/>
  <c r="AI186" i="1"/>
  <c r="AH186" i="1"/>
  <c r="AE186" i="1"/>
  <c r="AD186" i="1"/>
  <c r="S186" i="1"/>
  <c r="Z186" i="1" s="1"/>
  <c r="BA186" i="1" s="1"/>
  <c r="Q186" i="1"/>
  <c r="P186" i="1"/>
  <c r="AJ186" i="1" s="1"/>
  <c r="BI185" i="1"/>
  <c r="BD185" i="1"/>
  <c r="BB185" i="1"/>
  <c r="AM185" i="1"/>
  <c r="AI185" i="1"/>
  <c r="AG185" i="1"/>
  <c r="S185" i="1"/>
  <c r="Z185" i="1" s="1"/>
  <c r="BA185" i="1" s="1"/>
  <c r="P185" i="1"/>
  <c r="AJ185" i="1" s="1"/>
  <c r="BI184" i="1"/>
  <c r="BD184" i="1"/>
  <c r="BB184" i="1"/>
  <c r="BA184" i="1"/>
  <c r="AM184" i="1"/>
  <c r="AI184" i="1"/>
  <c r="Z184" i="1"/>
  <c r="S184" i="1"/>
  <c r="P184" i="1"/>
  <c r="AJ184" i="1" s="1"/>
  <c r="BI183" i="1"/>
  <c r="BD183" i="1"/>
  <c r="BB183" i="1"/>
  <c r="AM183" i="1"/>
  <c r="AJ183" i="1"/>
  <c r="AI183" i="1"/>
  <c r="Z183" i="1"/>
  <c r="BA183" i="1" s="1"/>
  <c r="S183" i="1"/>
  <c r="P183" i="1"/>
  <c r="BI182" i="1"/>
  <c r="BD182" i="1"/>
  <c r="BB182" i="1"/>
  <c r="AM182" i="1"/>
  <c r="AI182" i="1"/>
  <c r="S182" i="1"/>
  <c r="Z182" i="1" s="1"/>
  <c r="BA182" i="1" s="1"/>
  <c r="P182" i="1"/>
  <c r="AJ182" i="1" s="1"/>
  <c r="BI181" i="1"/>
  <c r="BD181" i="1"/>
  <c r="BB181" i="1"/>
  <c r="BA181" i="1"/>
  <c r="AM181" i="1"/>
  <c r="AI181" i="1"/>
  <c r="Z181" i="1"/>
  <c r="S181" i="1"/>
  <c r="P181" i="1"/>
  <c r="AJ181" i="1" s="1"/>
  <c r="BI180" i="1"/>
  <c r="BD180" i="1"/>
  <c r="BB180" i="1"/>
  <c r="AM180" i="1"/>
  <c r="AI180" i="1"/>
  <c r="S180" i="1"/>
  <c r="Z180" i="1" s="1"/>
  <c r="BA180" i="1" s="1"/>
  <c r="P180" i="1"/>
  <c r="AJ180" i="1" s="1"/>
  <c r="BI179" i="1"/>
  <c r="BD179" i="1"/>
  <c r="BB179" i="1"/>
  <c r="AM179" i="1"/>
  <c r="AJ179" i="1"/>
  <c r="AI179" i="1"/>
  <c r="S179" i="1"/>
  <c r="Z179" i="1" s="1"/>
  <c r="BA179" i="1" s="1"/>
  <c r="P179" i="1"/>
  <c r="BI178" i="1"/>
  <c r="BD178" i="1"/>
  <c r="BB178" i="1"/>
  <c r="BA178" i="1"/>
  <c r="AM178" i="1"/>
  <c r="AI178" i="1"/>
  <c r="S178" i="1"/>
  <c r="Z178" i="1" s="1"/>
  <c r="P178" i="1"/>
  <c r="AJ178" i="1" s="1"/>
  <c r="BI177" i="1"/>
  <c r="BD177" i="1"/>
  <c r="BB177" i="1"/>
  <c r="AM177" i="1"/>
  <c r="AJ177" i="1"/>
  <c r="AI177" i="1"/>
  <c r="Z177" i="1"/>
  <c r="BA177" i="1" s="1"/>
  <c r="S177" i="1"/>
  <c r="P177" i="1"/>
  <c r="BI176" i="1"/>
  <c r="BD176" i="1"/>
  <c r="BB176" i="1"/>
  <c r="AM176" i="1"/>
  <c r="AI176" i="1"/>
  <c r="S176" i="1"/>
  <c r="Z176" i="1" s="1"/>
  <c r="BA176" i="1" s="1"/>
  <c r="P176" i="1"/>
  <c r="AJ176" i="1" s="1"/>
  <c r="E176" i="1"/>
  <c r="E177" i="1" s="1"/>
  <c r="BI175" i="1"/>
  <c r="BD175" i="1"/>
  <c r="BB175" i="1"/>
  <c r="AM175" i="1"/>
  <c r="AJ175" i="1"/>
  <c r="AI175" i="1"/>
  <c r="S175" i="1"/>
  <c r="Z175" i="1" s="1"/>
  <c r="BA175" i="1" s="1"/>
  <c r="P175" i="1"/>
  <c r="E175" i="1"/>
  <c r="BI174" i="1"/>
  <c r="BD174" i="1"/>
  <c r="BB174" i="1"/>
  <c r="AM174" i="1"/>
  <c r="AI174" i="1"/>
  <c r="AG174" i="1"/>
  <c r="S174" i="1"/>
  <c r="Z174" i="1" s="1"/>
  <c r="BA174" i="1" s="1"/>
  <c r="Q174" i="1"/>
  <c r="Q175" i="1" s="1"/>
  <c r="P174" i="1"/>
  <c r="AJ174" i="1" s="1"/>
  <c r="E174" i="1"/>
  <c r="BI173" i="1"/>
  <c r="BD173" i="1"/>
  <c r="BB173" i="1"/>
  <c r="AM173" i="1"/>
  <c r="AJ173" i="1"/>
  <c r="AI173" i="1"/>
  <c r="AG173" i="1"/>
  <c r="Z173" i="1"/>
  <c r="BA173" i="1" s="1"/>
  <c r="S173" i="1"/>
  <c r="Q173" i="1"/>
  <c r="P173" i="1"/>
  <c r="BI172" i="1"/>
  <c r="BD172" i="1"/>
  <c r="BB172" i="1"/>
  <c r="AM172" i="1"/>
  <c r="AI172" i="1"/>
  <c r="AG172" i="1"/>
  <c r="S172" i="1"/>
  <c r="Z172" i="1" s="1"/>
  <c r="BA172" i="1" s="1"/>
  <c r="P172" i="1"/>
  <c r="AJ172" i="1" s="1"/>
  <c r="BI171" i="1"/>
  <c r="BD171" i="1"/>
  <c r="BB171" i="1"/>
  <c r="AM171" i="1"/>
  <c r="AJ171" i="1"/>
  <c r="AI171" i="1"/>
  <c r="Z171" i="1"/>
  <c r="BA171" i="1" s="1"/>
  <c r="S171" i="1"/>
  <c r="P171" i="1"/>
  <c r="BI170" i="1"/>
  <c r="BD170" i="1"/>
  <c r="BB170" i="1"/>
  <c r="AM170" i="1"/>
  <c r="AJ170" i="1"/>
  <c r="AI170" i="1"/>
  <c r="S170" i="1"/>
  <c r="Z170" i="1" s="1"/>
  <c r="BA170" i="1" s="1"/>
  <c r="P170" i="1"/>
  <c r="BI169" i="1"/>
  <c r="BD169" i="1"/>
  <c r="BB169" i="1"/>
  <c r="AM169" i="1"/>
  <c r="AJ169" i="1"/>
  <c r="AI169" i="1"/>
  <c r="S169" i="1"/>
  <c r="Z169" i="1" s="1"/>
  <c r="BA169" i="1" s="1"/>
  <c r="P169" i="1"/>
  <c r="BI168" i="1"/>
  <c r="BD168" i="1"/>
  <c r="BB168" i="1"/>
  <c r="AM168" i="1"/>
  <c r="AI168" i="1"/>
  <c r="S168" i="1"/>
  <c r="Z168" i="1" s="1"/>
  <c r="BA168" i="1" s="1"/>
  <c r="P168" i="1"/>
  <c r="AJ168" i="1" s="1"/>
  <c r="BI167" i="1"/>
  <c r="BD167" i="1"/>
  <c r="BB167" i="1"/>
  <c r="AM167" i="1"/>
  <c r="AJ167" i="1"/>
  <c r="AI167" i="1"/>
  <c r="Z167" i="1"/>
  <c r="BA167" i="1" s="1"/>
  <c r="S167" i="1"/>
  <c r="P167" i="1"/>
  <c r="BI166" i="1"/>
  <c r="BD166" i="1"/>
  <c r="BB166" i="1"/>
  <c r="AM166" i="1"/>
  <c r="AJ166" i="1"/>
  <c r="AI166" i="1"/>
  <c r="S166" i="1"/>
  <c r="Z166" i="1" s="1"/>
  <c r="BA166" i="1" s="1"/>
  <c r="P166" i="1"/>
  <c r="BI165" i="1"/>
  <c r="BD165" i="1"/>
  <c r="BB165" i="1"/>
  <c r="AM165" i="1"/>
  <c r="AJ165" i="1"/>
  <c r="AI165" i="1"/>
  <c r="S165" i="1"/>
  <c r="Z165" i="1" s="1"/>
  <c r="BA165" i="1" s="1"/>
  <c r="P165" i="1"/>
  <c r="BI164" i="1"/>
  <c r="BD164" i="1"/>
  <c r="BB164" i="1"/>
  <c r="AM164" i="1"/>
  <c r="AI164" i="1"/>
  <c r="S164" i="1"/>
  <c r="Z164" i="1" s="1"/>
  <c r="BA164" i="1" s="1"/>
  <c r="P164" i="1"/>
  <c r="AJ164" i="1" s="1"/>
  <c r="BI163" i="1"/>
  <c r="BD163" i="1"/>
  <c r="BB163" i="1"/>
  <c r="AV163" i="1"/>
  <c r="AV164" i="1" s="1"/>
  <c r="AV165" i="1" s="1"/>
  <c r="AV166" i="1" s="1"/>
  <c r="AV167" i="1" s="1"/>
  <c r="AV168" i="1" s="1"/>
  <c r="AV169" i="1" s="1"/>
  <c r="AV170" i="1" s="1"/>
  <c r="AV171" i="1" s="1"/>
  <c r="AV172" i="1" s="1"/>
  <c r="AV173" i="1" s="1"/>
  <c r="AV174" i="1" s="1"/>
  <c r="AV175" i="1" s="1"/>
  <c r="AV176" i="1" s="1"/>
  <c r="AV177" i="1" s="1"/>
  <c r="AV178" i="1" s="1"/>
  <c r="AV179" i="1" s="1"/>
  <c r="AV180" i="1" s="1"/>
  <c r="AV181" i="1" s="1"/>
  <c r="AV182" i="1" s="1"/>
  <c r="AV183" i="1" s="1"/>
  <c r="AV184" i="1" s="1"/>
  <c r="AV185" i="1" s="1"/>
  <c r="AV186" i="1" s="1"/>
  <c r="AV187" i="1" s="1"/>
  <c r="AV188" i="1" s="1"/>
  <c r="AV189" i="1" s="1"/>
  <c r="AV190" i="1" s="1"/>
  <c r="AV191" i="1" s="1"/>
  <c r="AV192" i="1" s="1"/>
  <c r="AV193" i="1" s="1"/>
  <c r="AV194" i="1" s="1"/>
  <c r="AV195" i="1" s="1"/>
  <c r="AV196" i="1" s="1"/>
  <c r="AV197" i="1" s="1"/>
  <c r="AV198" i="1" s="1"/>
  <c r="AV199" i="1" s="1"/>
  <c r="AV200" i="1" s="1"/>
  <c r="AV201" i="1" s="1"/>
  <c r="AV202" i="1" s="1"/>
  <c r="AV203" i="1" s="1"/>
  <c r="AV204" i="1" s="1"/>
  <c r="AV205" i="1" s="1"/>
  <c r="AV206" i="1" s="1"/>
  <c r="AV207" i="1" s="1"/>
  <c r="AV208" i="1" s="1"/>
  <c r="AV209" i="1" s="1"/>
  <c r="AV210" i="1" s="1"/>
  <c r="AV211" i="1" s="1"/>
  <c r="AV212" i="1" s="1"/>
  <c r="AV213" i="1" s="1"/>
  <c r="AV214" i="1" s="1"/>
  <c r="AV215" i="1" s="1"/>
  <c r="AV216" i="1" s="1"/>
  <c r="AV217" i="1" s="1"/>
  <c r="AV218" i="1" s="1"/>
  <c r="AV219" i="1" s="1"/>
  <c r="AV220" i="1" s="1"/>
  <c r="AV221" i="1" s="1"/>
  <c r="AV222" i="1" s="1"/>
  <c r="AV223" i="1" s="1"/>
  <c r="AV224" i="1" s="1"/>
  <c r="AV225" i="1" s="1"/>
  <c r="AV226" i="1" s="1"/>
  <c r="AV227" i="1" s="1"/>
  <c r="AV228" i="1" s="1"/>
  <c r="AV229" i="1" s="1"/>
  <c r="AV230" i="1" s="1"/>
  <c r="AV231" i="1" s="1"/>
  <c r="AV232" i="1" s="1"/>
  <c r="AV233" i="1" s="1"/>
  <c r="AV234" i="1" s="1"/>
  <c r="AV235" i="1" s="1"/>
  <c r="AV236" i="1" s="1"/>
  <c r="AV237" i="1" s="1"/>
  <c r="AV238" i="1" s="1"/>
  <c r="AV239" i="1" s="1"/>
  <c r="AV240" i="1" s="1"/>
  <c r="AV241" i="1" s="1"/>
  <c r="AV242" i="1" s="1"/>
  <c r="AV243" i="1" s="1"/>
  <c r="AV244" i="1" s="1"/>
  <c r="AV245" i="1" s="1"/>
  <c r="AV246" i="1" s="1"/>
  <c r="AV247" i="1" s="1"/>
  <c r="AV248" i="1" s="1"/>
  <c r="AV249" i="1" s="1"/>
  <c r="AV250" i="1" s="1"/>
  <c r="AV251" i="1" s="1"/>
  <c r="AV252" i="1" s="1"/>
  <c r="AV253" i="1" s="1"/>
  <c r="AV254" i="1" s="1"/>
  <c r="AV255" i="1" s="1"/>
  <c r="AV256" i="1" s="1"/>
  <c r="AV257" i="1" s="1"/>
  <c r="AV258" i="1" s="1"/>
  <c r="AV259" i="1" s="1"/>
  <c r="AV260" i="1" s="1"/>
  <c r="AV261" i="1" s="1"/>
  <c r="AV262" i="1" s="1"/>
  <c r="AV263" i="1" s="1"/>
  <c r="AV264" i="1" s="1"/>
  <c r="AV265" i="1" s="1"/>
  <c r="AV266" i="1" s="1"/>
  <c r="AV267" i="1" s="1"/>
  <c r="AV268" i="1" s="1"/>
  <c r="AV269" i="1" s="1"/>
  <c r="AV270" i="1" s="1"/>
  <c r="AV271" i="1" s="1"/>
  <c r="AV272" i="1" s="1"/>
  <c r="AV273" i="1" s="1"/>
  <c r="AV274" i="1" s="1"/>
  <c r="AV275" i="1" s="1"/>
  <c r="AV276" i="1" s="1"/>
  <c r="AV277" i="1" s="1"/>
  <c r="AV278" i="1" s="1"/>
  <c r="AV279" i="1" s="1"/>
  <c r="AV280" i="1" s="1"/>
  <c r="AV281" i="1" s="1"/>
  <c r="AV282" i="1" s="1"/>
  <c r="AV283" i="1" s="1"/>
  <c r="AV284" i="1" s="1"/>
  <c r="AV285" i="1" s="1"/>
  <c r="AV286" i="1" s="1"/>
  <c r="AV287" i="1" s="1"/>
  <c r="AV288" i="1" s="1"/>
  <c r="AV289" i="1" s="1"/>
  <c r="AV290" i="1" s="1"/>
  <c r="AV291" i="1" s="1"/>
  <c r="AV292" i="1" s="1"/>
  <c r="AV293" i="1" s="1"/>
  <c r="AV294" i="1" s="1"/>
  <c r="AV295" i="1" s="1"/>
  <c r="AV296" i="1" s="1"/>
  <c r="AV297" i="1" s="1"/>
  <c r="AV298" i="1" s="1"/>
  <c r="AV299" i="1" s="1"/>
  <c r="AV300" i="1" s="1"/>
  <c r="AV301" i="1" s="1"/>
  <c r="AV302" i="1" s="1"/>
  <c r="AV303" i="1" s="1"/>
  <c r="AV304" i="1" s="1"/>
  <c r="AV305" i="1" s="1"/>
  <c r="AV306" i="1" s="1"/>
  <c r="AV307" i="1" s="1"/>
  <c r="AV308" i="1" s="1"/>
  <c r="AV309" i="1" s="1"/>
  <c r="AV310" i="1" s="1"/>
  <c r="AV311" i="1" s="1"/>
  <c r="AV312" i="1" s="1"/>
  <c r="AV313" i="1" s="1"/>
  <c r="AV314" i="1" s="1"/>
  <c r="AV315" i="1" s="1"/>
  <c r="AR163" i="1"/>
  <c r="AR164" i="1" s="1"/>
  <c r="AR165" i="1" s="1"/>
  <c r="AR166" i="1" s="1"/>
  <c r="AR167" i="1" s="1"/>
  <c r="AR168" i="1" s="1"/>
  <c r="AR169" i="1" s="1"/>
  <c r="AR170" i="1" s="1"/>
  <c r="AR171" i="1" s="1"/>
  <c r="AR172" i="1" s="1"/>
  <c r="AR173" i="1" s="1"/>
  <c r="AR174" i="1" s="1"/>
  <c r="AR175" i="1" s="1"/>
  <c r="AR176" i="1" s="1"/>
  <c r="AR177" i="1" s="1"/>
  <c r="AR178" i="1" s="1"/>
  <c r="AR179" i="1" s="1"/>
  <c r="AR180" i="1" s="1"/>
  <c r="AR181" i="1" s="1"/>
  <c r="AR182" i="1" s="1"/>
  <c r="AR183" i="1" s="1"/>
  <c r="AR184" i="1" s="1"/>
  <c r="AR185" i="1" s="1"/>
  <c r="AR186" i="1" s="1"/>
  <c r="AR187" i="1" s="1"/>
  <c r="AR188" i="1" s="1"/>
  <c r="AR189" i="1" s="1"/>
  <c r="AR190" i="1" s="1"/>
  <c r="AR191" i="1" s="1"/>
  <c r="AR192" i="1" s="1"/>
  <c r="AR193" i="1" s="1"/>
  <c r="AR194" i="1" s="1"/>
  <c r="AR195" i="1" s="1"/>
  <c r="AR196" i="1" s="1"/>
  <c r="AR197" i="1" s="1"/>
  <c r="AR198" i="1" s="1"/>
  <c r="AR199" i="1" s="1"/>
  <c r="AR200" i="1" s="1"/>
  <c r="AR201" i="1" s="1"/>
  <c r="AR202" i="1" s="1"/>
  <c r="AR203" i="1" s="1"/>
  <c r="AR204" i="1" s="1"/>
  <c r="AR205" i="1" s="1"/>
  <c r="AR206" i="1" s="1"/>
  <c r="AR207" i="1" s="1"/>
  <c r="AR208" i="1" s="1"/>
  <c r="AR209" i="1" s="1"/>
  <c r="AR210" i="1" s="1"/>
  <c r="AR211" i="1" s="1"/>
  <c r="AR212" i="1" s="1"/>
  <c r="AR213" i="1" s="1"/>
  <c r="AR214" i="1" s="1"/>
  <c r="AR215" i="1" s="1"/>
  <c r="AR216" i="1" s="1"/>
  <c r="AR217" i="1" s="1"/>
  <c r="AR218" i="1" s="1"/>
  <c r="AR219" i="1" s="1"/>
  <c r="AR220" i="1" s="1"/>
  <c r="AR221" i="1" s="1"/>
  <c r="AR222" i="1" s="1"/>
  <c r="AR223" i="1" s="1"/>
  <c r="AR224" i="1" s="1"/>
  <c r="AR225" i="1" s="1"/>
  <c r="AR226" i="1" s="1"/>
  <c r="AR227" i="1" s="1"/>
  <c r="AR228" i="1" s="1"/>
  <c r="AR229" i="1" s="1"/>
  <c r="AR230" i="1" s="1"/>
  <c r="AR231" i="1" s="1"/>
  <c r="AR232" i="1" s="1"/>
  <c r="AR233" i="1" s="1"/>
  <c r="AR234" i="1" s="1"/>
  <c r="AR235" i="1" s="1"/>
  <c r="AR236" i="1" s="1"/>
  <c r="AR237" i="1" s="1"/>
  <c r="AR238" i="1" s="1"/>
  <c r="AR239" i="1" s="1"/>
  <c r="AR240" i="1" s="1"/>
  <c r="AR241" i="1" s="1"/>
  <c r="AR242" i="1" s="1"/>
  <c r="AR243" i="1" s="1"/>
  <c r="AR244" i="1" s="1"/>
  <c r="AR245" i="1" s="1"/>
  <c r="AR246" i="1" s="1"/>
  <c r="AR247" i="1" s="1"/>
  <c r="AR248" i="1" s="1"/>
  <c r="AR249" i="1" s="1"/>
  <c r="AR250" i="1" s="1"/>
  <c r="AR251" i="1" s="1"/>
  <c r="AR252" i="1" s="1"/>
  <c r="AR253" i="1" s="1"/>
  <c r="AR254" i="1" s="1"/>
  <c r="AR255" i="1" s="1"/>
  <c r="AR256" i="1" s="1"/>
  <c r="AR257" i="1" s="1"/>
  <c r="AR258" i="1" s="1"/>
  <c r="AR259" i="1" s="1"/>
  <c r="AR260" i="1" s="1"/>
  <c r="AR261" i="1" s="1"/>
  <c r="AR262" i="1" s="1"/>
  <c r="AR263" i="1" s="1"/>
  <c r="AR264" i="1" s="1"/>
  <c r="AR265" i="1" s="1"/>
  <c r="AR266" i="1" s="1"/>
  <c r="AR267" i="1" s="1"/>
  <c r="AR268" i="1" s="1"/>
  <c r="AR269" i="1" s="1"/>
  <c r="AR270" i="1" s="1"/>
  <c r="AR271" i="1" s="1"/>
  <c r="AR272" i="1" s="1"/>
  <c r="AR273" i="1" s="1"/>
  <c r="AR274" i="1" s="1"/>
  <c r="AR275" i="1" s="1"/>
  <c r="AR276" i="1" s="1"/>
  <c r="AR277" i="1" s="1"/>
  <c r="AR278" i="1" s="1"/>
  <c r="AR279" i="1" s="1"/>
  <c r="AR280" i="1" s="1"/>
  <c r="AR281" i="1" s="1"/>
  <c r="AR282" i="1" s="1"/>
  <c r="AR283" i="1" s="1"/>
  <c r="AR284" i="1" s="1"/>
  <c r="AR285" i="1" s="1"/>
  <c r="AR286" i="1" s="1"/>
  <c r="AR287" i="1" s="1"/>
  <c r="AR288" i="1" s="1"/>
  <c r="AR289" i="1" s="1"/>
  <c r="AR290" i="1" s="1"/>
  <c r="AR291" i="1" s="1"/>
  <c r="AR292" i="1" s="1"/>
  <c r="AR293" i="1" s="1"/>
  <c r="AR294" i="1" s="1"/>
  <c r="AR295" i="1" s="1"/>
  <c r="AR296" i="1" s="1"/>
  <c r="AR297" i="1" s="1"/>
  <c r="AR298" i="1" s="1"/>
  <c r="AR299" i="1" s="1"/>
  <c r="AR300" i="1" s="1"/>
  <c r="AR301" i="1" s="1"/>
  <c r="AR302" i="1" s="1"/>
  <c r="AR303" i="1" s="1"/>
  <c r="AR304" i="1" s="1"/>
  <c r="AR305" i="1" s="1"/>
  <c r="AR306" i="1" s="1"/>
  <c r="AR307" i="1" s="1"/>
  <c r="AR308" i="1" s="1"/>
  <c r="AR309" i="1" s="1"/>
  <c r="AR310" i="1" s="1"/>
  <c r="AR311" i="1" s="1"/>
  <c r="AR312" i="1" s="1"/>
  <c r="AR313" i="1" s="1"/>
  <c r="AR314" i="1" s="1"/>
  <c r="AR315" i="1" s="1"/>
  <c r="AN163" i="1"/>
  <c r="AN164" i="1" s="1"/>
  <c r="AN165" i="1" s="1"/>
  <c r="AN166" i="1" s="1"/>
  <c r="AN167" i="1" s="1"/>
  <c r="AN168" i="1" s="1"/>
  <c r="AN169" i="1" s="1"/>
  <c r="AN170" i="1" s="1"/>
  <c r="AN171" i="1" s="1"/>
  <c r="AN172" i="1" s="1"/>
  <c r="AN173" i="1" s="1"/>
  <c r="AN174" i="1" s="1"/>
  <c r="AN175" i="1" s="1"/>
  <c r="AN176" i="1" s="1"/>
  <c r="AN177" i="1" s="1"/>
  <c r="AN178" i="1" s="1"/>
  <c r="AN179" i="1" s="1"/>
  <c r="AN180" i="1" s="1"/>
  <c r="AN181" i="1" s="1"/>
  <c r="AN182" i="1" s="1"/>
  <c r="AN183" i="1" s="1"/>
  <c r="AN184" i="1" s="1"/>
  <c r="AN185" i="1" s="1"/>
  <c r="AN186" i="1" s="1"/>
  <c r="AN187" i="1" s="1"/>
  <c r="AN188" i="1" s="1"/>
  <c r="AN189" i="1" s="1"/>
  <c r="AN190" i="1" s="1"/>
  <c r="AN191" i="1" s="1"/>
  <c r="AN192" i="1" s="1"/>
  <c r="AN193" i="1" s="1"/>
  <c r="AN194" i="1" s="1"/>
  <c r="AN195" i="1" s="1"/>
  <c r="AN196" i="1" s="1"/>
  <c r="AN197" i="1" s="1"/>
  <c r="AN198" i="1" s="1"/>
  <c r="AN199" i="1" s="1"/>
  <c r="AN200" i="1" s="1"/>
  <c r="AN201" i="1" s="1"/>
  <c r="AN202" i="1" s="1"/>
  <c r="AN203" i="1" s="1"/>
  <c r="AN204" i="1" s="1"/>
  <c r="AN205" i="1" s="1"/>
  <c r="AN206" i="1" s="1"/>
  <c r="AN207" i="1" s="1"/>
  <c r="AN208" i="1" s="1"/>
  <c r="AN209" i="1" s="1"/>
  <c r="AN210" i="1" s="1"/>
  <c r="AN211" i="1" s="1"/>
  <c r="AN212" i="1" s="1"/>
  <c r="AN213" i="1" s="1"/>
  <c r="AN214" i="1" s="1"/>
  <c r="AN215" i="1" s="1"/>
  <c r="AN216" i="1" s="1"/>
  <c r="AN217" i="1" s="1"/>
  <c r="AN218" i="1" s="1"/>
  <c r="AN219" i="1" s="1"/>
  <c r="AN220" i="1" s="1"/>
  <c r="AN221" i="1" s="1"/>
  <c r="AN222" i="1" s="1"/>
  <c r="AN223" i="1" s="1"/>
  <c r="AN224" i="1" s="1"/>
  <c r="AN225" i="1" s="1"/>
  <c r="AN226" i="1" s="1"/>
  <c r="AN227" i="1" s="1"/>
  <c r="AN228" i="1" s="1"/>
  <c r="AN229" i="1" s="1"/>
  <c r="AN230" i="1" s="1"/>
  <c r="AN231" i="1" s="1"/>
  <c r="AN232" i="1" s="1"/>
  <c r="AN233" i="1" s="1"/>
  <c r="AN234" i="1" s="1"/>
  <c r="AN235" i="1" s="1"/>
  <c r="AN236" i="1" s="1"/>
  <c r="AN237" i="1" s="1"/>
  <c r="AN238" i="1" s="1"/>
  <c r="AN239" i="1" s="1"/>
  <c r="AN240" i="1" s="1"/>
  <c r="AN241" i="1" s="1"/>
  <c r="AN242" i="1" s="1"/>
  <c r="AN243" i="1" s="1"/>
  <c r="AN244" i="1" s="1"/>
  <c r="AN245" i="1" s="1"/>
  <c r="AN246" i="1" s="1"/>
  <c r="AN247" i="1" s="1"/>
  <c r="AN248" i="1" s="1"/>
  <c r="AN249" i="1" s="1"/>
  <c r="AN250" i="1" s="1"/>
  <c r="AN251" i="1" s="1"/>
  <c r="AN252" i="1" s="1"/>
  <c r="AN253" i="1" s="1"/>
  <c r="AN254" i="1" s="1"/>
  <c r="AN255" i="1" s="1"/>
  <c r="AN256" i="1" s="1"/>
  <c r="AN257" i="1" s="1"/>
  <c r="AN258" i="1" s="1"/>
  <c r="AN259" i="1" s="1"/>
  <c r="AN260" i="1" s="1"/>
  <c r="AN261" i="1" s="1"/>
  <c r="AN262" i="1" s="1"/>
  <c r="AN263" i="1" s="1"/>
  <c r="AN264" i="1" s="1"/>
  <c r="AN265" i="1" s="1"/>
  <c r="AN266" i="1" s="1"/>
  <c r="AN267" i="1" s="1"/>
  <c r="AN268" i="1" s="1"/>
  <c r="AN269" i="1" s="1"/>
  <c r="AN270" i="1" s="1"/>
  <c r="AN271" i="1" s="1"/>
  <c r="AN272" i="1" s="1"/>
  <c r="AN273" i="1" s="1"/>
  <c r="AN274" i="1" s="1"/>
  <c r="AN275" i="1" s="1"/>
  <c r="AN276" i="1" s="1"/>
  <c r="AN277" i="1" s="1"/>
  <c r="AN278" i="1" s="1"/>
  <c r="AN279" i="1" s="1"/>
  <c r="AN280" i="1" s="1"/>
  <c r="AN281" i="1" s="1"/>
  <c r="AN282" i="1" s="1"/>
  <c r="AN283" i="1" s="1"/>
  <c r="AN284" i="1" s="1"/>
  <c r="AN285" i="1" s="1"/>
  <c r="AN286" i="1" s="1"/>
  <c r="AN287" i="1" s="1"/>
  <c r="AN288" i="1" s="1"/>
  <c r="AN289" i="1" s="1"/>
  <c r="AN290" i="1" s="1"/>
  <c r="AN291" i="1" s="1"/>
  <c r="AN292" i="1" s="1"/>
  <c r="AN293" i="1" s="1"/>
  <c r="AN294" i="1" s="1"/>
  <c r="AN295" i="1" s="1"/>
  <c r="AN296" i="1" s="1"/>
  <c r="AN297" i="1" s="1"/>
  <c r="AN298" i="1" s="1"/>
  <c r="AN299" i="1" s="1"/>
  <c r="AN300" i="1" s="1"/>
  <c r="AN301" i="1" s="1"/>
  <c r="AN302" i="1" s="1"/>
  <c r="AN303" i="1" s="1"/>
  <c r="AN304" i="1" s="1"/>
  <c r="AN305" i="1" s="1"/>
  <c r="AN306" i="1" s="1"/>
  <c r="AN307" i="1" s="1"/>
  <c r="AN308" i="1" s="1"/>
  <c r="AN309" i="1" s="1"/>
  <c r="AN310" i="1" s="1"/>
  <c r="AN311" i="1" s="1"/>
  <c r="AN312" i="1" s="1"/>
  <c r="AN313" i="1" s="1"/>
  <c r="AN314" i="1" s="1"/>
  <c r="AN315" i="1" s="1"/>
  <c r="AM163" i="1"/>
  <c r="AJ163" i="1"/>
  <c r="AI163" i="1"/>
  <c r="AE163" i="1"/>
  <c r="AE164" i="1" s="1"/>
  <c r="AE165" i="1" s="1"/>
  <c r="AE166" i="1" s="1"/>
  <c r="AE167" i="1" s="1"/>
  <c r="AE168" i="1" s="1"/>
  <c r="AE169" i="1" s="1"/>
  <c r="AE170" i="1" s="1"/>
  <c r="AE171" i="1" s="1"/>
  <c r="AE172" i="1" s="1"/>
  <c r="AE173" i="1" s="1"/>
  <c r="AE174" i="1" s="1"/>
  <c r="AE175" i="1" s="1"/>
  <c r="AE176" i="1" s="1"/>
  <c r="AE177" i="1" s="1"/>
  <c r="AE178" i="1" s="1"/>
  <c r="AE179" i="1" s="1"/>
  <c r="AE180" i="1" s="1"/>
  <c r="AE181" i="1" s="1"/>
  <c r="AE182" i="1" s="1"/>
  <c r="AE183" i="1" s="1"/>
  <c r="AE184" i="1" s="1"/>
  <c r="Z163" i="1"/>
  <c r="BA163" i="1" s="1"/>
  <c r="S163" i="1"/>
  <c r="P163" i="1"/>
  <c r="E163" i="1"/>
  <c r="E164" i="1" s="1"/>
  <c r="BI162" i="1"/>
  <c r="BG162" i="1"/>
  <c r="BG163" i="1" s="1"/>
  <c r="BG164" i="1" s="1"/>
  <c r="BG165" i="1" s="1"/>
  <c r="BG166" i="1" s="1"/>
  <c r="BG167" i="1" s="1"/>
  <c r="BG168" i="1" s="1"/>
  <c r="BG169" i="1" s="1"/>
  <c r="BG170" i="1" s="1"/>
  <c r="BG171" i="1" s="1"/>
  <c r="BG172" i="1" s="1"/>
  <c r="BG173" i="1" s="1"/>
  <c r="BG174" i="1" s="1"/>
  <c r="BG175" i="1" s="1"/>
  <c r="BG176" i="1" s="1"/>
  <c r="BG177" i="1" s="1"/>
  <c r="BG178" i="1" s="1"/>
  <c r="BG179" i="1" s="1"/>
  <c r="BG180" i="1" s="1"/>
  <c r="BG181" i="1" s="1"/>
  <c r="BG182" i="1" s="1"/>
  <c r="BG183" i="1" s="1"/>
  <c r="BG184" i="1" s="1"/>
  <c r="BG185" i="1" s="1"/>
  <c r="BG186" i="1" s="1"/>
  <c r="BG187" i="1" s="1"/>
  <c r="BG188" i="1" s="1"/>
  <c r="BG189" i="1" s="1"/>
  <c r="BG190" i="1" s="1"/>
  <c r="BG191" i="1" s="1"/>
  <c r="BG192" i="1" s="1"/>
  <c r="BG193" i="1" s="1"/>
  <c r="BG194" i="1" s="1"/>
  <c r="BG195" i="1" s="1"/>
  <c r="BG196" i="1" s="1"/>
  <c r="BG197" i="1" s="1"/>
  <c r="BG198" i="1" s="1"/>
  <c r="BG199" i="1" s="1"/>
  <c r="BG200" i="1" s="1"/>
  <c r="BG201" i="1" s="1"/>
  <c r="BG202" i="1" s="1"/>
  <c r="BG203" i="1" s="1"/>
  <c r="BG204" i="1" s="1"/>
  <c r="BG205" i="1" s="1"/>
  <c r="BG206" i="1" s="1"/>
  <c r="BG207" i="1" s="1"/>
  <c r="BG208" i="1" s="1"/>
  <c r="BG209" i="1" s="1"/>
  <c r="BG210" i="1" s="1"/>
  <c r="BG211" i="1" s="1"/>
  <c r="BG212" i="1" s="1"/>
  <c r="BG213" i="1" s="1"/>
  <c r="BG214" i="1" s="1"/>
  <c r="BG215" i="1" s="1"/>
  <c r="BG216" i="1" s="1"/>
  <c r="BG217" i="1" s="1"/>
  <c r="BG218" i="1" s="1"/>
  <c r="BG219" i="1" s="1"/>
  <c r="BG220" i="1" s="1"/>
  <c r="BG221" i="1" s="1"/>
  <c r="BG222" i="1" s="1"/>
  <c r="BG223" i="1" s="1"/>
  <c r="BG224" i="1" s="1"/>
  <c r="BG225" i="1" s="1"/>
  <c r="BG226" i="1" s="1"/>
  <c r="BG227" i="1" s="1"/>
  <c r="BG228" i="1" s="1"/>
  <c r="BG229" i="1" s="1"/>
  <c r="BG230" i="1" s="1"/>
  <c r="BG231" i="1" s="1"/>
  <c r="BG232" i="1" s="1"/>
  <c r="BG233" i="1" s="1"/>
  <c r="BG234" i="1" s="1"/>
  <c r="BG235" i="1" s="1"/>
  <c r="BG236" i="1" s="1"/>
  <c r="BG237" i="1" s="1"/>
  <c r="BG238" i="1" s="1"/>
  <c r="BG239" i="1" s="1"/>
  <c r="BG240" i="1" s="1"/>
  <c r="BG241" i="1" s="1"/>
  <c r="BG242" i="1" s="1"/>
  <c r="BG243" i="1" s="1"/>
  <c r="BG244" i="1" s="1"/>
  <c r="BG245" i="1" s="1"/>
  <c r="BG246" i="1" s="1"/>
  <c r="BG247" i="1" s="1"/>
  <c r="BG248" i="1" s="1"/>
  <c r="BG249" i="1" s="1"/>
  <c r="BG250" i="1" s="1"/>
  <c r="BG251" i="1" s="1"/>
  <c r="BG252" i="1" s="1"/>
  <c r="BG253" i="1" s="1"/>
  <c r="BG254" i="1" s="1"/>
  <c r="BG255" i="1" s="1"/>
  <c r="BG256" i="1" s="1"/>
  <c r="BG257" i="1" s="1"/>
  <c r="BG258" i="1" s="1"/>
  <c r="BG259" i="1" s="1"/>
  <c r="BG260" i="1" s="1"/>
  <c r="BG261" i="1" s="1"/>
  <c r="BG262" i="1" s="1"/>
  <c r="BG263" i="1" s="1"/>
  <c r="BG264" i="1" s="1"/>
  <c r="BG265" i="1" s="1"/>
  <c r="BG266" i="1" s="1"/>
  <c r="BG267" i="1" s="1"/>
  <c r="BG268" i="1" s="1"/>
  <c r="BG269" i="1" s="1"/>
  <c r="BG270" i="1" s="1"/>
  <c r="BG271" i="1" s="1"/>
  <c r="BG272" i="1" s="1"/>
  <c r="BG273" i="1" s="1"/>
  <c r="BG274" i="1" s="1"/>
  <c r="BG275" i="1" s="1"/>
  <c r="BG276" i="1" s="1"/>
  <c r="BG277" i="1" s="1"/>
  <c r="BG278" i="1" s="1"/>
  <c r="BG279" i="1" s="1"/>
  <c r="BG280" i="1" s="1"/>
  <c r="BG281" i="1" s="1"/>
  <c r="BG282" i="1" s="1"/>
  <c r="BG283" i="1" s="1"/>
  <c r="BG284" i="1" s="1"/>
  <c r="BG285" i="1" s="1"/>
  <c r="BG286" i="1" s="1"/>
  <c r="BG287" i="1" s="1"/>
  <c r="BG288" i="1" s="1"/>
  <c r="BG289" i="1" s="1"/>
  <c r="BG290" i="1" s="1"/>
  <c r="BG291" i="1" s="1"/>
  <c r="BG292" i="1" s="1"/>
  <c r="BG293" i="1" s="1"/>
  <c r="BG294" i="1" s="1"/>
  <c r="BG295" i="1" s="1"/>
  <c r="BG296" i="1" s="1"/>
  <c r="BG297" i="1" s="1"/>
  <c r="BG298" i="1" s="1"/>
  <c r="BG299" i="1" s="1"/>
  <c r="BG300" i="1" s="1"/>
  <c r="BG301" i="1" s="1"/>
  <c r="BG302" i="1" s="1"/>
  <c r="BG303" i="1" s="1"/>
  <c r="BG304" i="1" s="1"/>
  <c r="BG305" i="1" s="1"/>
  <c r="BG306" i="1" s="1"/>
  <c r="BG307" i="1" s="1"/>
  <c r="BG308" i="1" s="1"/>
  <c r="BG309" i="1" s="1"/>
  <c r="BG310" i="1" s="1"/>
  <c r="BG311" i="1" s="1"/>
  <c r="BG312" i="1" s="1"/>
  <c r="BG313" i="1" s="1"/>
  <c r="BG314" i="1" s="1"/>
  <c r="BG315" i="1" s="1"/>
  <c r="BD162" i="1"/>
  <c r="BB162" i="1"/>
  <c r="AV162" i="1"/>
  <c r="AU162" i="1"/>
  <c r="AU163" i="1" s="1"/>
  <c r="AU164" i="1" s="1"/>
  <c r="AU165" i="1" s="1"/>
  <c r="AU166" i="1" s="1"/>
  <c r="AU167" i="1" s="1"/>
  <c r="AU168" i="1" s="1"/>
  <c r="AU169" i="1" s="1"/>
  <c r="AU170" i="1" s="1"/>
  <c r="AU171" i="1" s="1"/>
  <c r="AU172" i="1" s="1"/>
  <c r="AU173" i="1" s="1"/>
  <c r="AU174" i="1" s="1"/>
  <c r="AU175" i="1" s="1"/>
  <c r="AU176" i="1" s="1"/>
  <c r="AU177" i="1" s="1"/>
  <c r="AU178" i="1" s="1"/>
  <c r="AU179" i="1" s="1"/>
  <c r="AU180" i="1" s="1"/>
  <c r="AU181" i="1" s="1"/>
  <c r="AU182" i="1" s="1"/>
  <c r="AU183" i="1" s="1"/>
  <c r="AU184" i="1" s="1"/>
  <c r="AU185" i="1" s="1"/>
  <c r="AU186" i="1" s="1"/>
  <c r="AU187" i="1" s="1"/>
  <c r="AU188" i="1" s="1"/>
  <c r="AU189" i="1" s="1"/>
  <c r="AU190" i="1" s="1"/>
  <c r="AU191" i="1" s="1"/>
  <c r="AU192" i="1" s="1"/>
  <c r="AU193" i="1" s="1"/>
  <c r="AU194" i="1" s="1"/>
  <c r="AU195" i="1" s="1"/>
  <c r="AU196" i="1" s="1"/>
  <c r="AU197" i="1" s="1"/>
  <c r="AU198" i="1" s="1"/>
  <c r="AU199" i="1" s="1"/>
  <c r="AU200" i="1" s="1"/>
  <c r="AU201" i="1" s="1"/>
  <c r="AU202" i="1" s="1"/>
  <c r="AU203" i="1" s="1"/>
  <c r="AU204" i="1" s="1"/>
  <c r="AU205" i="1" s="1"/>
  <c r="AU206" i="1" s="1"/>
  <c r="AU207" i="1" s="1"/>
  <c r="AU208" i="1" s="1"/>
  <c r="AU209" i="1" s="1"/>
  <c r="AU210" i="1" s="1"/>
  <c r="AU211" i="1" s="1"/>
  <c r="AU212" i="1" s="1"/>
  <c r="AU213" i="1" s="1"/>
  <c r="AU214" i="1" s="1"/>
  <c r="AU215" i="1" s="1"/>
  <c r="AU216" i="1" s="1"/>
  <c r="AU217" i="1" s="1"/>
  <c r="AU218" i="1" s="1"/>
  <c r="AU219" i="1" s="1"/>
  <c r="AU220" i="1" s="1"/>
  <c r="AU221" i="1" s="1"/>
  <c r="AU222" i="1" s="1"/>
  <c r="AU223" i="1" s="1"/>
  <c r="AU224" i="1" s="1"/>
  <c r="AU225" i="1" s="1"/>
  <c r="AU226" i="1" s="1"/>
  <c r="AU227" i="1" s="1"/>
  <c r="AU228" i="1" s="1"/>
  <c r="AU229" i="1" s="1"/>
  <c r="AU230" i="1" s="1"/>
  <c r="AU231" i="1" s="1"/>
  <c r="AU232" i="1" s="1"/>
  <c r="AU233" i="1" s="1"/>
  <c r="AU234" i="1" s="1"/>
  <c r="AU235" i="1" s="1"/>
  <c r="AU236" i="1" s="1"/>
  <c r="AU237" i="1" s="1"/>
  <c r="AU238" i="1" s="1"/>
  <c r="AU239" i="1" s="1"/>
  <c r="AU240" i="1" s="1"/>
  <c r="AU241" i="1" s="1"/>
  <c r="AU242" i="1" s="1"/>
  <c r="AU243" i="1" s="1"/>
  <c r="AU244" i="1" s="1"/>
  <c r="AU245" i="1" s="1"/>
  <c r="AU246" i="1" s="1"/>
  <c r="AU247" i="1" s="1"/>
  <c r="AU248" i="1" s="1"/>
  <c r="AU249" i="1" s="1"/>
  <c r="AU250" i="1" s="1"/>
  <c r="AU251" i="1" s="1"/>
  <c r="AU252" i="1" s="1"/>
  <c r="AU253" i="1" s="1"/>
  <c r="AU254" i="1" s="1"/>
  <c r="AU255" i="1" s="1"/>
  <c r="AU256" i="1" s="1"/>
  <c r="AU257" i="1" s="1"/>
  <c r="AU258" i="1" s="1"/>
  <c r="AU259" i="1" s="1"/>
  <c r="AU260" i="1" s="1"/>
  <c r="AU261" i="1" s="1"/>
  <c r="AU262" i="1" s="1"/>
  <c r="AU263" i="1" s="1"/>
  <c r="AU264" i="1" s="1"/>
  <c r="AU265" i="1" s="1"/>
  <c r="AU266" i="1" s="1"/>
  <c r="AU267" i="1" s="1"/>
  <c r="AU268" i="1" s="1"/>
  <c r="AU269" i="1" s="1"/>
  <c r="AU270" i="1" s="1"/>
  <c r="AU271" i="1" s="1"/>
  <c r="AU272" i="1" s="1"/>
  <c r="AU273" i="1" s="1"/>
  <c r="AU274" i="1" s="1"/>
  <c r="AU275" i="1" s="1"/>
  <c r="AU276" i="1" s="1"/>
  <c r="AU277" i="1" s="1"/>
  <c r="AU278" i="1" s="1"/>
  <c r="AU279" i="1" s="1"/>
  <c r="AU280" i="1" s="1"/>
  <c r="AU281" i="1" s="1"/>
  <c r="AU282" i="1" s="1"/>
  <c r="AU283" i="1" s="1"/>
  <c r="AU284" i="1" s="1"/>
  <c r="AU285" i="1" s="1"/>
  <c r="AU286" i="1" s="1"/>
  <c r="AU287" i="1" s="1"/>
  <c r="AU288" i="1" s="1"/>
  <c r="AU289" i="1" s="1"/>
  <c r="AU290" i="1" s="1"/>
  <c r="AU291" i="1" s="1"/>
  <c r="AU292" i="1" s="1"/>
  <c r="AU293" i="1" s="1"/>
  <c r="AU294" i="1" s="1"/>
  <c r="AU295" i="1" s="1"/>
  <c r="AU296" i="1" s="1"/>
  <c r="AU297" i="1" s="1"/>
  <c r="AU298" i="1" s="1"/>
  <c r="AU299" i="1" s="1"/>
  <c r="AU300" i="1" s="1"/>
  <c r="AU301" i="1" s="1"/>
  <c r="AU302" i="1" s="1"/>
  <c r="AU303" i="1" s="1"/>
  <c r="AU304" i="1" s="1"/>
  <c r="AU305" i="1" s="1"/>
  <c r="AU306" i="1" s="1"/>
  <c r="AU307" i="1" s="1"/>
  <c r="AU308" i="1" s="1"/>
  <c r="AU309" i="1" s="1"/>
  <c r="AU310" i="1" s="1"/>
  <c r="AU311" i="1" s="1"/>
  <c r="AU312" i="1" s="1"/>
  <c r="AU313" i="1" s="1"/>
  <c r="AU314" i="1" s="1"/>
  <c r="AU315" i="1" s="1"/>
  <c r="AR162" i="1"/>
  <c r="AQ162" i="1"/>
  <c r="AQ163" i="1" s="1"/>
  <c r="AQ164" i="1" s="1"/>
  <c r="AQ165" i="1" s="1"/>
  <c r="AQ166" i="1" s="1"/>
  <c r="AQ167" i="1" s="1"/>
  <c r="AQ168" i="1" s="1"/>
  <c r="AQ169" i="1" s="1"/>
  <c r="AQ170" i="1" s="1"/>
  <c r="AQ171" i="1" s="1"/>
  <c r="AQ172" i="1" s="1"/>
  <c r="AQ173" i="1" s="1"/>
  <c r="AQ174" i="1" s="1"/>
  <c r="AQ175" i="1" s="1"/>
  <c r="AQ176" i="1" s="1"/>
  <c r="AQ177" i="1" s="1"/>
  <c r="AQ178" i="1" s="1"/>
  <c r="AQ179" i="1" s="1"/>
  <c r="AQ180" i="1" s="1"/>
  <c r="AQ181" i="1" s="1"/>
  <c r="AQ182" i="1" s="1"/>
  <c r="AQ183" i="1" s="1"/>
  <c r="AQ184" i="1" s="1"/>
  <c r="AQ185" i="1" s="1"/>
  <c r="AQ186" i="1" s="1"/>
  <c r="AQ187" i="1" s="1"/>
  <c r="AQ188" i="1" s="1"/>
  <c r="AQ189" i="1" s="1"/>
  <c r="AQ190" i="1" s="1"/>
  <c r="AQ191" i="1" s="1"/>
  <c r="AQ192" i="1" s="1"/>
  <c r="AQ193" i="1" s="1"/>
  <c r="AQ194" i="1" s="1"/>
  <c r="AQ195" i="1" s="1"/>
  <c r="AQ196" i="1" s="1"/>
  <c r="AQ197" i="1" s="1"/>
  <c r="AQ198" i="1" s="1"/>
  <c r="AQ199" i="1" s="1"/>
  <c r="AQ200" i="1" s="1"/>
  <c r="AQ201" i="1" s="1"/>
  <c r="AQ202" i="1" s="1"/>
  <c r="AQ203" i="1" s="1"/>
  <c r="AQ204" i="1" s="1"/>
  <c r="AQ205" i="1" s="1"/>
  <c r="AQ206" i="1" s="1"/>
  <c r="AQ207" i="1" s="1"/>
  <c r="AQ208" i="1" s="1"/>
  <c r="AQ209" i="1" s="1"/>
  <c r="AQ210" i="1" s="1"/>
  <c r="AQ211" i="1" s="1"/>
  <c r="AQ212" i="1" s="1"/>
  <c r="AQ213" i="1" s="1"/>
  <c r="AQ214" i="1" s="1"/>
  <c r="AQ215" i="1" s="1"/>
  <c r="AQ216" i="1" s="1"/>
  <c r="AQ217" i="1" s="1"/>
  <c r="AQ218" i="1" s="1"/>
  <c r="AQ219" i="1" s="1"/>
  <c r="AQ220" i="1" s="1"/>
  <c r="AQ221" i="1" s="1"/>
  <c r="AQ222" i="1" s="1"/>
  <c r="AQ223" i="1" s="1"/>
  <c r="AQ224" i="1" s="1"/>
  <c r="AQ225" i="1" s="1"/>
  <c r="AQ226" i="1" s="1"/>
  <c r="AQ227" i="1" s="1"/>
  <c r="AQ228" i="1" s="1"/>
  <c r="AQ229" i="1" s="1"/>
  <c r="AQ230" i="1" s="1"/>
  <c r="AQ231" i="1" s="1"/>
  <c r="AQ232" i="1" s="1"/>
  <c r="AQ233" i="1" s="1"/>
  <c r="AQ234" i="1" s="1"/>
  <c r="AQ235" i="1" s="1"/>
  <c r="AQ236" i="1" s="1"/>
  <c r="AQ237" i="1" s="1"/>
  <c r="AQ238" i="1" s="1"/>
  <c r="AQ239" i="1" s="1"/>
  <c r="AQ240" i="1" s="1"/>
  <c r="AQ241" i="1" s="1"/>
  <c r="AQ242" i="1" s="1"/>
  <c r="AQ243" i="1" s="1"/>
  <c r="AQ244" i="1" s="1"/>
  <c r="AQ245" i="1" s="1"/>
  <c r="AQ246" i="1" s="1"/>
  <c r="AQ247" i="1" s="1"/>
  <c r="AQ248" i="1" s="1"/>
  <c r="AQ249" i="1" s="1"/>
  <c r="AQ250" i="1" s="1"/>
  <c r="AQ251" i="1" s="1"/>
  <c r="AQ252" i="1" s="1"/>
  <c r="AQ253" i="1" s="1"/>
  <c r="AQ254" i="1" s="1"/>
  <c r="AQ255" i="1" s="1"/>
  <c r="AQ256" i="1" s="1"/>
  <c r="AQ257" i="1" s="1"/>
  <c r="AQ258" i="1" s="1"/>
  <c r="AQ259" i="1" s="1"/>
  <c r="AQ260" i="1" s="1"/>
  <c r="AQ261" i="1" s="1"/>
  <c r="AQ262" i="1" s="1"/>
  <c r="AQ263" i="1" s="1"/>
  <c r="AQ264" i="1" s="1"/>
  <c r="AQ265" i="1" s="1"/>
  <c r="AQ266" i="1" s="1"/>
  <c r="AQ267" i="1" s="1"/>
  <c r="AQ268" i="1" s="1"/>
  <c r="AQ269" i="1" s="1"/>
  <c r="AQ270" i="1" s="1"/>
  <c r="AQ271" i="1" s="1"/>
  <c r="AQ272" i="1" s="1"/>
  <c r="AQ273" i="1" s="1"/>
  <c r="AQ274" i="1" s="1"/>
  <c r="AQ275" i="1" s="1"/>
  <c r="AQ276" i="1" s="1"/>
  <c r="AQ277" i="1" s="1"/>
  <c r="AQ278" i="1" s="1"/>
  <c r="AQ279" i="1" s="1"/>
  <c r="AQ280" i="1" s="1"/>
  <c r="AQ281" i="1" s="1"/>
  <c r="AQ282" i="1" s="1"/>
  <c r="AQ283" i="1" s="1"/>
  <c r="AQ284" i="1" s="1"/>
  <c r="AQ285" i="1" s="1"/>
  <c r="AQ286" i="1" s="1"/>
  <c r="AQ287" i="1" s="1"/>
  <c r="AQ288" i="1" s="1"/>
  <c r="AQ289" i="1" s="1"/>
  <c r="AQ290" i="1" s="1"/>
  <c r="AQ291" i="1" s="1"/>
  <c r="AQ292" i="1" s="1"/>
  <c r="AQ293" i="1" s="1"/>
  <c r="AQ294" i="1" s="1"/>
  <c r="AQ295" i="1" s="1"/>
  <c r="AQ296" i="1" s="1"/>
  <c r="AQ297" i="1" s="1"/>
  <c r="AQ298" i="1" s="1"/>
  <c r="AQ299" i="1" s="1"/>
  <c r="AQ300" i="1" s="1"/>
  <c r="AQ301" i="1" s="1"/>
  <c r="AQ302" i="1" s="1"/>
  <c r="AQ303" i="1" s="1"/>
  <c r="AQ304" i="1" s="1"/>
  <c r="AQ305" i="1" s="1"/>
  <c r="AQ306" i="1" s="1"/>
  <c r="AQ307" i="1" s="1"/>
  <c r="AQ308" i="1" s="1"/>
  <c r="AQ309" i="1" s="1"/>
  <c r="AQ310" i="1" s="1"/>
  <c r="AQ311" i="1" s="1"/>
  <c r="AQ312" i="1" s="1"/>
  <c r="AQ313" i="1" s="1"/>
  <c r="AQ314" i="1" s="1"/>
  <c r="AQ315" i="1" s="1"/>
  <c r="AN162" i="1"/>
  <c r="AM162" i="1"/>
  <c r="AJ162" i="1"/>
  <c r="AI162" i="1"/>
  <c r="AE162" i="1"/>
  <c r="AD162" i="1"/>
  <c r="AD163" i="1" s="1"/>
  <c r="AD164" i="1" s="1"/>
  <c r="AD165" i="1" s="1"/>
  <c r="AD166" i="1" s="1"/>
  <c r="AD167" i="1" s="1"/>
  <c r="AD168" i="1" s="1"/>
  <c r="AD169" i="1" s="1"/>
  <c r="AD170" i="1" s="1"/>
  <c r="AD171" i="1" s="1"/>
  <c r="AD172" i="1" s="1"/>
  <c r="AD173" i="1" s="1"/>
  <c r="AD174" i="1" s="1"/>
  <c r="AD175" i="1" s="1"/>
  <c r="AD176" i="1" s="1"/>
  <c r="AD177" i="1" s="1"/>
  <c r="AD178" i="1" s="1"/>
  <c r="AD179" i="1" s="1"/>
  <c r="AD180" i="1" s="1"/>
  <c r="AD181" i="1" s="1"/>
  <c r="AD182" i="1" s="1"/>
  <c r="AD183" i="1" s="1"/>
  <c r="AD184" i="1" s="1"/>
  <c r="S162" i="1"/>
  <c r="Z162" i="1" s="1"/>
  <c r="BA162" i="1" s="1"/>
  <c r="P162" i="1"/>
  <c r="E162" i="1"/>
  <c r="D162" i="1"/>
  <c r="BI161" i="1"/>
  <c r="BG161" i="1"/>
  <c r="BF161" i="1"/>
  <c r="BF162" i="1" s="1"/>
  <c r="BF163" i="1" s="1"/>
  <c r="BF164" i="1" s="1"/>
  <c r="BF165" i="1" s="1"/>
  <c r="BF166" i="1" s="1"/>
  <c r="BF167" i="1" s="1"/>
  <c r="BF168" i="1" s="1"/>
  <c r="BF169" i="1" s="1"/>
  <c r="BF170" i="1" s="1"/>
  <c r="BF171" i="1" s="1"/>
  <c r="BF172" i="1" s="1"/>
  <c r="BF173" i="1" s="1"/>
  <c r="BF174" i="1" s="1"/>
  <c r="BF175" i="1" s="1"/>
  <c r="BF176" i="1" s="1"/>
  <c r="BF177" i="1" s="1"/>
  <c r="BF178" i="1" s="1"/>
  <c r="BF179" i="1" s="1"/>
  <c r="BF180" i="1" s="1"/>
  <c r="BF181" i="1" s="1"/>
  <c r="BF182" i="1" s="1"/>
  <c r="BF183" i="1" s="1"/>
  <c r="BF184" i="1" s="1"/>
  <c r="BF185" i="1" s="1"/>
  <c r="BF186" i="1" s="1"/>
  <c r="BF187" i="1" s="1"/>
  <c r="BF188" i="1" s="1"/>
  <c r="BF189" i="1" s="1"/>
  <c r="BF190" i="1" s="1"/>
  <c r="BF191" i="1" s="1"/>
  <c r="BF192" i="1" s="1"/>
  <c r="BF193" i="1" s="1"/>
  <c r="BF194" i="1" s="1"/>
  <c r="BF195" i="1" s="1"/>
  <c r="BF196" i="1" s="1"/>
  <c r="BF197" i="1" s="1"/>
  <c r="BF198" i="1" s="1"/>
  <c r="BF199" i="1" s="1"/>
  <c r="BF200" i="1" s="1"/>
  <c r="BF201" i="1" s="1"/>
  <c r="BF202" i="1" s="1"/>
  <c r="BF203" i="1" s="1"/>
  <c r="BF204" i="1" s="1"/>
  <c r="BF205" i="1" s="1"/>
  <c r="BF206" i="1" s="1"/>
  <c r="BF207" i="1" s="1"/>
  <c r="BF208" i="1" s="1"/>
  <c r="BF209" i="1" s="1"/>
  <c r="BF210" i="1" s="1"/>
  <c r="BF211" i="1" s="1"/>
  <c r="BF212" i="1" s="1"/>
  <c r="BF213" i="1" s="1"/>
  <c r="BF214" i="1" s="1"/>
  <c r="BF215" i="1" s="1"/>
  <c r="BF216" i="1" s="1"/>
  <c r="BF217" i="1" s="1"/>
  <c r="BF218" i="1" s="1"/>
  <c r="BF219" i="1" s="1"/>
  <c r="BF220" i="1" s="1"/>
  <c r="BF221" i="1" s="1"/>
  <c r="BF222" i="1" s="1"/>
  <c r="BF223" i="1" s="1"/>
  <c r="BF224" i="1" s="1"/>
  <c r="BF225" i="1" s="1"/>
  <c r="BF226" i="1" s="1"/>
  <c r="BF227" i="1" s="1"/>
  <c r="BF228" i="1" s="1"/>
  <c r="BF229" i="1" s="1"/>
  <c r="BF230" i="1" s="1"/>
  <c r="BF231" i="1" s="1"/>
  <c r="BF232" i="1" s="1"/>
  <c r="BF233" i="1" s="1"/>
  <c r="BF234" i="1" s="1"/>
  <c r="BF235" i="1" s="1"/>
  <c r="BF236" i="1" s="1"/>
  <c r="BF237" i="1" s="1"/>
  <c r="BF238" i="1" s="1"/>
  <c r="BF239" i="1" s="1"/>
  <c r="BF240" i="1" s="1"/>
  <c r="BF241" i="1" s="1"/>
  <c r="BF242" i="1" s="1"/>
  <c r="BF243" i="1" s="1"/>
  <c r="BF244" i="1" s="1"/>
  <c r="BF245" i="1" s="1"/>
  <c r="BF246" i="1" s="1"/>
  <c r="BF247" i="1" s="1"/>
  <c r="BF248" i="1" s="1"/>
  <c r="BF249" i="1" s="1"/>
  <c r="BF250" i="1" s="1"/>
  <c r="BF251" i="1" s="1"/>
  <c r="BF252" i="1" s="1"/>
  <c r="BF253" i="1" s="1"/>
  <c r="BF254" i="1" s="1"/>
  <c r="BF255" i="1" s="1"/>
  <c r="BF256" i="1" s="1"/>
  <c r="BF257" i="1" s="1"/>
  <c r="BF258" i="1" s="1"/>
  <c r="BF259" i="1" s="1"/>
  <c r="BF260" i="1" s="1"/>
  <c r="BF261" i="1" s="1"/>
  <c r="BF262" i="1" s="1"/>
  <c r="BF263" i="1" s="1"/>
  <c r="BF264" i="1" s="1"/>
  <c r="BF265" i="1" s="1"/>
  <c r="BF266" i="1" s="1"/>
  <c r="BF267" i="1" s="1"/>
  <c r="BF268" i="1" s="1"/>
  <c r="BF269" i="1" s="1"/>
  <c r="BF270" i="1" s="1"/>
  <c r="BF271" i="1" s="1"/>
  <c r="BF272" i="1" s="1"/>
  <c r="BF273" i="1" s="1"/>
  <c r="BF274" i="1" s="1"/>
  <c r="BF275" i="1" s="1"/>
  <c r="BF276" i="1" s="1"/>
  <c r="BF277" i="1" s="1"/>
  <c r="BF278" i="1" s="1"/>
  <c r="BF279" i="1" s="1"/>
  <c r="BF280" i="1" s="1"/>
  <c r="BF281" i="1" s="1"/>
  <c r="BF282" i="1" s="1"/>
  <c r="BF283" i="1" s="1"/>
  <c r="BF284" i="1" s="1"/>
  <c r="BF285" i="1" s="1"/>
  <c r="BF286" i="1" s="1"/>
  <c r="BF287" i="1" s="1"/>
  <c r="BF288" i="1" s="1"/>
  <c r="BF289" i="1" s="1"/>
  <c r="BF290" i="1" s="1"/>
  <c r="BF291" i="1" s="1"/>
  <c r="BF292" i="1" s="1"/>
  <c r="BF293" i="1" s="1"/>
  <c r="BF294" i="1" s="1"/>
  <c r="BF295" i="1" s="1"/>
  <c r="BF296" i="1" s="1"/>
  <c r="BF297" i="1" s="1"/>
  <c r="BF298" i="1" s="1"/>
  <c r="BF299" i="1" s="1"/>
  <c r="BF300" i="1" s="1"/>
  <c r="BF301" i="1" s="1"/>
  <c r="BF302" i="1" s="1"/>
  <c r="BF303" i="1" s="1"/>
  <c r="BF304" i="1" s="1"/>
  <c r="BF305" i="1" s="1"/>
  <c r="BF306" i="1" s="1"/>
  <c r="BF307" i="1" s="1"/>
  <c r="BF308" i="1" s="1"/>
  <c r="BF309" i="1" s="1"/>
  <c r="BF310" i="1" s="1"/>
  <c r="BF311" i="1" s="1"/>
  <c r="BF312" i="1" s="1"/>
  <c r="BF313" i="1" s="1"/>
  <c r="BF314" i="1" s="1"/>
  <c r="BF315" i="1" s="1"/>
  <c r="BD161" i="1"/>
  <c r="BB161" i="1"/>
  <c r="AV161" i="1"/>
  <c r="AU161" i="1"/>
  <c r="AT161" i="1"/>
  <c r="AT162" i="1" s="1"/>
  <c r="AT163" i="1" s="1"/>
  <c r="AT164" i="1" s="1"/>
  <c r="AT165" i="1" s="1"/>
  <c r="AT166" i="1" s="1"/>
  <c r="AT167" i="1" s="1"/>
  <c r="AT168" i="1" s="1"/>
  <c r="AT169" i="1" s="1"/>
  <c r="AT170" i="1" s="1"/>
  <c r="AT171" i="1" s="1"/>
  <c r="AT172" i="1" s="1"/>
  <c r="AT173" i="1" s="1"/>
  <c r="AT174" i="1" s="1"/>
  <c r="AT175" i="1" s="1"/>
  <c r="AT176" i="1" s="1"/>
  <c r="AT177" i="1" s="1"/>
  <c r="AT178" i="1" s="1"/>
  <c r="AT179" i="1" s="1"/>
  <c r="AT180" i="1" s="1"/>
  <c r="AT181" i="1" s="1"/>
  <c r="AT182" i="1" s="1"/>
  <c r="AT183" i="1" s="1"/>
  <c r="AT184" i="1" s="1"/>
  <c r="AT185" i="1" s="1"/>
  <c r="AT186" i="1" s="1"/>
  <c r="AT187" i="1" s="1"/>
  <c r="AT188" i="1" s="1"/>
  <c r="AT189" i="1" s="1"/>
  <c r="AT190" i="1" s="1"/>
  <c r="AT191" i="1" s="1"/>
  <c r="AT192" i="1" s="1"/>
  <c r="AT193" i="1" s="1"/>
  <c r="AT194" i="1" s="1"/>
  <c r="AT195" i="1" s="1"/>
  <c r="AT196" i="1" s="1"/>
  <c r="AT197" i="1" s="1"/>
  <c r="AT198" i="1" s="1"/>
  <c r="AT199" i="1" s="1"/>
  <c r="AT200" i="1" s="1"/>
  <c r="AT201" i="1" s="1"/>
  <c r="AT202" i="1" s="1"/>
  <c r="AT203" i="1" s="1"/>
  <c r="AT204" i="1" s="1"/>
  <c r="AT205" i="1" s="1"/>
  <c r="AT206" i="1" s="1"/>
  <c r="AT207" i="1" s="1"/>
  <c r="AT208" i="1" s="1"/>
  <c r="AT209" i="1" s="1"/>
  <c r="AT210" i="1" s="1"/>
  <c r="AT211" i="1" s="1"/>
  <c r="AT212" i="1" s="1"/>
  <c r="AT213" i="1" s="1"/>
  <c r="AT214" i="1" s="1"/>
  <c r="AT215" i="1" s="1"/>
  <c r="AT216" i="1" s="1"/>
  <c r="AT217" i="1" s="1"/>
  <c r="AT218" i="1" s="1"/>
  <c r="AT219" i="1" s="1"/>
  <c r="AT220" i="1" s="1"/>
  <c r="AT221" i="1" s="1"/>
  <c r="AT222" i="1" s="1"/>
  <c r="AT223" i="1" s="1"/>
  <c r="AT224" i="1" s="1"/>
  <c r="AT225" i="1" s="1"/>
  <c r="AT226" i="1" s="1"/>
  <c r="AT227" i="1" s="1"/>
  <c r="AT228" i="1" s="1"/>
  <c r="AT229" i="1" s="1"/>
  <c r="AT230" i="1" s="1"/>
  <c r="AT231" i="1" s="1"/>
  <c r="AT232" i="1" s="1"/>
  <c r="AT233" i="1" s="1"/>
  <c r="AT234" i="1" s="1"/>
  <c r="AT235" i="1" s="1"/>
  <c r="AT236" i="1" s="1"/>
  <c r="AT237" i="1" s="1"/>
  <c r="AT238" i="1" s="1"/>
  <c r="AT239" i="1" s="1"/>
  <c r="AT240" i="1" s="1"/>
  <c r="AT241" i="1" s="1"/>
  <c r="AT242" i="1" s="1"/>
  <c r="AT243" i="1" s="1"/>
  <c r="AT244" i="1" s="1"/>
  <c r="AT245" i="1" s="1"/>
  <c r="AT246" i="1" s="1"/>
  <c r="AT247" i="1" s="1"/>
  <c r="AT248" i="1" s="1"/>
  <c r="AT249" i="1" s="1"/>
  <c r="AT250" i="1" s="1"/>
  <c r="AT251" i="1" s="1"/>
  <c r="AT252" i="1" s="1"/>
  <c r="AT253" i="1" s="1"/>
  <c r="AT254" i="1" s="1"/>
  <c r="AT255" i="1" s="1"/>
  <c r="AT256" i="1" s="1"/>
  <c r="AT257" i="1" s="1"/>
  <c r="AT258" i="1" s="1"/>
  <c r="AT259" i="1" s="1"/>
  <c r="AT260" i="1" s="1"/>
  <c r="AT261" i="1" s="1"/>
  <c r="AT262" i="1" s="1"/>
  <c r="AT263" i="1" s="1"/>
  <c r="AT264" i="1" s="1"/>
  <c r="AT265" i="1" s="1"/>
  <c r="AT266" i="1" s="1"/>
  <c r="AT267" i="1" s="1"/>
  <c r="AT268" i="1" s="1"/>
  <c r="AT269" i="1" s="1"/>
  <c r="AT270" i="1" s="1"/>
  <c r="AT271" i="1" s="1"/>
  <c r="AT272" i="1" s="1"/>
  <c r="AT273" i="1" s="1"/>
  <c r="AT274" i="1" s="1"/>
  <c r="AT275" i="1" s="1"/>
  <c r="AT276" i="1" s="1"/>
  <c r="AT277" i="1" s="1"/>
  <c r="AT278" i="1" s="1"/>
  <c r="AT279" i="1" s="1"/>
  <c r="AT280" i="1" s="1"/>
  <c r="AT281" i="1" s="1"/>
  <c r="AT282" i="1" s="1"/>
  <c r="AT283" i="1" s="1"/>
  <c r="AT284" i="1" s="1"/>
  <c r="AT285" i="1" s="1"/>
  <c r="AT286" i="1" s="1"/>
  <c r="AT287" i="1" s="1"/>
  <c r="AT288" i="1" s="1"/>
  <c r="AT289" i="1" s="1"/>
  <c r="AT290" i="1" s="1"/>
  <c r="AT291" i="1" s="1"/>
  <c r="AT292" i="1" s="1"/>
  <c r="AT293" i="1" s="1"/>
  <c r="AT294" i="1" s="1"/>
  <c r="AT295" i="1" s="1"/>
  <c r="AT296" i="1" s="1"/>
  <c r="AT297" i="1" s="1"/>
  <c r="AT298" i="1" s="1"/>
  <c r="AT299" i="1" s="1"/>
  <c r="AT300" i="1" s="1"/>
  <c r="AT301" i="1" s="1"/>
  <c r="AT302" i="1" s="1"/>
  <c r="AT303" i="1" s="1"/>
  <c r="AT304" i="1" s="1"/>
  <c r="AT305" i="1" s="1"/>
  <c r="AT306" i="1" s="1"/>
  <c r="AT307" i="1" s="1"/>
  <c r="AT308" i="1" s="1"/>
  <c r="AT309" i="1" s="1"/>
  <c r="AT310" i="1" s="1"/>
  <c r="AT311" i="1" s="1"/>
  <c r="AT312" i="1" s="1"/>
  <c r="AT313" i="1" s="1"/>
  <c r="AT314" i="1" s="1"/>
  <c r="AT315" i="1" s="1"/>
  <c r="AR161" i="1"/>
  <c r="AQ161" i="1"/>
  <c r="AP161" i="1"/>
  <c r="BH161" i="1" s="1"/>
  <c r="AN161" i="1"/>
  <c r="AM161" i="1"/>
  <c r="AL161" i="1"/>
  <c r="AL162" i="1" s="1"/>
  <c r="AL163" i="1" s="1"/>
  <c r="AL164" i="1" s="1"/>
  <c r="AL165" i="1" s="1"/>
  <c r="AL166" i="1" s="1"/>
  <c r="AL167" i="1" s="1"/>
  <c r="AL168" i="1" s="1"/>
  <c r="AL169" i="1" s="1"/>
  <c r="AL170" i="1" s="1"/>
  <c r="AL171" i="1" s="1"/>
  <c r="AL172" i="1" s="1"/>
  <c r="AL173" i="1" s="1"/>
  <c r="AL174" i="1" s="1"/>
  <c r="AL175" i="1" s="1"/>
  <c r="AL176" i="1" s="1"/>
  <c r="AL177" i="1" s="1"/>
  <c r="AL178" i="1" s="1"/>
  <c r="AL179" i="1" s="1"/>
  <c r="AL180" i="1" s="1"/>
  <c r="AL181" i="1" s="1"/>
  <c r="AL182" i="1" s="1"/>
  <c r="AL183" i="1" s="1"/>
  <c r="AL184" i="1" s="1"/>
  <c r="AL185" i="1" s="1"/>
  <c r="AL186" i="1" s="1"/>
  <c r="AL187" i="1" s="1"/>
  <c r="AL188" i="1" s="1"/>
  <c r="AL189" i="1" s="1"/>
  <c r="AL190" i="1" s="1"/>
  <c r="AL191" i="1" s="1"/>
  <c r="AL192" i="1" s="1"/>
  <c r="AL193" i="1" s="1"/>
  <c r="AL194" i="1" s="1"/>
  <c r="AL195" i="1" s="1"/>
  <c r="AL196" i="1" s="1"/>
  <c r="AL197" i="1" s="1"/>
  <c r="AL198" i="1" s="1"/>
  <c r="AL199" i="1" s="1"/>
  <c r="AL200" i="1" s="1"/>
  <c r="AL201" i="1" s="1"/>
  <c r="AL202" i="1" s="1"/>
  <c r="AL203" i="1" s="1"/>
  <c r="AL204" i="1" s="1"/>
  <c r="AL205" i="1" s="1"/>
  <c r="AL206" i="1" s="1"/>
  <c r="AL207" i="1" s="1"/>
  <c r="AL208" i="1" s="1"/>
  <c r="AL209" i="1" s="1"/>
  <c r="AL210" i="1" s="1"/>
  <c r="AL211" i="1" s="1"/>
  <c r="AL212" i="1" s="1"/>
  <c r="AL213" i="1" s="1"/>
  <c r="AL214" i="1" s="1"/>
  <c r="AL215" i="1" s="1"/>
  <c r="AL216" i="1" s="1"/>
  <c r="AL217" i="1" s="1"/>
  <c r="AL218" i="1" s="1"/>
  <c r="AL219" i="1" s="1"/>
  <c r="AL220" i="1" s="1"/>
  <c r="AL221" i="1" s="1"/>
  <c r="AL222" i="1" s="1"/>
  <c r="AL223" i="1" s="1"/>
  <c r="AL224" i="1" s="1"/>
  <c r="AL225" i="1" s="1"/>
  <c r="AL226" i="1" s="1"/>
  <c r="AL227" i="1" s="1"/>
  <c r="AL228" i="1" s="1"/>
  <c r="AL229" i="1" s="1"/>
  <c r="AL230" i="1" s="1"/>
  <c r="AL231" i="1" s="1"/>
  <c r="AL232" i="1" s="1"/>
  <c r="AL233" i="1" s="1"/>
  <c r="AL234" i="1" s="1"/>
  <c r="AL235" i="1" s="1"/>
  <c r="AL236" i="1" s="1"/>
  <c r="AL237" i="1" s="1"/>
  <c r="AL238" i="1" s="1"/>
  <c r="AL239" i="1" s="1"/>
  <c r="AL240" i="1" s="1"/>
  <c r="AL241" i="1" s="1"/>
  <c r="AL242" i="1" s="1"/>
  <c r="AL243" i="1" s="1"/>
  <c r="AL244" i="1" s="1"/>
  <c r="AL245" i="1" s="1"/>
  <c r="AL246" i="1" s="1"/>
  <c r="AL247" i="1" s="1"/>
  <c r="AL248" i="1" s="1"/>
  <c r="AL249" i="1" s="1"/>
  <c r="AL250" i="1" s="1"/>
  <c r="AL251" i="1" s="1"/>
  <c r="AL252" i="1" s="1"/>
  <c r="AL253" i="1" s="1"/>
  <c r="AL254" i="1" s="1"/>
  <c r="AL255" i="1" s="1"/>
  <c r="AL256" i="1" s="1"/>
  <c r="AL257" i="1" s="1"/>
  <c r="AL258" i="1" s="1"/>
  <c r="AL259" i="1" s="1"/>
  <c r="AL260" i="1" s="1"/>
  <c r="AL261" i="1" s="1"/>
  <c r="AL262" i="1" s="1"/>
  <c r="AL263" i="1" s="1"/>
  <c r="AL264" i="1" s="1"/>
  <c r="AL265" i="1" s="1"/>
  <c r="AL266" i="1" s="1"/>
  <c r="AL267" i="1" s="1"/>
  <c r="AL268" i="1" s="1"/>
  <c r="AL269" i="1" s="1"/>
  <c r="AL270" i="1" s="1"/>
  <c r="AL271" i="1" s="1"/>
  <c r="AL272" i="1" s="1"/>
  <c r="AL273" i="1" s="1"/>
  <c r="AL274" i="1" s="1"/>
  <c r="AL275" i="1" s="1"/>
  <c r="AL276" i="1" s="1"/>
  <c r="AL277" i="1" s="1"/>
  <c r="AL278" i="1" s="1"/>
  <c r="AL279" i="1" s="1"/>
  <c r="AL280" i="1" s="1"/>
  <c r="AL281" i="1" s="1"/>
  <c r="AL282" i="1" s="1"/>
  <c r="AL283" i="1" s="1"/>
  <c r="AL284" i="1" s="1"/>
  <c r="AL285" i="1" s="1"/>
  <c r="AL286" i="1" s="1"/>
  <c r="AL287" i="1" s="1"/>
  <c r="AL288" i="1" s="1"/>
  <c r="AL289" i="1" s="1"/>
  <c r="AL290" i="1" s="1"/>
  <c r="AL291" i="1" s="1"/>
  <c r="AL292" i="1" s="1"/>
  <c r="AL293" i="1" s="1"/>
  <c r="AL294" i="1" s="1"/>
  <c r="AL295" i="1" s="1"/>
  <c r="AL296" i="1" s="1"/>
  <c r="AL297" i="1" s="1"/>
  <c r="AL298" i="1" s="1"/>
  <c r="AL299" i="1" s="1"/>
  <c r="AL300" i="1" s="1"/>
  <c r="AL301" i="1" s="1"/>
  <c r="AL302" i="1" s="1"/>
  <c r="AL303" i="1" s="1"/>
  <c r="AL304" i="1" s="1"/>
  <c r="AL305" i="1" s="1"/>
  <c r="AL306" i="1" s="1"/>
  <c r="AL307" i="1" s="1"/>
  <c r="AL308" i="1" s="1"/>
  <c r="AL309" i="1" s="1"/>
  <c r="AL310" i="1" s="1"/>
  <c r="AL311" i="1" s="1"/>
  <c r="AL312" i="1" s="1"/>
  <c r="AL313" i="1" s="1"/>
  <c r="AL314" i="1" s="1"/>
  <c r="AL315" i="1" s="1"/>
  <c r="AJ161" i="1"/>
  <c r="AI161" i="1"/>
  <c r="AH161" i="1"/>
  <c r="AH162" i="1" s="1"/>
  <c r="AH163" i="1" s="1"/>
  <c r="AH164" i="1" s="1"/>
  <c r="AH165" i="1" s="1"/>
  <c r="AH166" i="1" s="1"/>
  <c r="AH167" i="1" s="1"/>
  <c r="AH168" i="1" s="1"/>
  <c r="AH169" i="1" s="1"/>
  <c r="AH170" i="1" s="1"/>
  <c r="AH171" i="1" s="1"/>
  <c r="AH172" i="1" s="1"/>
  <c r="AH173" i="1" s="1"/>
  <c r="AH174" i="1" s="1"/>
  <c r="AH175" i="1" s="1"/>
  <c r="AH176" i="1" s="1"/>
  <c r="AH177" i="1" s="1"/>
  <c r="AH178" i="1" s="1"/>
  <c r="AH179" i="1" s="1"/>
  <c r="AH180" i="1" s="1"/>
  <c r="AH181" i="1" s="1"/>
  <c r="AH182" i="1" s="1"/>
  <c r="AH183" i="1" s="1"/>
  <c r="AH184" i="1" s="1"/>
  <c r="AE161" i="1"/>
  <c r="AD161" i="1"/>
  <c r="AC161" i="1"/>
  <c r="AC162" i="1" s="1"/>
  <c r="AC163" i="1" s="1"/>
  <c r="AC164" i="1" s="1"/>
  <c r="AC165" i="1" s="1"/>
  <c r="AC166" i="1" s="1"/>
  <c r="AC167" i="1" s="1"/>
  <c r="AC168" i="1" s="1"/>
  <c r="AC169" i="1" s="1"/>
  <c r="AC170" i="1" s="1"/>
  <c r="AC171" i="1" s="1"/>
  <c r="AC172" i="1" s="1"/>
  <c r="AC173" i="1" s="1"/>
  <c r="AC174" i="1" s="1"/>
  <c r="AC175" i="1" s="1"/>
  <c r="AC176" i="1" s="1"/>
  <c r="AC177" i="1" s="1"/>
  <c r="AC178" i="1" s="1"/>
  <c r="AC179" i="1" s="1"/>
  <c r="AC180" i="1" s="1"/>
  <c r="AC181" i="1" s="1"/>
  <c r="AC182" i="1" s="1"/>
  <c r="AC183" i="1" s="1"/>
  <c r="AC184" i="1" s="1"/>
  <c r="AC185" i="1" s="1"/>
  <c r="AC186" i="1" s="1"/>
  <c r="AC187" i="1" s="1"/>
  <c r="AC188" i="1" s="1"/>
  <c r="AC189" i="1" s="1"/>
  <c r="AC190" i="1" s="1"/>
  <c r="AC191" i="1" s="1"/>
  <c r="AC192" i="1" s="1"/>
  <c r="AC193" i="1" s="1"/>
  <c r="AC194" i="1" s="1"/>
  <c r="AC195" i="1" s="1"/>
  <c r="AC196" i="1" s="1"/>
  <c r="AC197" i="1" s="1"/>
  <c r="AC198" i="1" s="1"/>
  <c r="AC199" i="1" s="1"/>
  <c r="AC200" i="1" s="1"/>
  <c r="AC201" i="1" s="1"/>
  <c r="AC202" i="1" s="1"/>
  <c r="AC203" i="1" s="1"/>
  <c r="AC204" i="1" s="1"/>
  <c r="AC205" i="1" s="1"/>
  <c r="AC206" i="1" s="1"/>
  <c r="AC207" i="1" s="1"/>
  <c r="AC208" i="1" s="1"/>
  <c r="AC209" i="1" s="1"/>
  <c r="AC210" i="1" s="1"/>
  <c r="AC211" i="1" s="1"/>
  <c r="AC212" i="1" s="1"/>
  <c r="AC213" i="1" s="1"/>
  <c r="AC214" i="1" s="1"/>
  <c r="AC215" i="1" s="1"/>
  <c r="AC216" i="1" s="1"/>
  <c r="AC217" i="1" s="1"/>
  <c r="AC218" i="1" s="1"/>
  <c r="AC219" i="1" s="1"/>
  <c r="AC220" i="1" s="1"/>
  <c r="AC221" i="1" s="1"/>
  <c r="AC222" i="1" s="1"/>
  <c r="AC223" i="1" s="1"/>
  <c r="AC224" i="1" s="1"/>
  <c r="AC225" i="1" s="1"/>
  <c r="AC226" i="1" s="1"/>
  <c r="AC227" i="1" s="1"/>
  <c r="AC228" i="1" s="1"/>
  <c r="AC229" i="1" s="1"/>
  <c r="AC230" i="1" s="1"/>
  <c r="AC231" i="1" s="1"/>
  <c r="AC232" i="1" s="1"/>
  <c r="AC233" i="1" s="1"/>
  <c r="AC234" i="1" s="1"/>
  <c r="AC235" i="1" s="1"/>
  <c r="AC236" i="1" s="1"/>
  <c r="AC237" i="1" s="1"/>
  <c r="AC238" i="1" s="1"/>
  <c r="AC239" i="1" s="1"/>
  <c r="AC240" i="1" s="1"/>
  <c r="AC241" i="1" s="1"/>
  <c r="AC242" i="1" s="1"/>
  <c r="AC243" i="1" s="1"/>
  <c r="AC244" i="1" s="1"/>
  <c r="AC245" i="1" s="1"/>
  <c r="AC246" i="1" s="1"/>
  <c r="AC247" i="1" s="1"/>
  <c r="AC248" i="1" s="1"/>
  <c r="AC249" i="1" s="1"/>
  <c r="AC250" i="1" s="1"/>
  <c r="AC251" i="1" s="1"/>
  <c r="AC252" i="1" s="1"/>
  <c r="AC253" i="1" s="1"/>
  <c r="AC254" i="1" s="1"/>
  <c r="AC255" i="1" s="1"/>
  <c r="AC256" i="1" s="1"/>
  <c r="AC257" i="1" s="1"/>
  <c r="AC258" i="1" s="1"/>
  <c r="AC259" i="1" s="1"/>
  <c r="AC260" i="1" s="1"/>
  <c r="AC261" i="1" s="1"/>
  <c r="AC262" i="1" s="1"/>
  <c r="AC263" i="1" s="1"/>
  <c r="AC264" i="1" s="1"/>
  <c r="AC265" i="1" s="1"/>
  <c r="AC266" i="1" s="1"/>
  <c r="AC267" i="1" s="1"/>
  <c r="AC268" i="1" s="1"/>
  <c r="AC269" i="1" s="1"/>
  <c r="AC270" i="1" s="1"/>
  <c r="AC271" i="1" s="1"/>
  <c r="AC272" i="1" s="1"/>
  <c r="AC273" i="1" s="1"/>
  <c r="AC274" i="1" s="1"/>
  <c r="AC275" i="1" s="1"/>
  <c r="AC276" i="1" s="1"/>
  <c r="AC277" i="1" s="1"/>
  <c r="AC278" i="1" s="1"/>
  <c r="AC279" i="1" s="1"/>
  <c r="AC280" i="1" s="1"/>
  <c r="AC281" i="1" s="1"/>
  <c r="AC282" i="1" s="1"/>
  <c r="AC283" i="1" s="1"/>
  <c r="AC284" i="1" s="1"/>
  <c r="AC285" i="1" s="1"/>
  <c r="AC286" i="1" s="1"/>
  <c r="AC287" i="1" s="1"/>
  <c r="AC288" i="1" s="1"/>
  <c r="AC289" i="1" s="1"/>
  <c r="AC290" i="1" s="1"/>
  <c r="AC291" i="1" s="1"/>
  <c r="AC292" i="1" s="1"/>
  <c r="AC293" i="1" s="1"/>
  <c r="AC294" i="1" s="1"/>
  <c r="AC295" i="1" s="1"/>
  <c r="AC296" i="1" s="1"/>
  <c r="AC297" i="1" s="1"/>
  <c r="AC298" i="1" s="1"/>
  <c r="AC299" i="1" s="1"/>
  <c r="AC300" i="1" s="1"/>
  <c r="AC301" i="1" s="1"/>
  <c r="AC302" i="1" s="1"/>
  <c r="AC303" i="1" s="1"/>
  <c r="AC304" i="1" s="1"/>
  <c r="AC305" i="1" s="1"/>
  <c r="AC306" i="1" s="1"/>
  <c r="AC307" i="1" s="1"/>
  <c r="AC308" i="1" s="1"/>
  <c r="AC309" i="1" s="1"/>
  <c r="AC310" i="1" s="1"/>
  <c r="AC311" i="1" s="1"/>
  <c r="AC312" i="1" s="1"/>
  <c r="AC313" i="1" s="1"/>
  <c r="AC314" i="1" s="1"/>
  <c r="AC315" i="1" s="1"/>
  <c r="S161" i="1"/>
  <c r="Z161" i="1" s="1"/>
  <c r="BA161" i="1" s="1"/>
  <c r="Q161" i="1"/>
  <c r="Q162" i="1" s="1"/>
  <c r="P161" i="1"/>
  <c r="E161" i="1"/>
  <c r="D161" i="1"/>
  <c r="BI160" i="1"/>
  <c r="BG160" i="1"/>
  <c r="BF160" i="1"/>
  <c r="BE160" i="1"/>
  <c r="BE161" i="1" s="1"/>
  <c r="BE162" i="1" s="1"/>
  <c r="BE163" i="1" s="1"/>
  <c r="BE164" i="1" s="1"/>
  <c r="BE165" i="1" s="1"/>
  <c r="BE166" i="1" s="1"/>
  <c r="BE167" i="1" s="1"/>
  <c r="BE168" i="1" s="1"/>
  <c r="BE169" i="1" s="1"/>
  <c r="BE170" i="1" s="1"/>
  <c r="BE171" i="1" s="1"/>
  <c r="BE172" i="1" s="1"/>
  <c r="BE173" i="1" s="1"/>
  <c r="BE174" i="1" s="1"/>
  <c r="BE175" i="1" s="1"/>
  <c r="BE176" i="1" s="1"/>
  <c r="BE177" i="1" s="1"/>
  <c r="BE178" i="1" s="1"/>
  <c r="BE179" i="1" s="1"/>
  <c r="BE180" i="1" s="1"/>
  <c r="BE181" i="1" s="1"/>
  <c r="BE182" i="1" s="1"/>
  <c r="BE183" i="1" s="1"/>
  <c r="BE184" i="1" s="1"/>
  <c r="BE185" i="1" s="1"/>
  <c r="BE186" i="1" s="1"/>
  <c r="BE187" i="1" s="1"/>
  <c r="BE188" i="1" s="1"/>
  <c r="BE189" i="1" s="1"/>
  <c r="BE190" i="1" s="1"/>
  <c r="BE191" i="1" s="1"/>
  <c r="BE192" i="1" s="1"/>
  <c r="BE193" i="1" s="1"/>
  <c r="BE194" i="1" s="1"/>
  <c r="BE195" i="1" s="1"/>
  <c r="BE196" i="1" s="1"/>
  <c r="BE197" i="1" s="1"/>
  <c r="BE198" i="1" s="1"/>
  <c r="BE199" i="1" s="1"/>
  <c r="BE200" i="1" s="1"/>
  <c r="BE201" i="1" s="1"/>
  <c r="BE202" i="1" s="1"/>
  <c r="BE203" i="1" s="1"/>
  <c r="BE204" i="1" s="1"/>
  <c r="BE205" i="1" s="1"/>
  <c r="BE206" i="1" s="1"/>
  <c r="BE207" i="1" s="1"/>
  <c r="BE208" i="1" s="1"/>
  <c r="BE209" i="1" s="1"/>
  <c r="BE210" i="1" s="1"/>
  <c r="BE211" i="1" s="1"/>
  <c r="BE212" i="1" s="1"/>
  <c r="BE213" i="1" s="1"/>
  <c r="BE214" i="1" s="1"/>
  <c r="BE215" i="1" s="1"/>
  <c r="BE216" i="1" s="1"/>
  <c r="BE217" i="1" s="1"/>
  <c r="BE218" i="1" s="1"/>
  <c r="BE219" i="1" s="1"/>
  <c r="BE220" i="1" s="1"/>
  <c r="BE221" i="1" s="1"/>
  <c r="BE222" i="1" s="1"/>
  <c r="BE223" i="1" s="1"/>
  <c r="BE224" i="1" s="1"/>
  <c r="BE225" i="1" s="1"/>
  <c r="BE226" i="1" s="1"/>
  <c r="BE227" i="1" s="1"/>
  <c r="BE228" i="1" s="1"/>
  <c r="BE229" i="1" s="1"/>
  <c r="BE230" i="1" s="1"/>
  <c r="BE231" i="1" s="1"/>
  <c r="BE232" i="1" s="1"/>
  <c r="BE233" i="1" s="1"/>
  <c r="BE234" i="1" s="1"/>
  <c r="BE235" i="1" s="1"/>
  <c r="BE236" i="1" s="1"/>
  <c r="BE237" i="1" s="1"/>
  <c r="BE238" i="1" s="1"/>
  <c r="BE239" i="1" s="1"/>
  <c r="BE240" i="1" s="1"/>
  <c r="BE241" i="1" s="1"/>
  <c r="BE242" i="1" s="1"/>
  <c r="BE243" i="1" s="1"/>
  <c r="BE244" i="1" s="1"/>
  <c r="BE245" i="1" s="1"/>
  <c r="BE246" i="1" s="1"/>
  <c r="BE247" i="1" s="1"/>
  <c r="BE248" i="1" s="1"/>
  <c r="BE249" i="1" s="1"/>
  <c r="BE250" i="1" s="1"/>
  <c r="BE251" i="1" s="1"/>
  <c r="BE252" i="1" s="1"/>
  <c r="BE253" i="1" s="1"/>
  <c r="BE254" i="1" s="1"/>
  <c r="BE255" i="1" s="1"/>
  <c r="BE256" i="1" s="1"/>
  <c r="BE257" i="1" s="1"/>
  <c r="BE258" i="1" s="1"/>
  <c r="BE259" i="1" s="1"/>
  <c r="BE260" i="1" s="1"/>
  <c r="BE261" i="1" s="1"/>
  <c r="BE262" i="1" s="1"/>
  <c r="BE263" i="1" s="1"/>
  <c r="BE264" i="1" s="1"/>
  <c r="BE265" i="1" s="1"/>
  <c r="BE266" i="1" s="1"/>
  <c r="BE267" i="1" s="1"/>
  <c r="BE268" i="1" s="1"/>
  <c r="BE269" i="1" s="1"/>
  <c r="BE270" i="1" s="1"/>
  <c r="BE271" i="1" s="1"/>
  <c r="BE272" i="1" s="1"/>
  <c r="BE273" i="1" s="1"/>
  <c r="BE274" i="1" s="1"/>
  <c r="BE275" i="1" s="1"/>
  <c r="BE276" i="1" s="1"/>
  <c r="BE277" i="1" s="1"/>
  <c r="BE278" i="1" s="1"/>
  <c r="BE279" i="1" s="1"/>
  <c r="BE280" i="1" s="1"/>
  <c r="BE281" i="1" s="1"/>
  <c r="BE282" i="1" s="1"/>
  <c r="BE283" i="1" s="1"/>
  <c r="BE284" i="1" s="1"/>
  <c r="BE285" i="1" s="1"/>
  <c r="BE286" i="1" s="1"/>
  <c r="BE287" i="1" s="1"/>
  <c r="BE288" i="1" s="1"/>
  <c r="BE289" i="1" s="1"/>
  <c r="BE290" i="1" s="1"/>
  <c r="BE291" i="1" s="1"/>
  <c r="BE292" i="1" s="1"/>
  <c r="BE293" i="1" s="1"/>
  <c r="BE294" i="1" s="1"/>
  <c r="BE295" i="1" s="1"/>
  <c r="BE296" i="1" s="1"/>
  <c r="BE297" i="1" s="1"/>
  <c r="BE298" i="1" s="1"/>
  <c r="BE299" i="1" s="1"/>
  <c r="BE300" i="1" s="1"/>
  <c r="BE301" i="1" s="1"/>
  <c r="BE302" i="1" s="1"/>
  <c r="BE303" i="1" s="1"/>
  <c r="BE304" i="1" s="1"/>
  <c r="BE305" i="1" s="1"/>
  <c r="BE306" i="1" s="1"/>
  <c r="BE307" i="1" s="1"/>
  <c r="BE308" i="1" s="1"/>
  <c r="BE309" i="1" s="1"/>
  <c r="BE310" i="1" s="1"/>
  <c r="BE311" i="1" s="1"/>
  <c r="BE312" i="1" s="1"/>
  <c r="BE313" i="1" s="1"/>
  <c r="BE314" i="1" s="1"/>
  <c r="BE315" i="1" s="1"/>
  <c r="BD160" i="1"/>
  <c r="BC160" i="1"/>
  <c r="BC161" i="1" s="1"/>
  <c r="BC162" i="1" s="1"/>
  <c r="BC163" i="1" s="1"/>
  <c r="BC164" i="1" s="1"/>
  <c r="BC165" i="1" s="1"/>
  <c r="BC166" i="1" s="1"/>
  <c r="BC167" i="1" s="1"/>
  <c r="BC168" i="1" s="1"/>
  <c r="BC169" i="1" s="1"/>
  <c r="BC170" i="1" s="1"/>
  <c r="BC171" i="1" s="1"/>
  <c r="BC172" i="1" s="1"/>
  <c r="BC173" i="1" s="1"/>
  <c r="BC174" i="1" s="1"/>
  <c r="BC175" i="1" s="1"/>
  <c r="BC176" i="1" s="1"/>
  <c r="BC177" i="1" s="1"/>
  <c r="BC178" i="1" s="1"/>
  <c r="BC179" i="1" s="1"/>
  <c r="BC180" i="1" s="1"/>
  <c r="BC181" i="1" s="1"/>
  <c r="BC182" i="1" s="1"/>
  <c r="BC183" i="1" s="1"/>
  <c r="BC184" i="1" s="1"/>
  <c r="BC185" i="1" s="1"/>
  <c r="BC186" i="1" s="1"/>
  <c r="BC187" i="1" s="1"/>
  <c r="BC188" i="1" s="1"/>
  <c r="BC189" i="1" s="1"/>
  <c r="BC190" i="1" s="1"/>
  <c r="BC191" i="1" s="1"/>
  <c r="BC192" i="1" s="1"/>
  <c r="BC193" i="1" s="1"/>
  <c r="BC194" i="1" s="1"/>
  <c r="BC195" i="1" s="1"/>
  <c r="BC196" i="1" s="1"/>
  <c r="BC197" i="1" s="1"/>
  <c r="BC198" i="1" s="1"/>
  <c r="BC199" i="1" s="1"/>
  <c r="BC200" i="1" s="1"/>
  <c r="BC201" i="1" s="1"/>
  <c r="BC202" i="1" s="1"/>
  <c r="BC203" i="1" s="1"/>
  <c r="BC204" i="1" s="1"/>
  <c r="BC205" i="1" s="1"/>
  <c r="BC206" i="1" s="1"/>
  <c r="BC207" i="1" s="1"/>
  <c r="BC208" i="1" s="1"/>
  <c r="BC209" i="1" s="1"/>
  <c r="BC210" i="1" s="1"/>
  <c r="BC211" i="1" s="1"/>
  <c r="BC212" i="1" s="1"/>
  <c r="BC213" i="1" s="1"/>
  <c r="BC214" i="1" s="1"/>
  <c r="BC215" i="1" s="1"/>
  <c r="BC216" i="1" s="1"/>
  <c r="BC217" i="1" s="1"/>
  <c r="BC218" i="1" s="1"/>
  <c r="BC219" i="1" s="1"/>
  <c r="BC220" i="1" s="1"/>
  <c r="BC221" i="1" s="1"/>
  <c r="BC222" i="1" s="1"/>
  <c r="BC223" i="1" s="1"/>
  <c r="BC224" i="1" s="1"/>
  <c r="BC225" i="1" s="1"/>
  <c r="BC226" i="1" s="1"/>
  <c r="BC227" i="1" s="1"/>
  <c r="BC228" i="1" s="1"/>
  <c r="BC229" i="1" s="1"/>
  <c r="BC230" i="1" s="1"/>
  <c r="BC231" i="1" s="1"/>
  <c r="BC232" i="1" s="1"/>
  <c r="BC233" i="1" s="1"/>
  <c r="BC234" i="1" s="1"/>
  <c r="BC235" i="1" s="1"/>
  <c r="BC236" i="1" s="1"/>
  <c r="BC237" i="1" s="1"/>
  <c r="BC238" i="1" s="1"/>
  <c r="BC239" i="1" s="1"/>
  <c r="BC240" i="1" s="1"/>
  <c r="BC241" i="1" s="1"/>
  <c r="BC242" i="1" s="1"/>
  <c r="BC243" i="1" s="1"/>
  <c r="BC244" i="1" s="1"/>
  <c r="BC245" i="1" s="1"/>
  <c r="BC246" i="1" s="1"/>
  <c r="BC247" i="1" s="1"/>
  <c r="BC248" i="1" s="1"/>
  <c r="BC249" i="1" s="1"/>
  <c r="BC250" i="1" s="1"/>
  <c r="BC251" i="1" s="1"/>
  <c r="BC252" i="1" s="1"/>
  <c r="BC253" i="1" s="1"/>
  <c r="BC254" i="1" s="1"/>
  <c r="BC255" i="1" s="1"/>
  <c r="BC256" i="1" s="1"/>
  <c r="BC257" i="1" s="1"/>
  <c r="BC258" i="1" s="1"/>
  <c r="BC259" i="1" s="1"/>
  <c r="BC260" i="1" s="1"/>
  <c r="BC261" i="1" s="1"/>
  <c r="BC262" i="1" s="1"/>
  <c r="BC263" i="1" s="1"/>
  <c r="BC264" i="1" s="1"/>
  <c r="BC265" i="1" s="1"/>
  <c r="BC266" i="1" s="1"/>
  <c r="BC267" i="1" s="1"/>
  <c r="BC268" i="1" s="1"/>
  <c r="BC269" i="1" s="1"/>
  <c r="BC270" i="1" s="1"/>
  <c r="BC271" i="1" s="1"/>
  <c r="BC272" i="1" s="1"/>
  <c r="BC273" i="1" s="1"/>
  <c r="BC274" i="1" s="1"/>
  <c r="BC275" i="1" s="1"/>
  <c r="BC276" i="1" s="1"/>
  <c r="BC277" i="1" s="1"/>
  <c r="BC278" i="1" s="1"/>
  <c r="BC279" i="1" s="1"/>
  <c r="BC280" i="1" s="1"/>
  <c r="BC281" i="1" s="1"/>
  <c r="BC282" i="1" s="1"/>
  <c r="BC283" i="1" s="1"/>
  <c r="BC284" i="1" s="1"/>
  <c r="BC285" i="1" s="1"/>
  <c r="BC286" i="1" s="1"/>
  <c r="BC287" i="1" s="1"/>
  <c r="BC288" i="1" s="1"/>
  <c r="BC289" i="1" s="1"/>
  <c r="BC290" i="1" s="1"/>
  <c r="BC291" i="1" s="1"/>
  <c r="BC292" i="1" s="1"/>
  <c r="BC293" i="1" s="1"/>
  <c r="BC294" i="1" s="1"/>
  <c r="BC295" i="1" s="1"/>
  <c r="BC296" i="1" s="1"/>
  <c r="BC297" i="1" s="1"/>
  <c r="BC298" i="1" s="1"/>
  <c r="BC299" i="1" s="1"/>
  <c r="BC300" i="1" s="1"/>
  <c r="BC301" i="1" s="1"/>
  <c r="BC302" i="1" s="1"/>
  <c r="BC303" i="1" s="1"/>
  <c r="BC304" i="1" s="1"/>
  <c r="BC305" i="1" s="1"/>
  <c r="BC306" i="1" s="1"/>
  <c r="BC307" i="1" s="1"/>
  <c r="BC308" i="1" s="1"/>
  <c r="BC309" i="1" s="1"/>
  <c r="BC310" i="1" s="1"/>
  <c r="BC311" i="1" s="1"/>
  <c r="BC312" i="1" s="1"/>
  <c r="BC313" i="1" s="1"/>
  <c r="BC314" i="1" s="1"/>
  <c r="BC315" i="1" s="1"/>
  <c r="BB160" i="1"/>
  <c r="AZ160" i="1"/>
  <c r="AZ161" i="1" s="1"/>
  <c r="AZ162" i="1" s="1"/>
  <c r="AZ163" i="1" s="1"/>
  <c r="AZ164" i="1" s="1"/>
  <c r="AZ165" i="1" s="1"/>
  <c r="AZ166" i="1" s="1"/>
  <c r="AZ167" i="1" s="1"/>
  <c r="AZ168" i="1" s="1"/>
  <c r="AZ169" i="1" s="1"/>
  <c r="AZ170" i="1" s="1"/>
  <c r="AZ171" i="1" s="1"/>
  <c r="AZ172" i="1" s="1"/>
  <c r="AZ173" i="1" s="1"/>
  <c r="AZ174" i="1" s="1"/>
  <c r="AZ175" i="1" s="1"/>
  <c r="AZ176" i="1" s="1"/>
  <c r="AZ177" i="1" s="1"/>
  <c r="AZ178" i="1" s="1"/>
  <c r="AZ179" i="1" s="1"/>
  <c r="AZ180" i="1" s="1"/>
  <c r="AZ181" i="1" s="1"/>
  <c r="AZ182" i="1" s="1"/>
  <c r="AZ183" i="1" s="1"/>
  <c r="AZ184" i="1" s="1"/>
  <c r="AZ185" i="1" s="1"/>
  <c r="AZ186" i="1" s="1"/>
  <c r="AZ187" i="1" s="1"/>
  <c r="AZ188" i="1" s="1"/>
  <c r="AZ189" i="1" s="1"/>
  <c r="AZ190" i="1" s="1"/>
  <c r="AZ191" i="1" s="1"/>
  <c r="AZ192" i="1" s="1"/>
  <c r="AZ193" i="1" s="1"/>
  <c r="AZ194" i="1" s="1"/>
  <c r="AZ195" i="1" s="1"/>
  <c r="AZ196" i="1" s="1"/>
  <c r="AZ197" i="1" s="1"/>
  <c r="AZ198" i="1" s="1"/>
  <c r="AZ199" i="1" s="1"/>
  <c r="AZ200" i="1" s="1"/>
  <c r="AZ201" i="1" s="1"/>
  <c r="AZ202" i="1" s="1"/>
  <c r="AZ203" i="1" s="1"/>
  <c r="AZ204" i="1" s="1"/>
  <c r="AZ205" i="1" s="1"/>
  <c r="AZ206" i="1" s="1"/>
  <c r="AZ207" i="1" s="1"/>
  <c r="AZ208" i="1" s="1"/>
  <c r="AZ209" i="1" s="1"/>
  <c r="AZ210" i="1" s="1"/>
  <c r="AZ211" i="1" s="1"/>
  <c r="AZ212" i="1" s="1"/>
  <c r="AZ213" i="1" s="1"/>
  <c r="AZ214" i="1" s="1"/>
  <c r="AZ215" i="1" s="1"/>
  <c r="AZ216" i="1" s="1"/>
  <c r="AZ217" i="1" s="1"/>
  <c r="AZ218" i="1" s="1"/>
  <c r="AZ219" i="1" s="1"/>
  <c r="AZ220" i="1" s="1"/>
  <c r="AZ221" i="1" s="1"/>
  <c r="AZ222" i="1" s="1"/>
  <c r="AZ223" i="1" s="1"/>
  <c r="AZ224" i="1" s="1"/>
  <c r="AZ225" i="1" s="1"/>
  <c r="AZ226" i="1" s="1"/>
  <c r="AZ227" i="1" s="1"/>
  <c r="AZ228" i="1" s="1"/>
  <c r="AZ229" i="1" s="1"/>
  <c r="AZ230" i="1" s="1"/>
  <c r="AZ231" i="1" s="1"/>
  <c r="AZ232" i="1" s="1"/>
  <c r="AZ233" i="1" s="1"/>
  <c r="AZ234" i="1" s="1"/>
  <c r="AZ235" i="1" s="1"/>
  <c r="AZ236" i="1" s="1"/>
  <c r="AZ237" i="1" s="1"/>
  <c r="AZ238" i="1" s="1"/>
  <c r="AZ239" i="1" s="1"/>
  <c r="AZ240" i="1" s="1"/>
  <c r="AZ241" i="1" s="1"/>
  <c r="AZ242" i="1" s="1"/>
  <c r="AZ243" i="1" s="1"/>
  <c r="AZ244" i="1" s="1"/>
  <c r="AZ245" i="1" s="1"/>
  <c r="AZ246" i="1" s="1"/>
  <c r="AZ247" i="1" s="1"/>
  <c r="AZ248" i="1" s="1"/>
  <c r="AZ249" i="1" s="1"/>
  <c r="AZ250" i="1" s="1"/>
  <c r="AZ251" i="1" s="1"/>
  <c r="AZ252" i="1" s="1"/>
  <c r="AZ253" i="1" s="1"/>
  <c r="AZ254" i="1" s="1"/>
  <c r="AZ255" i="1" s="1"/>
  <c r="AZ256" i="1" s="1"/>
  <c r="AZ257" i="1" s="1"/>
  <c r="AZ258" i="1" s="1"/>
  <c r="AZ259" i="1" s="1"/>
  <c r="AZ260" i="1" s="1"/>
  <c r="AZ261" i="1" s="1"/>
  <c r="AZ262" i="1" s="1"/>
  <c r="AZ263" i="1" s="1"/>
  <c r="AZ264" i="1" s="1"/>
  <c r="AZ265" i="1" s="1"/>
  <c r="AZ266" i="1" s="1"/>
  <c r="AZ267" i="1" s="1"/>
  <c r="AZ268" i="1" s="1"/>
  <c r="AZ269" i="1" s="1"/>
  <c r="AZ270" i="1" s="1"/>
  <c r="AZ271" i="1" s="1"/>
  <c r="AZ272" i="1" s="1"/>
  <c r="AZ273" i="1" s="1"/>
  <c r="AZ274" i="1" s="1"/>
  <c r="AZ275" i="1" s="1"/>
  <c r="AZ276" i="1" s="1"/>
  <c r="AZ277" i="1" s="1"/>
  <c r="AZ278" i="1" s="1"/>
  <c r="AZ279" i="1" s="1"/>
  <c r="AZ280" i="1" s="1"/>
  <c r="AZ281" i="1" s="1"/>
  <c r="AZ282" i="1" s="1"/>
  <c r="AZ283" i="1" s="1"/>
  <c r="AZ284" i="1" s="1"/>
  <c r="AZ285" i="1" s="1"/>
  <c r="AZ286" i="1" s="1"/>
  <c r="AZ287" i="1" s="1"/>
  <c r="AZ288" i="1" s="1"/>
  <c r="AZ289" i="1" s="1"/>
  <c r="AZ290" i="1" s="1"/>
  <c r="AZ291" i="1" s="1"/>
  <c r="AZ292" i="1" s="1"/>
  <c r="AZ293" i="1" s="1"/>
  <c r="AZ294" i="1" s="1"/>
  <c r="AZ295" i="1" s="1"/>
  <c r="AZ296" i="1" s="1"/>
  <c r="AZ297" i="1" s="1"/>
  <c r="AZ298" i="1" s="1"/>
  <c r="AZ299" i="1" s="1"/>
  <c r="AZ300" i="1" s="1"/>
  <c r="AZ301" i="1" s="1"/>
  <c r="AZ302" i="1" s="1"/>
  <c r="AZ303" i="1" s="1"/>
  <c r="AZ304" i="1" s="1"/>
  <c r="AZ305" i="1" s="1"/>
  <c r="AZ306" i="1" s="1"/>
  <c r="AZ307" i="1" s="1"/>
  <c r="AZ308" i="1" s="1"/>
  <c r="AZ309" i="1" s="1"/>
  <c r="AZ310" i="1" s="1"/>
  <c r="AZ311" i="1" s="1"/>
  <c r="AZ312" i="1" s="1"/>
  <c r="AZ313" i="1" s="1"/>
  <c r="AZ314" i="1" s="1"/>
  <c r="AZ315" i="1" s="1"/>
  <c r="AY160" i="1"/>
  <c r="AY161" i="1" s="1"/>
  <c r="AY162" i="1" s="1"/>
  <c r="AY163" i="1" s="1"/>
  <c r="AY164" i="1" s="1"/>
  <c r="AY165" i="1" s="1"/>
  <c r="AY166" i="1" s="1"/>
  <c r="AY167" i="1" s="1"/>
  <c r="AY168" i="1" s="1"/>
  <c r="AY169" i="1" s="1"/>
  <c r="AY170" i="1" s="1"/>
  <c r="AY171" i="1" s="1"/>
  <c r="AY172" i="1" s="1"/>
  <c r="AY173" i="1" s="1"/>
  <c r="AY174" i="1" s="1"/>
  <c r="AY175" i="1" s="1"/>
  <c r="AY176" i="1" s="1"/>
  <c r="AY177" i="1" s="1"/>
  <c r="AY178" i="1" s="1"/>
  <c r="AY179" i="1" s="1"/>
  <c r="AY180" i="1" s="1"/>
  <c r="AY181" i="1" s="1"/>
  <c r="AY182" i="1" s="1"/>
  <c r="AY183" i="1" s="1"/>
  <c r="AY184" i="1" s="1"/>
  <c r="AY185" i="1" s="1"/>
  <c r="AY186" i="1" s="1"/>
  <c r="AY187" i="1" s="1"/>
  <c r="AY188" i="1" s="1"/>
  <c r="AY189" i="1" s="1"/>
  <c r="AY190" i="1" s="1"/>
  <c r="AY191" i="1" s="1"/>
  <c r="AY192" i="1" s="1"/>
  <c r="AY193" i="1" s="1"/>
  <c r="AY194" i="1" s="1"/>
  <c r="AY195" i="1" s="1"/>
  <c r="AY196" i="1" s="1"/>
  <c r="AY197" i="1" s="1"/>
  <c r="AY198" i="1" s="1"/>
  <c r="AY199" i="1" s="1"/>
  <c r="AY200" i="1" s="1"/>
  <c r="AY201" i="1" s="1"/>
  <c r="AY202" i="1" s="1"/>
  <c r="AY203" i="1" s="1"/>
  <c r="AY204" i="1" s="1"/>
  <c r="AY205" i="1" s="1"/>
  <c r="AY206" i="1" s="1"/>
  <c r="AY207" i="1" s="1"/>
  <c r="AY208" i="1" s="1"/>
  <c r="AY209" i="1" s="1"/>
  <c r="AY210" i="1" s="1"/>
  <c r="AY211" i="1" s="1"/>
  <c r="AY212" i="1" s="1"/>
  <c r="AY213" i="1" s="1"/>
  <c r="AY214" i="1" s="1"/>
  <c r="AY215" i="1" s="1"/>
  <c r="AY216" i="1" s="1"/>
  <c r="AY217" i="1" s="1"/>
  <c r="AY218" i="1" s="1"/>
  <c r="AY219" i="1" s="1"/>
  <c r="AY220" i="1" s="1"/>
  <c r="AY221" i="1" s="1"/>
  <c r="AY222" i="1" s="1"/>
  <c r="AY223" i="1" s="1"/>
  <c r="AY224" i="1" s="1"/>
  <c r="AY225" i="1" s="1"/>
  <c r="AY226" i="1" s="1"/>
  <c r="AY227" i="1" s="1"/>
  <c r="AY228" i="1" s="1"/>
  <c r="AY229" i="1" s="1"/>
  <c r="AY230" i="1" s="1"/>
  <c r="AY231" i="1" s="1"/>
  <c r="AY232" i="1" s="1"/>
  <c r="AY233" i="1" s="1"/>
  <c r="AY234" i="1" s="1"/>
  <c r="AY235" i="1" s="1"/>
  <c r="AY236" i="1" s="1"/>
  <c r="AY237" i="1" s="1"/>
  <c r="AY238" i="1" s="1"/>
  <c r="AY239" i="1" s="1"/>
  <c r="AY240" i="1" s="1"/>
  <c r="AY241" i="1" s="1"/>
  <c r="AY242" i="1" s="1"/>
  <c r="AY243" i="1" s="1"/>
  <c r="AY244" i="1" s="1"/>
  <c r="AY245" i="1" s="1"/>
  <c r="AY246" i="1" s="1"/>
  <c r="AY247" i="1" s="1"/>
  <c r="AY248" i="1" s="1"/>
  <c r="AY249" i="1" s="1"/>
  <c r="AY250" i="1" s="1"/>
  <c r="AY251" i="1" s="1"/>
  <c r="AY252" i="1" s="1"/>
  <c r="AY253" i="1" s="1"/>
  <c r="AY254" i="1" s="1"/>
  <c r="AY255" i="1" s="1"/>
  <c r="AY256" i="1" s="1"/>
  <c r="AY257" i="1" s="1"/>
  <c r="AY258" i="1" s="1"/>
  <c r="AY259" i="1" s="1"/>
  <c r="AY260" i="1" s="1"/>
  <c r="AY261" i="1" s="1"/>
  <c r="AY262" i="1" s="1"/>
  <c r="AY263" i="1" s="1"/>
  <c r="AY264" i="1" s="1"/>
  <c r="AY265" i="1" s="1"/>
  <c r="AY266" i="1" s="1"/>
  <c r="AY267" i="1" s="1"/>
  <c r="AY268" i="1" s="1"/>
  <c r="AY269" i="1" s="1"/>
  <c r="AY270" i="1" s="1"/>
  <c r="AY271" i="1" s="1"/>
  <c r="AY272" i="1" s="1"/>
  <c r="AY273" i="1" s="1"/>
  <c r="AY274" i="1" s="1"/>
  <c r="AY275" i="1" s="1"/>
  <c r="AY276" i="1" s="1"/>
  <c r="AY277" i="1" s="1"/>
  <c r="AY278" i="1" s="1"/>
  <c r="AY279" i="1" s="1"/>
  <c r="AY280" i="1" s="1"/>
  <c r="AY281" i="1" s="1"/>
  <c r="AY282" i="1" s="1"/>
  <c r="AY283" i="1" s="1"/>
  <c r="AY284" i="1" s="1"/>
  <c r="AY285" i="1" s="1"/>
  <c r="AY286" i="1" s="1"/>
  <c r="AY287" i="1" s="1"/>
  <c r="AY288" i="1" s="1"/>
  <c r="AY289" i="1" s="1"/>
  <c r="AY290" i="1" s="1"/>
  <c r="AY291" i="1" s="1"/>
  <c r="AY292" i="1" s="1"/>
  <c r="AY293" i="1" s="1"/>
  <c r="AY294" i="1" s="1"/>
  <c r="AY295" i="1" s="1"/>
  <c r="AY296" i="1" s="1"/>
  <c r="AY297" i="1" s="1"/>
  <c r="AY298" i="1" s="1"/>
  <c r="AY299" i="1" s="1"/>
  <c r="AY300" i="1" s="1"/>
  <c r="AY301" i="1" s="1"/>
  <c r="AY302" i="1" s="1"/>
  <c r="AY303" i="1" s="1"/>
  <c r="AY304" i="1" s="1"/>
  <c r="AY305" i="1" s="1"/>
  <c r="AY306" i="1" s="1"/>
  <c r="AY307" i="1" s="1"/>
  <c r="AY308" i="1" s="1"/>
  <c r="AY309" i="1" s="1"/>
  <c r="AY310" i="1" s="1"/>
  <c r="AY311" i="1" s="1"/>
  <c r="AY312" i="1" s="1"/>
  <c r="AY313" i="1" s="1"/>
  <c r="AY314" i="1" s="1"/>
  <c r="AY315" i="1" s="1"/>
  <c r="AW160" i="1"/>
  <c r="AW161" i="1" s="1"/>
  <c r="AW162" i="1" s="1"/>
  <c r="AW163" i="1" s="1"/>
  <c r="AW164" i="1" s="1"/>
  <c r="AW165" i="1" s="1"/>
  <c r="AW166" i="1" s="1"/>
  <c r="AW167" i="1" s="1"/>
  <c r="AW168" i="1" s="1"/>
  <c r="AW169" i="1" s="1"/>
  <c r="AW170" i="1" s="1"/>
  <c r="AW171" i="1" s="1"/>
  <c r="AW172" i="1" s="1"/>
  <c r="AW173" i="1" s="1"/>
  <c r="AW174" i="1" s="1"/>
  <c r="AW175" i="1" s="1"/>
  <c r="AW176" i="1" s="1"/>
  <c r="AW177" i="1" s="1"/>
  <c r="AW178" i="1" s="1"/>
  <c r="AW179" i="1" s="1"/>
  <c r="AW180" i="1" s="1"/>
  <c r="AW181" i="1" s="1"/>
  <c r="AW182" i="1" s="1"/>
  <c r="AW183" i="1" s="1"/>
  <c r="AW184" i="1" s="1"/>
  <c r="AW185" i="1" s="1"/>
  <c r="AW186" i="1" s="1"/>
  <c r="AW187" i="1" s="1"/>
  <c r="AW188" i="1" s="1"/>
  <c r="AW189" i="1" s="1"/>
  <c r="AW190" i="1" s="1"/>
  <c r="AW191" i="1" s="1"/>
  <c r="AW192" i="1" s="1"/>
  <c r="AW193" i="1" s="1"/>
  <c r="AW194" i="1" s="1"/>
  <c r="AW195" i="1" s="1"/>
  <c r="AW196" i="1" s="1"/>
  <c r="AW197" i="1" s="1"/>
  <c r="AW198" i="1" s="1"/>
  <c r="AW199" i="1" s="1"/>
  <c r="AW200" i="1" s="1"/>
  <c r="AW201" i="1" s="1"/>
  <c r="AW202" i="1" s="1"/>
  <c r="AW203" i="1" s="1"/>
  <c r="AW204" i="1" s="1"/>
  <c r="AW205" i="1" s="1"/>
  <c r="AW206" i="1" s="1"/>
  <c r="AW207" i="1" s="1"/>
  <c r="AW208" i="1" s="1"/>
  <c r="AW209" i="1" s="1"/>
  <c r="AW210" i="1" s="1"/>
  <c r="AW211" i="1" s="1"/>
  <c r="AW212" i="1" s="1"/>
  <c r="AW213" i="1" s="1"/>
  <c r="AW214" i="1" s="1"/>
  <c r="AW215" i="1" s="1"/>
  <c r="AW216" i="1" s="1"/>
  <c r="AW217" i="1" s="1"/>
  <c r="AV160" i="1"/>
  <c r="AU160" i="1"/>
  <c r="AT160" i="1"/>
  <c r="AS160" i="1"/>
  <c r="AS161" i="1" s="1"/>
  <c r="AS162" i="1" s="1"/>
  <c r="AS163" i="1" s="1"/>
  <c r="AS164" i="1" s="1"/>
  <c r="AS165" i="1" s="1"/>
  <c r="AS166" i="1" s="1"/>
  <c r="AS167" i="1" s="1"/>
  <c r="AS168" i="1" s="1"/>
  <c r="AS169" i="1" s="1"/>
  <c r="AS170" i="1" s="1"/>
  <c r="AS171" i="1" s="1"/>
  <c r="AS172" i="1" s="1"/>
  <c r="AS173" i="1" s="1"/>
  <c r="AS174" i="1" s="1"/>
  <c r="AS175" i="1" s="1"/>
  <c r="AS176" i="1" s="1"/>
  <c r="AS177" i="1" s="1"/>
  <c r="AS178" i="1" s="1"/>
  <c r="AS179" i="1" s="1"/>
  <c r="AS180" i="1" s="1"/>
  <c r="AS181" i="1" s="1"/>
  <c r="AS182" i="1" s="1"/>
  <c r="AS183" i="1" s="1"/>
  <c r="AS184" i="1" s="1"/>
  <c r="AS185" i="1" s="1"/>
  <c r="AS186" i="1" s="1"/>
  <c r="AS187" i="1" s="1"/>
  <c r="AS188" i="1" s="1"/>
  <c r="AS189" i="1" s="1"/>
  <c r="AS190" i="1" s="1"/>
  <c r="AS191" i="1" s="1"/>
  <c r="AS192" i="1" s="1"/>
  <c r="AS193" i="1" s="1"/>
  <c r="AS194" i="1" s="1"/>
  <c r="AS195" i="1" s="1"/>
  <c r="AS196" i="1" s="1"/>
  <c r="AS197" i="1" s="1"/>
  <c r="AS198" i="1" s="1"/>
  <c r="AS199" i="1" s="1"/>
  <c r="AS200" i="1" s="1"/>
  <c r="AS201" i="1" s="1"/>
  <c r="AS202" i="1" s="1"/>
  <c r="AS203" i="1" s="1"/>
  <c r="AS204" i="1" s="1"/>
  <c r="AS205" i="1" s="1"/>
  <c r="AS206" i="1" s="1"/>
  <c r="AS207" i="1" s="1"/>
  <c r="AS208" i="1" s="1"/>
  <c r="AS209" i="1" s="1"/>
  <c r="AS210" i="1" s="1"/>
  <c r="AS211" i="1" s="1"/>
  <c r="AS212" i="1" s="1"/>
  <c r="AS213" i="1" s="1"/>
  <c r="AS214" i="1" s="1"/>
  <c r="AS215" i="1" s="1"/>
  <c r="AS216" i="1" s="1"/>
  <c r="AS217" i="1" s="1"/>
  <c r="AS218" i="1" s="1"/>
  <c r="AS219" i="1" s="1"/>
  <c r="AS220" i="1" s="1"/>
  <c r="AS221" i="1" s="1"/>
  <c r="AS222" i="1" s="1"/>
  <c r="AS223" i="1" s="1"/>
  <c r="AS224" i="1" s="1"/>
  <c r="AS225" i="1" s="1"/>
  <c r="AS226" i="1" s="1"/>
  <c r="AS227" i="1" s="1"/>
  <c r="AS228" i="1" s="1"/>
  <c r="AS229" i="1" s="1"/>
  <c r="AS230" i="1" s="1"/>
  <c r="AS231" i="1" s="1"/>
  <c r="AS232" i="1" s="1"/>
  <c r="AS233" i="1" s="1"/>
  <c r="AS234" i="1" s="1"/>
  <c r="AS235" i="1" s="1"/>
  <c r="AS236" i="1" s="1"/>
  <c r="AS237" i="1" s="1"/>
  <c r="AS238" i="1" s="1"/>
  <c r="AS239" i="1" s="1"/>
  <c r="AS240" i="1" s="1"/>
  <c r="AS241" i="1" s="1"/>
  <c r="AS242" i="1" s="1"/>
  <c r="AS243" i="1" s="1"/>
  <c r="AS244" i="1" s="1"/>
  <c r="AS245" i="1" s="1"/>
  <c r="AS246" i="1" s="1"/>
  <c r="AS247" i="1" s="1"/>
  <c r="AS248" i="1" s="1"/>
  <c r="AS249" i="1" s="1"/>
  <c r="AS250" i="1" s="1"/>
  <c r="AS251" i="1" s="1"/>
  <c r="AS252" i="1" s="1"/>
  <c r="AS253" i="1" s="1"/>
  <c r="AS254" i="1" s="1"/>
  <c r="AS255" i="1" s="1"/>
  <c r="AS256" i="1" s="1"/>
  <c r="AS257" i="1" s="1"/>
  <c r="AS258" i="1" s="1"/>
  <c r="AS259" i="1" s="1"/>
  <c r="AS260" i="1" s="1"/>
  <c r="AS261" i="1" s="1"/>
  <c r="AS262" i="1" s="1"/>
  <c r="AS263" i="1" s="1"/>
  <c r="AS264" i="1" s="1"/>
  <c r="AS265" i="1" s="1"/>
  <c r="AS266" i="1" s="1"/>
  <c r="AS267" i="1" s="1"/>
  <c r="AS268" i="1" s="1"/>
  <c r="AS269" i="1" s="1"/>
  <c r="AS270" i="1" s="1"/>
  <c r="AS271" i="1" s="1"/>
  <c r="AS272" i="1" s="1"/>
  <c r="AS273" i="1" s="1"/>
  <c r="AS274" i="1" s="1"/>
  <c r="AS275" i="1" s="1"/>
  <c r="AS276" i="1" s="1"/>
  <c r="AS277" i="1" s="1"/>
  <c r="AS278" i="1" s="1"/>
  <c r="AS279" i="1" s="1"/>
  <c r="AS280" i="1" s="1"/>
  <c r="AS281" i="1" s="1"/>
  <c r="AS282" i="1" s="1"/>
  <c r="AS283" i="1" s="1"/>
  <c r="AS284" i="1" s="1"/>
  <c r="AS285" i="1" s="1"/>
  <c r="AS286" i="1" s="1"/>
  <c r="AS287" i="1" s="1"/>
  <c r="AS288" i="1" s="1"/>
  <c r="AS289" i="1" s="1"/>
  <c r="AS290" i="1" s="1"/>
  <c r="AS291" i="1" s="1"/>
  <c r="AS292" i="1" s="1"/>
  <c r="AS293" i="1" s="1"/>
  <c r="AS294" i="1" s="1"/>
  <c r="AS295" i="1" s="1"/>
  <c r="AS296" i="1" s="1"/>
  <c r="AS297" i="1" s="1"/>
  <c r="AS298" i="1" s="1"/>
  <c r="AS299" i="1" s="1"/>
  <c r="AS300" i="1" s="1"/>
  <c r="AS301" i="1" s="1"/>
  <c r="AS302" i="1" s="1"/>
  <c r="AS303" i="1" s="1"/>
  <c r="AS304" i="1" s="1"/>
  <c r="AS305" i="1" s="1"/>
  <c r="AS306" i="1" s="1"/>
  <c r="AS307" i="1" s="1"/>
  <c r="AS308" i="1" s="1"/>
  <c r="AS309" i="1" s="1"/>
  <c r="AS310" i="1" s="1"/>
  <c r="AS311" i="1" s="1"/>
  <c r="AS312" i="1" s="1"/>
  <c r="AS313" i="1" s="1"/>
  <c r="AS314" i="1" s="1"/>
  <c r="AS315" i="1" s="1"/>
  <c r="AR160" i="1"/>
  <c r="AQ160" i="1"/>
  <c r="AP160" i="1"/>
  <c r="BH160" i="1" s="1"/>
  <c r="AO160" i="1"/>
  <c r="AO161" i="1" s="1"/>
  <c r="AO162" i="1" s="1"/>
  <c r="AO163" i="1" s="1"/>
  <c r="AO164" i="1" s="1"/>
  <c r="AO165" i="1" s="1"/>
  <c r="AO166" i="1" s="1"/>
  <c r="AO167" i="1" s="1"/>
  <c r="AO168" i="1" s="1"/>
  <c r="AO169" i="1" s="1"/>
  <c r="AO170" i="1" s="1"/>
  <c r="AO171" i="1" s="1"/>
  <c r="AO172" i="1" s="1"/>
  <c r="AO173" i="1" s="1"/>
  <c r="AO174" i="1" s="1"/>
  <c r="AO175" i="1" s="1"/>
  <c r="AO176" i="1" s="1"/>
  <c r="AO177" i="1" s="1"/>
  <c r="AO178" i="1" s="1"/>
  <c r="AO179" i="1" s="1"/>
  <c r="AO180" i="1" s="1"/>
  <c r="AO181" i="1" s="1"/>
  <c r="AO182" i="1" s="1"/>
  <c r="AO183" i="1" s="1"/>
  <c r="AO184" i="1" s="1"/>
  <c r="AO185" i="1" s="1"/>
  <c r="AO186" i="1" s="1"/>
  <c r="AO187" i="1" s="1"/>
  <c r="AO188" i="1" s="1"/>
  <c r="AO189" i="1" s="1"/>
  <c r="AO190" i="1" s="1"/>
  <c r="AO191" i="1" s="1"/>
  <c r="AO192" i="1" s="1"/>
  <c r="AO193" i="1" s="1"/>
  <c r="AO194" i="1" s="1"/>
  <c r="AO195" i="1" s="1"/>
  <c r="AO196" i="1" s="1"/>
  <c r="AO197" i="1" s="1"/>
  <c r="AO198" i="1" s="1"/>
  <c r="AO199" i="1" s="1"/>
  <c r="AO200" i="1" s="1"/>
  <c r="AO201" i="1" s="1"/>
  <c r="AO202" i="1" s="1"/>
  <c r="AO203" i="1" s="1"/>
  <c r="AO204" i="1" s="1"/>
  <c r="AO205" i="1" s="1"/>
  <c r="AO206" i="1" s="1"/>
  <c r="AO207" i="1" s="1"/>
  <c r="AO208" i="1" s="1"/>
  <c r="AO209" i="1" s="1"/>
  <c r="AO210" i="1" s="1"/>
  <c r="AO211" i="1" s="1"/>
  <c r="AO212" i="1" s="1"/>
  <c r="AO213" i="1" s="1"/>
  <c r="AO214" i="1" s="1"/>
  <c r="AO215" i="1" s="1"/>
  <c r="AO216" i="1" s="1"/>
  <c r="AO217" i="1" s="1"/>
  <c r="AO218" i="1" s="1"/>
  <c r="AO219" i="1" s="1"/>
  <c r="AO220" i="1" s="1"/>
  <c r="AO221" i="1" s="1"/>
  <c r="AO222" i="1" s="1"/>
  <c r="AO223" i="1" s="1"/>
  <c r="AO224" i="1" s="1"/>
  <c r="AO225" i="1" s="1"/>
  <c r="AO226" i="1" s="1"/>
  <c r="AO227" i="1" s="1"/>
  <c r="AO228" i="1" s="1"/>
  <c r="AO229" i="1" s="1"/>
  <c r="AO230" i="1" s="1"/>
  <c r="AO231" i="1" s="1"/>
  <c r="AO232" i="1" s="1"/>
  <c r="AO233" i="1" s="1"/>
  <c r="AO234" i="1" s="1"/>
  <c r="AO235" i="1" s="1"/>
  <c r="AO236" i="1" s="1"/>
  <c r="AO237" i="1" s="1"/>
  <c r="AO238" i="1" s="1"/>
  <c r="AO239" i="1" s="1"/>
  <c r="AO240" i="1" s="1"/>
  <c r="AO241" i="1" s="1"/>
  <c r="AO242" i="1" s="1"/>
  <c r="AO243" i="1" s="1"/>
  <c r="AO244" i="1" s="1"/>
  <c r="AO245" i="1" s="1"/>
  <c r="AO246" i="1" s="1"/>
  <c r="AO247" i="1" s="1"/>
  <c r="AO248" i="1" s="1"/>
  <c r="AO249" i="1" s="1"/>
  <c r="AO250" i="1" s="1"/>
  <c r="AO251" i="1" s="1"/>
  <c r="AO252" i="1" s="1"/>
  <c r="AO253" i="1" s="1"/>
  <c r="AO254" i="1" s="1"/>
  <c r="AO255" i="1" s="1"/>
  <c r="AO256" i="1" s="1"/>
  <c r="AO257" i="1" s="1"/>
  <c r="AO258" i="1" s="1"/>
  <c r="AO259" i="1" s="1"/>
  <c r="AO260" i="1" s="1"/>
  <c r="AO261" i="1" s="1"/>
  <c r="AO262" i="1" s="1"/>
  <c r="AO263" i="1" s="1"/>
  <c r="AO264" i="1" s="1"/>
  <c r="AO265" i="1" s="1"/>
  <c r="AO266" i="1" s="1"/>
  <c r="AO267" i="1" s="1"/>
  <c r="AO268" i="1" s="1"/>
  <c r="AO269" i="1" s="1"/>
  <c r="AO270" i="1" s="1"/>
  <c r="AO271" i="1" s="1"/>
  <c r="AO272" i="1" s="1"/>
  <c r="AO273" i="1" s="1"/>
  <c r="AO274" i="1" s="1"/>
  <c r="AO275" i="1" s="1"/>
  <c r="AO276" i="1" s="1"/>
  <c r="AO277" i="1" s="1"/>
  <c r="AO278" i="1" s="1"/>
  <c r="AO279" i="1" s="1"/>
  <c r="AO280" i="1" s="1"/>
  <c r="AO281" i="1" s="1"/>
  <c r="AO282" i="1" s="1"/>
  <c r="AO283" i="1" s="1"/>
  <c r="AO284" i="1" s="1"/>
  <c r="AO285" i="1" s="1"/>
  <c r="AO286" i="1" s="1"/>
  <c r="AO287" i="1" s="1"/>
  <c r="AO288" i="1" s="1"/>
  <c r="AO289" i="1" s="1"/>
  <c r="AO290" i="1" s="1"/>
  <c r="AO291" i="1" s="1"/>
  <c r="AO292" i="1" s="1"/>
  <c r="AO293" i="1" s="1"/>
  <c r="AO294" i="1" s="1"/>
  <c r="AO295" i="1" s="1"/>
  <c r="AO296" i="1" s="1"/>
  <c r="AO297" i="1" s="1"/>
  <c r="AO298" i="1" s="1"/>
  <c r="AO299" i="1" s="1"/>
  <c r="AO300" i="1" s="1"/>
  <c r="AO301" i="1" s="1"/>
  <c r="AO302" i="1" s="1"/>
  <c r="AO303" i="1" s="1"/>
  <c r="AO304" i="1" s="1"/>
  <c r="AO305" i="1" s="1"/>
  <c r="AO306" i="1" s="1"/>
  <c r="AO307" i="1" s="1"/>
  <c r="AO308" i="1" s="1"/>
  <c r="AO309" i="1" s="1"/>
  <c r="AO310" i="1" s="1"/>
  <c r="AO311" i="1" s="1"/>
  <c r="AO312" i="1" s="1"/>
  <c r="AO313" i="1" s="1"/>
  <c r="AO314" i="1" s="1"/>
  <c r="AO315" i="1" s="1"/>
  <c r="AN160" i="1"/>
  <c r="AM160" i="1"/>
  <c r="AL160" i="1"/>
  <c r="AK160" i="1"/>
  <c r="AK161" i="1" s="1"/>
  <c r="AK162" i="1" s="1"/>
  <c r="AK163" i="1" s="1"/>
  <c r="AK164" i="1" s="1"/>
  <c r="AK165" i="1" s="1"/>
  <c r="AK166" i="1" s="1"/>
  <c r="AK167" i="1" s="1"/>
  <c r="AK168" i="1" s="1"/>
  <c r="AK169" i="1" s="1"/>
  <c r="AK170" i="1" s="1"/>
  <c r="AK171" i="1" s="1"/>
  <c r="AK172" i="1" s="1"/>
  <c r="AK173" i="1" s="1"/>
  <c r="AK174" i="1" s="1"/>
  <c r="AK175" i="1" s="1"/>
  <c r="AK176" i="1" s="1"/>
  <c r="AK177" i="1" s="1"/>
  <c r="AK178" i="1" s="1"/>
  <c r="AK179" i="1" s="1"/>
  <c r="AK180" i="1" s="1"/>
  <c r="AK181" i="1" s="1"/>
  <c r="AK182" i="1" s="1"/>
  <c r="AK183" i="1" s="1"/>
  <c r="AK184" i="1" s="1"/>
  <c r="AK185" i="1" s="1"/>
  <c r="AK186" i="1" s="1"/>
  <c r="AK187" i="1" s="1"/>
  <c r="AK188" i="1" s="1"/>
  <c r="AK189" i="1" s="1"/>
  <c r="AK190" i="1" s="1"/>
  <c r="AK191" i="1" s="1"/>
  <c r="AK192" i="1" s="1"/>
  <c r="AK193" i="1" s="1"/>
  <c r="AK194" i="1" s="1"/>
  <c r="AK195" i="1" s="1"/>
  <c r="AK196" i="1" s="1"/>
  <c r="AK197" i="1" s="1"/>
  <c r="AK198" i="1" s="1"/>
  <c r="AK199" i="1" s="1"/>
  <c r="AK200" i="1" s="1"/>
  <c r="AK201" i="1" s="1"/>
  <c r="AK202" i="1" s="1"/>
  <c r="AK203" i="1" s="1"/>
  <c r="AK204" i="1" s="1"/>
  <c r="AK205" i="1" s="1"/>
  <c r="AK206" i="1" s="1"/>
  <c r="AK207" i="1" s="1"/>
  <c r="AK208" i="1" s="1"/>
  <c r="AK209" i="1" s="1"/>
  <c r="AK210" i="1" s="1"/>
  <c r="AK211" i="1" s="1"/>
  <c r="AK212" i="1" s="1"/>
  <c r="AK213" i="1" s="1"/>
  <c r="AK214" i="1" s="1"/>
  <c r="AK215" i="1" s="1"/>
  <c r="AK216" i="1" s="1"/>
  <c r="AK217" i="1" s="1"/>
  <c r="AK218" i="1" s="1"/>
  <c r="AK219" i="1" s="1"/>
  <c r="AK220" i="1" s="1"/>
  <c r="AK221" i="1" s="1"/>
  <c r="AK222" i="1" s="1"/>
  <c r="AK223" i="1" s="1"/>
  <c r="AK224" i="1" s="1"/>
  <c r="AK225" i="1" s="1"/>
  <c r="AK226" i="1" s="1"/>
  <c r="AK227" i="1" s="1"/>
  <c r="AK228" i="1" s="1"/>
  <c r="AK229" i="1" s="1"/>
  <c r="AK230" i="1" s="1"/>
  <c r="AK231" i="1" s="1"/>
  <c r="AK232" i="1" s="1"/>
  <c r="AK233" i="1" s="1"/>
  <c r="AK234" i="1" s="1"/>
  <c r="AK235" i="1" s="1"/>
  <c r="AK236" i="1" s="1"/>
  <c r="AK237" i="1" s="1"/>
  <c r="AK238" i="1" s="1"/>
  <c r="AK239" i="1" s="1"/>
  <c r="AK240" i="1" s="1"/>
  <c r="AK241" i="1" s="1"/>
  <c r="AK242" i="1" s="1"/>
  <c r="AK243" i="1" s="1"/>
  <c r="AK244" i="1" s="1"/>
  <c r="AK245" i="1" s="1"/>
  <c r="AK246" i="1" s="1"/>
  <c r="AK247" i="1" s="1"/>
  <c r="AK248" i="1" s="1"/>
  <c r="AK249" i="1" s="1"/>
  <c r="AK250" i="1" s="1"/>
  <c r="AK251" i="1" s="1"/>
  <c r="AK252" i="1" s="1"/>
  <c r="AK253" i="1" s="1"/>
  <c r="AK254" i="1" s="1"/>
  <c r="AK255" i="1" s="1"/>
  <c r="AK256" i="1" s="1"/>
  <c r="AK257" i="1" s="1"/>
  <c r="AK258" i="1" s="1"/>
  <c r="AK259" i="1" s="1"/>
  <c r="AK260" i="1" s="1"/>
  <c r="AK261" i="1" s="1"/>
  <c r="AK262" i="1" s="1"/>
  <c r="AK263" i="1" s="1"/>
  <c r="AK264" i="1" s="1"/>
  <c r="AK265" i="1" s="1"/>
  <c r="AK266" i="1" s="1"/>
  <c r="AK267" i="1" s="1"/>
  <c r="AK268" i="1" s="1"/>
  <c r="AK269" i="1" s="1"/>
  <c r="AK270" i="1" s="1"/>
  <c r="AK271" i="1" s="1"/>
  <c r="AK272" i="1" s="1"/>
  <c r="AK273" i="1" s="1"/>
  <c r="AK274" i="1" s="1"/>
  <c r="AK275" i="1" s="1"/>
  <c r="AK276" i="1" s="1"/>
  <c r="AK277" i="1" s="1"/>
  <c r="AK278" i="1" s="1"/>
  <c r="AK279" i="1" s="1"/>
  <c r="AK280" i="1" s="1"/>
  <c r="AK281" i="1" s="1"/>
  <c r="AK282" i="1" s="1"/>
  <c r="AK283" i="1" s="1"/>
  <c r="AK284" i="1" s="1"/>
  <c r="AK285" i="1" s="1"/>
  <c r="AK286" i="1" s="1"/>
  <c r="AK287" i="1" s="1"/>
  <c r="AK288" i="1" s="1"/>
  <c r="AK289" i="1" s="1"/>
  <c r="AK290" i="1" s="1"/>
  <c r="AK291" i="1" s="1"/>
  <c r="AK292" i="1" s="1"/>
  <c r="AK293" i="1" s="1"/>
  <c r="AK294" i="1" s="1"/>
  <c r="AK295" i="1" s="1"/>
  <c r="AK296" i="1" s="1"/>
  <c r="AK297" i="1" s="1"/>
  <c r="AK298" i="1" s="1"/>
  <c r="AK299" i="1" s="1"/>
  <c r="AK300" i="1" s="1"/>
  <c r="AK301" i="1" s="1"/>
  <c r="AK302" i="1" s="1"/>
  <c r="AK303" i="1" s="1"/>
  <c r="AK304" i="1" s="1"/>
  <c r="AK305" i="1" s="1"/>
  <c r="AK306" i="1" s="1"/>
  <c r="AK307" i="1" s="1"/>
  <c r="AK308" i="1" s="1"/>
  <c r="AK309" i="1" s="1"/>
  <c r="AK310" i="1" s="1"/>
  <c r="AK311" i="1" s="1"/>
  <c r="AK312" i="1" s="1"/>
  <c r="AK313" i="1" s="1"/>
  <c r="AK314" i="1" s="1"/>
  <c r="AK315" i="1" s="1"/>
  <c r="AI160" i="1"/>
  <c r="AH160" i="1"/>
  <c r="AG160" i="1"/>
  <c r="AE160" i="1"/>
  <c r="AD160" i="1"/>
  <c r="AC160" i="1"/>
  <c r="AB160" i="1"/>
  <c r="AB161" i="1" s="1"/>
  <c r="AB162" i="1" s="1"/>
  <c r="AB163" i="1" s="1"/>
  <c r="AB164" i="1" s="1"/>
  <c r="AB165" i="1" s="1"/>
  <c r="AB166" i="1" s="1"/>
  <c r="AB167" i="1" s="1"/>
  <c r="AB168" i="1" s="1"/>
  <c r="AB169" i="1" s="1"/>
  <c r="AB170" i="1" s="1"/>
  <c r="AB171" i="1" s="1"/>
  <c r="AB172" i="1" s="1"/>
  <c r="AB173" i="1" s="1"/>
  <c r="AB174" i="1" s="1"/>
  <c r="AB175" i="1" s="1"/>
  <c r="AB176" i="1" s="1"/>
  <c r="AB177" i="1" s="1"/>
  <c r="AB178" i="1" s="1"/>
  <c r="AB179" i="1" s="1"/>
  <c r="AB180" i="1" s="1"/>
  <c r="AB181" i="1" s="1"/>
  <c r="AB182" i="1" s="1"/>
  <c r="AB183" i="1" s="1"/>
  <c r="AB184" i="1" s="1"/>
  <c r="AB185" i="1" s="1"/>
  <c r="AB186" i="1" s="1"/>
  <c r="AB187" i="1" s="1"/>
  <c r="AB188" i="1" s="1"/>
  <c r="AB189" i="1" s="1"/>
  <c r="AB190" i="1" s="1"/>
  <c r="AB191" i="1" s="1"/>
  <c r="AB192" i="1" s="1"/>
  <c r="AB193" i="1" s="1"/>
  <c r="AB194" i="1" s="1"/>
  <c r="AB195" i="1" s="1"/>
  <c r="AB196" i="1" s="1"/>
  <c r="AB197" i="1" s="1"/>
  <c r="AB198" i="1" s="1"/>
  <c r="AB199" i="1" s="1"/>
  <c r="AB200" i="1" s="1"/>
  <c r="AB201" i="1" s="1"/>
  <c r="AB202" i="1" s="1"/>
  <c r="AB203" i="1" s="1"/>
  <c r="AB204" i="1" s="1"/>
  <c r="AB205" i="1" s="1"/>
  <c r="AB206" i="1" s="1"/>
  <c r="AB207" i="1" s="1"/>
  <c r="AB208" i="1" s="1"/>
  <c r="AB209" i="1" s="1"/>
  <c r="AB210" i="1" s="1"/>
  <c r="AB211" i="1" s="1"/>
  <c r="AB212" i="1" s="1"/>
  <c r="AB213" i="1" s="1"/>
  <c r="AB214" i="1" s="1"/>
  <c r="AB215" i="1" s="1"/>
  <c r="AB216" i="1" s="1"/>
  <c r="AB217" i="1" s="1"/>
  <c r="AB218" i="1" s="1"/>
  <c r="AB219" i="1" s="1"/>
  <c r="AB220" i="1" s="1"/>
  <c r="AB221" i="1" s="1"/>
  <c r="AB222" i="1" s="1"/>
  <c r="AB223" i="1" s="1"/>
  <c r="AB224" i="1" s="1"/>
  <c r="AB225" i="1" s="1"/>
  <c r="AB226" i="1" s="1"/>
  <c r="AB227" i="1" s="1"/>
  <c r="AB228" i="1" s="1"/>
  <c r="AB229" i="1" s="1"/>
  <c r="AB230" i="1" s="1"/>
  <c r="AB231" i="1" s="1"/>
  <c r="AB232" i="1" s="1"/>
  <c r="AB233" i="1" s="1"/>
  <c r="AB234" i="1" s="1"/>
  <c r="AB235" i="1" s="1"/>
  <c r="AB236" i="1" s="1"/>
  <c r="AB237" i="1" s="1"/>
  <c r="AB238" i="1" s="1"/>
  <c r="AB239" i="1" s="1"/>
  <c r="AB240" i="1" s="1"/>
  <c r="AB241" i="1" s="1"/>
  <c r="AB242" i="1" s="1"/>
  <c r="AB243" i="1" s="1"/>
  <c r="AB244" i="1" s="1"/>
  <c r="AB245" i="1" s="1"/>
  <c r="AB246" i="1" s="1"/>
  <c r="AB247" i="1" s="1"/>
  <c r="AB248" i="1" s="1"/>
  <c r="AB249" i="1" s="1"/>
  <c r="AB250" i="1" s="1"/>
  <c r="AB251" i="1" s="1"/>
  <c r="AB252" i="1" s="1"/>
  <c r="AB253" i="1" s="1"/>
  <c r="AB254" i="1" s="1"/>
  <c r="AB255" i="1" s="1"/>
  <c r="AB256" i="1" s="1"/>
  <c r="AB257" i="1" s="1"/>
  <c r="AB258" i="1" s="1"/>
  <c r="AB259" i="1" s="1"/>
  <c r="AB260" i="1" s="1"/>
  <c r="AB261" i="1" s="1"/>
  <c r="AB262" i="1" s="1"/>
  <c r="AB263" i="1" s="1"/>
  <c r="AB264" i="1" s="1"/>
  <c r="AB265" i="1" s="1"/>
  <c r="AB266" i="1" s="1"/>
  <c r="AB267" i="1" s="1"/>
  <c r="AB268" i="1" s="1"/>
  <c r="AB269" i="1" s="1"/>
  <c r="AB270" i="1" s="1"/>
  <c r="AB271" i="1" s="1"/>
  <c r="AB272" i="1" s="1"/>
  <c r="AB273" i="1" s="1"/>
  <c r="AB274" i="1" s="1"/>
  <c r="AB275" i="1" s="1"/>
  <c r="AB276" i="1" s="1"/>
  <c r="AB277" i="1" s="1"/>
  <c r="AB278" i="1" s="1"/>
  <c r="AB279" i="1" s="1"/>
  <c r="AB280" i="1" s="1"/>
  <c r="AB281" i="1" s="1"/>
  <c r="AB282" i="1" s="1"/>
  <c r="AB283" i="1" s="1"/>
  <c r="AB284" i="1" s="1"/>
  <c r="AB285" i="1" s="1"/>
  <c r="AB286" i="1" s="1"/>
  <c r="AB287" i="1" s="1"/>
  <c r="AB288" i="1" s="1"/>
  <c r="AB289" i="1" s="1"/>
  <c r="AB290" i="1" s="1"/>
  <c r="AB291" i="1" s="1"/>
  <c r="AB292" i="1" s="1"/>
  <c r="AB293" i="1" s="1"/>
  <c r="AB294" i="1" s="1"/>
  <c r="AB295" i="1" s="1"/>
  <c r="AB296" i="1" s="1"/>
  <c r="AB297" i="1" s="1"/>
  <c r="AB298" i="1" s="1"/>
  <c r="AB299" i="1" s="1"/>
  <c r="AB300" i="1" s="1"/>
  <c r="AB301" i="1" s="1"/>
  <c r="AB302" i="1" s="1"/>
  <c r="AB303" i="1" s="1"/>
  <c r="AB304" i="1" s="1"/>
  <c r="AB305" i="1" s="1"/>
  <c r="AB306" i="1" s="1"/>
  <c r="AB307" i="1" s="1"/>
  <c r="AB308" i="1" s="1"/>
  <c r="AB309" i="1" s="1"/>
  <c r="AB310" i="1" s="1"/>
  <c r="AB311" i="1" s="1"/>
  <c r="AB312" i="1" s="1"/>
  <c r="AB313" i="1" s="1"/>
  <c r="AB314" i="1" s="1"/>
  <c r="AB315" i="1" s="1"/>
  <c r="S160" i="1"/>
  <c r="Z160" i="1" s="1"/>
  <c r="BA160" i="1" s="1"/>
  <c r="Q160" i="1"/>
  <c r="P160" i="1"/>
  <c r="AJ160" i="1" s="1"/>
  <c r="E160" i="1"/>
  <c r="D160" i="1"/>
  <c r="BI159" i="1"/>
  <c r="BH159" i="1"/>
  <c r="BD159" i="1"/>
  <c r="BB159" i="1"/>
  <c r="AX159" i="1"/>
  <c r="AX160" i="1" s="1"/>
  <c r="AX161" i="1" s="1"/>
  <c r="AX162" i="1" s="1"/>
  <c r="AX163" i="1" s="1"/>
  <c r="AX164" i="1" s="1"/>
  <c r="AX165" i="1" s="1"/>
  <c r="AX166" i="1" s="1"/>
  <c r="AX167" i="1" s="1"/>
  <c r="AX168" i="1" s="1"/>
  <c r="AX169" i="1" s="1"/>
  <c r="AX170" i="1" s="1"/>
  <c r="AX171" i="1" s="1"/>
  <c r="AX172" i="1" s="1"/>
  <c r="AX173" i="1" s="1"/>
  <c r="AX174" i="1" s="1"/>
  <c r="AX175" i="1" s="1"/>
  <c r="AX176" i="1" s="1"/>
  <c r="AX177" i="1" s="1"/>
  <c r="AX178" i="1" s="1"/>
  <c r="AX179" i="1" s="1"/>
  <c r="AX180" i="1" s="1"/>
  <c r="AX181" i="1" s="1"/>
  <c r="AX182" i="1" s="1"/>
  <c r="AX183" i="1" s="1"/>
  <c r="AX184" i="1" s="1"/>
  <c r="AX185" i="1" s="1"/>
  <c r="AX186" i="1" s="1"/>
  <c r="AX187" i="1" s="1"/>
  <c r="AX188" i="1" s="1"/>
  <c r="AX189" i="1" s="1"/>
  <c r="AX190" i="1" s="1"/>
  <c r="AX191" i="1" s="1"/>
  <c r="AX192" i="1" s="1"/>
  <c r="AX193" i="1" s="1"/>
  <c r="AX194" i="1" s="1"/>
  <c r="AX195" i="1" s="1"/>
  <c r="AX196" i="1" s="1"/>
  <c r="AX197" i="1" s="1"/>
  <c r="AX198" i="1" s="1"/>
  <c r="AX199" i="1" s="1"/>
  <c r="AX200" i="1" s="1"/>
  <c r="AX201" i="1" s="1"/>
  <c r="AX202" i="1" s="1"/>
  <c r="AX203" i="1" s="1"/>
  <c r="AX204" i="1" s="1"/>
  <c r="AX205" i="1" s="1"/>
  <c r="AX206" i="1" s="1"/>
  <c r="AX207" i="1" s="1"/>
  <c r="AX208" i="1" s="1"/>
  <c r="AX209" i="1" s="1"/>
  <c r="AX210" i="1" s="1"/>
  <c r="AX211" i="1" s="1"/>
  <c r="AX212" i="1" s="1"/>
  <c r="AX213" i="1" s="1"/>
  <c r="AX214" i="1" s="1"/>
  <c r="AX215" i="1" s="1"/>
  <c r="AX216" i="1" s="1"/>
  <c r="AX217" i="1" s="1"/>
  <c r="AX218" i="1" s="1"/>
  <c r="AX219" i="1" s="1"/>
  <c r="AX220" i="1" s="1"/>
  <c r="AX221" i="1" s="1"/>
  <c r="AX222" i="1" s="1"/>
  <c r="AX223" i="1" s="1"/>
  <c r="AX224" i="1" s="1"/>
  <c r="AX225" i="1" s="1"/>
  <c r="AX226" i="1" s="1"/>
  <c r="AX227" i="1" s="1"/>
  <c r="AX228" i="1" s="1"/>
  <c r="AX229" i="1" s="1"/>
  <c r="AX230" i="1" s="1"/>
  <c r="AX231" i="1" s="1"/>
  <c r="AX232" i="1" s="1"/>
  <c r="AX233" i="1" s="1"/>
  <c r="AX234" i="1" s="1"/>
  <c r="AX235" i="1" s="1"/>
  <c r="AX236" i="1" s="1"/>
  <c r="AX237" i="1" s="1"/>
  <c r="AX238" i="1" s="1"/>
  <c r="AX239" i="1" s="1"/>
  <c r="AX240" i="1" s="1"/>
  <c r="AX241" i="1" s="1"/>
  <c r="AX242" i="1" s="1"/>
  <c r="AX243" i="1" s="1"/>
  <c r="AX244" i="1" s="1"/>
  <c r="AX245" i="1" s="1"/>
  <c r="AX246" i="1" s="1"/>
  <c r="AX247" i="1" s="1"/>
  <c r="AX248" i="1" s="1"/>
  <c r="AX249" i="1" s="1"/>
  <c r="AX250" i="1" s="1"/>
  <c r="AX251" i="1" s="1"/>
  <c r="AX252" i="1" s="1"/>
  <c r="AX253" i="1" s="1"/>
  <c r="AX254" i="1" s="1"/>
  <c r="AX255" i="1" s="1"/>
  <c r="AX256" i="1" s="1"/>
  <c r="AX257" i="1" s="1"/>
  <c r="AX258" i="1" s="1"/>
  <c r="AX259" i="1" s="1"/>
  <c r="AX260" i="1" s="1"/>
  <c r="AX261" i="1" s="1"/>
  <c r="AX262" i="1" s="1"/>
  <c r="AX263" i="1" s="1"/>
  <c r="AX264" i="1" s="1"/>
  <c r="AX265" i="1" s="1"/>
  <c r="AX266" i="1" s="1"/>
  <c r="AX267" i="1" s="1"/>
  <c r="AX268" i="1" s="1"/>
  <c r="AX269" i="1" s="1"/>
  <c r="AX270" i="1" s="1"/>
  <c r="AX271" i="1" s="1"/>
  <c r="AX272" i="1" s="1"/>
  <c r="AX273" i="1" s="1"/>
  <c r="AX274" i="1" s="1"/>
  <c r="AX275" i="1" s="1"/>
  <c r="AX276" i="1" s="1"/>
  <c r="AX277" i="1" s="1"/>
  <c r="AX278" i="1" s="1"/>
  <c r="AX279" i="1" s="1"/>
  <c r="AX280" i="1" s="1"/>
  <c r="AX281" i="1" s="1"/>
  <c r="AX282" i="1" s="1"/>
  <c r="AX283" i="1" s="1"/>
  <c r="AX284" i="1" s="1"/>
  <c r="AX285" i="1" s="1"/>
  <c r="AX286" i="1" s="1"/>
  <c r="AX287" i="1" s="1"/>
  <c r="AX288" i="1" s="1"/>
  <c r="AX289" i="1" s="1"/>
  <c r="AX290" i="1" s="1"/>
  <c r="AX291" i="1" s="1"/>
  <c r="AX292" i="1" s="1"/>
  <c r="AX293" i="1" s="1"/>
  <c r="AX294" i="1" s="1"/>
  <c r="AX295" i="1" s="1"/>
  <c r="AX296" i="1" s="1"/>
  <c r="AX297" i="1" s="1"/>
  <c r="AX298" i="1" s="1"/>
  <c r="AX299" i="1" s="1"/>
  <c r="AX300" i="1" s="1"/>
  <c r="AX301" i="1" s="1"/>
  <c r="AX302" i="1" s="1"/>
  <c r="AX303" i="1" s="1"/>
  <c r="AX304" i="1" s="1"/>
  <c r="AX305" i="1" s="1"/>
  <c r="AX306" i="1" s="1"/>
  <c r="AX307" i="1" s="1"/>
  <c r="AX308" i="1" s="1"/>
  <c r="AX309" i="1" s="1"/>
  <c r="AX310" i="1" s="1"/>
  <c r="AX311" i="1" s="1"/>
  <c r="AX312" i="1" s="1"/>
  <c r="AX313" i="1" s="1"/>
  <c r="AX314" i="1" s="1"/>
  <c r="AX315" i="1" s="1"/>
  <c r="AM159" i="1"/>
  <c r="AI159" i="1"/>
  <c r="AG159" i="1"/>
  <c r="S159" i="1"/>
  <c r="Z159" i="1" s="1"/>
  <c r="BA159" i="1" s="1"/>
  <c r="P159" i="1"/>
  <c r="AJ159" i="1" s="1"/>
  <c r="E178" i="1" l="1"/>
  <c r="Q163" i="1"/>
  <c r="AG162" i="1"/>
  <c r="E204" i="1"/>
  <c r="E165" i="1"/>
  <c r="D164" i="1"/>
  <c r="Q176" i="1"/>
  <c r="AG175" i="1"/>
  <c r="AG161" i="1"/>
  <c r="AP162" i="1"/>
  <c r="D163" i="1"/>
  <c r="Q206" i="1"/>
  <c r="AG205" i="1"/>
  <c r="E191" i="1"/>
  <c r="Q200" i="1"/>
  <c r="AG200" i="1" s="1"/>
  <c r="AG199" i="1"/>
  <c r="AG186" i="1"/>
  <c r="Q187" i="1"/>
  <c r="AG202" i="1"/>
  <c r="Q221" i="1"/>
  <c r="AG220" i="1"/>
  <c r="Q213" i="1"/>
  <c r="AG212" i="1"/>
  <c r="E217" i="1"/>
  <c r="Q217" i="1"/>
  <c r="AG217" i="1" s="1"/>
  <c r="AG216" i="1"/>
  <c r="AG231" i="1"/>
  <c r="AG232" i="1"/>
  <c r="AG233" i="1"/>
  <c r="AG234" i="1"/>
  <c r="AG235" i="1"/>
  <c r="AG236" i="1"/>
  <c r="AG237" i="1"/>
  <c r="AG238" i="1"/>
  <c r="Q245" i="1"/>
  <c r="AG244" i="1"/>
  <c r="E245" i="1"/>
  <c r="E260" i="1"/>
  <c r="Q261" i="1"/>
  <c r="AG260" i="1"/>
  <c r="Q250" i="1"/>
  <c r="AG249" i="1"/>
  <c r="AG275" i="1"/>
  <c r="Q276" i="1"/>
  <c r="Q283" i="1"/>
  <c r="AG287" i="1"/>
  <c r="Q288" i="1"/>
  <c r="AG281" i="1"/>
  <c r="Q295" i="1"/>
  <c r="Q262" i="1" l="1"/>
  <c r="AG261" i="1"/>
  <c r="E246" i="1"/>
  <c r="AG213" i="1"/>
  <c r="Q214" i="1"/>
  <c r="AG214" i="1" s="1"/>
  <c r="AP163" i="1"/>
  <c r="BH162" i="1"/>
  <c r="AG288" i="1"/>
  <c r="Q289" i="1"/>
  <c r="Q188" i="1"/>
  <c r="AG187" i="1"/>
  <c r="Q207" i="1"/>
  <c r="AG206" i="1"/>
  <c r="E166" i="1"/>
  <c r="D165" i="1"/>
  <c r="Q164" i="1"/>
  <c r="AG163" i="1"/>
  <c r="Q296" i="1"/>
  <c r="AG295" i="1"/>
  <c r="AG283" i="1"/>
  <c r="Q284" i="1"/>
  <c r="AG250" i="1"/>
  <c r="Q251" i="1"/>
  <c r="E261" i="1"/>
  <c r="AG245" i="1"/>
  <c r="Q246" i="1"/>
  <c r="AG246" i="1" s="1"/>
  <c r="E218" i="1"/>
  <c r="AG276" i="1"/>
  <c r="Q277" i="1"/>
  <c r="Q222" i="1"/>
  <c r="AG221" i="1"/>
  <c r="E192" i="1"/>
  <c r="Q177" i="1"/>
  <c r="AG176" i="1"/>
  <c r="E205" i="1"/>
  <c r="E179" i="1"/>
  <c r="Q278" i="1" l="1"/>
  <c r="AG278" i="1" s="1"/>
  <c r="AG277" i="1"/>
  <c r="Q252" i="1"/>
  <c r="AG251" i="1"/>
  <c r="E206" i="1"/>
  <c r="E193" i="1"/>
  <c r="AG296" i="1"/>
  <c r="Q297" i="1"/>
  <c r="E167" i="1"/>
  <c r="D166" i="1"/>
  <c r="Q189" i="1"/>
  <c r="AG188" i="1"/>
  <c r="AP164" i="1"/>
  <c r="BH163" i="1"/>
  <c r="E247" i="1"/>
  <c r="E180" i="1"/>
  <c r="AG284" i="1"/>
  <c r="Q285" i="1"/>
  <c r="AG285" i="1" s="1"/>
  <c r="Q290" i="1"/>
  <c r="AG289" i="1"/>
  <c r="AG177" i="1"/>
  <c r="Q178" i="1"/>
  <c r="Q223" i="1"/>
  <c r="AG222" i="1"/>
  <c r="E219" i="1"/>
  <c r="E262" i="1"/>
  <c r="AG164" i="1"/>
  <c r="Q165" i="1"/>
  <c r="AG207" i="1"/>
  <c r="Q208" i="1"/>
  <c r="Q263" i="1"/>
  <c r="AG262" i="1"/>
  <c r="Q209" i="1" l="1"/>
  <c r="AG208" i="1"/>
  <c r="E194" i="1"/>
  <c r="E263" i="1"/>
  <c r="Q224" i="1"/>
  <c r="AG223" i="1"/>
  <c r="AG290" i="1"/>
  <c r="Q291" i="1"/>
  <c r="E181" i="1"/>
  <c r="BH164" i="1"/>
  <c r="AP165" i="1"/>
  <c r="E168" i="1"/>
  <c r="D167" i="1"/>
  <c r="Q253" i="1"/>
  <c r="AG252" i="1"/>
  <c r="Q166" i="1"/>
  <c r="AG165" i="1"/>
  <c r="E220" i="1"/>
  <c r="Q179" i="1"/>
  <c r="AG178" i="1"/>
  <c r="AG297" i="1"/>
  <c r="Q298" i="1"/>
  <c r="Q264" i="1"/>
  <c r="AG263" i="1"/>
  <c r="E248" i="1"/>
  <c r="Q190" i="1"/>
  <c r="AG189" i="1"/>
  <c r="E207" i="1"/>
  <c r="E195" i="1" l="1"/>
  <c r="AG190" i="1"/>
  <c r="Q191" i="1"/>
  <c r="Q265" i="1"/>
  <c r="AG264" i="1"/>
  <c r="Q180" i="1"/>
  <c r="AG179" i="1"/>
  <c r="Q167" i="1"/>
  <c r="AG166" i="1"/>
  <c r="E169" i="1"/>
  <c r="D168" i="1"/>
  <c r="E182" i="1"/>
  <c r="Q225" i="1"/>
  <c r="AG224" i="1"/>
  <c r="E249" i="1"/>
  <c r="AG298" i="1"/>
  <c r="Q299" i="1"/>
  <c r="AP166" i="1"/>
  <c r="BH165" i="1"/>
  <c r="Q292" i="1"/>
  <c r="AG292" i="1" s="1"/>
  <c r="AG291" i="1"/>
  <c r="E208" i="1"/>
  <c r="E221" i="1"/>
  <c r="Q254" i="1"/>
  <c r="AG253" i="1"/>
  <c r="E264" i="1"/>
  <c r="Q210" i="1"/>
  <c r="AG210" i="1" s="1"/>
  <c r="AG209" i="1"/>
  <c r="Q300" i="1" l="1"/>
  <c r="AG299" i="1"/>
  <c r="Q192" i="1"/>
  <c r="AG191" i="1"/>
  <c r="E265" i="1"/>
  <c r="E222" i="1"/>
  <c r="Q226" i="1"/>
  <c r="AG225" i="1"/>
  <c r="D169" i="1"/>
  <c r="E170" i="1"/>
  <c r="Q181" i="1"/>
  <c r="AG180" i="1"/>
  <c r="Q255" i="1"/>
  <c r="AG254" i="1"/>
  <c r="E209" i="1"/>
  <c r="AP167" i="1"/>
  <c r="BH166" i="1"/>
  <c r="E250" i="1"/>
  <c r="E183" i="1"/>
  <c r="Q168" i="1"/>
  <c r="AG167" i="1"/>
  <c r="Q266" i="1"/>
  <c r="AG265" i="1"/>
  <c r="E196" i="1"/>
  <c r="E184" i="1" l="1"/>
  <c r="E171" i="1"/>
  <c r="D170" i="1"/>
  <c r="AG266" i="1"/>
  <c r="Q267" i="1"/>
  <c r="BH167" i="1"/>
  <c r="AP168" i="1"/>
  <c r="Q256" i="1"/>
  <c r="AG256" i="1" s="1"/>
  <c r="AG255" i="1"/>
  <c r="E223" i="1"/>
  <c r="Q193" i="1"/>
  <c r="AG192" i="1"/>
  <c r="E251" i="1"/>
  <c r="E197" i="1"/>
  <c r="Q169" i="1"/>
  <c r="AG168" i="1"/>
  <c r="E210" i="1"/>
  <c r="Q182" i="1"/>
  <c r="AG181" i="1"/>
  <c r="Q227" i="1"/>
  <c r="AG226" i="1"/>
  <c r="E266" i="1"/>
  <c r="Q301" i="1"/>
  <c r="AG300" i="1"/>
  <c r="AP169" i="1" l="1"/>
  <c r="BH168" i="1"/>
  <c r="E267" i="1"/>
  <c r="Q183" i="1"/>
  <c r="AG182" i="1"/>
  <c r="Q170" i="1"/>
  <c r="AG169" i="1"/>
  <c r="E252" i="1"/>
  <c r="E224" i="1"/>
  <c r="E172" i="1"/>
  <c r="D171" i="1"/>
  <c r="E198" i="1"/>
  <c r="AG267" i="1"/>
  <c r="Q268" i="1"/>
  <c r="AG268" i="1" s="1"/>
  <c r="Q302" i="1"/>
  <c r="AG301" i="1"/>
  <c r="Q228" i="1"/>
  <c r="AG228" i="1" s="1"/>
  <c r="AG227" i="1"/>
  <c r="E211" i="1"/>
  <c r="Q194" i="1"/>
  <c r="AG193" i="1"/>
  <c r="E185" i="1"/>
  <c r="E186" i="1" l="1"/>
  <c r="E212" i="1"/>
  <c r="AG302" i="1"/>
  <c r="Q303" i="1"/>
  <c r="E199" i="1"/>
  <c r="E225" i="1"/>
  <c r="Q171" i="1"/>
  <c r="AG171" i="1" s="1"/>
  <c r="AG170" i="1"/>
  <c r="E268" i="1"/>
  <c r="Q195" i="1"/>
  <c r="AG194" i="1"/>
  <c r="D172" i="1"/>
  <c r="D173" i="1" s="1"/>
  <c r="D174" i="1" s="1"/>
  <c r="D175" i="1" s="1"/>
  <c r="D176" i="1" s="1"/>
  <c r="D177" i="1" s="1"/>
  <c r="D178" i="1" s="1"/>
  <c r="D179" i="1" s="1"/>
  <c r="D180" i="1" s="1"/>
  <c r="D181" i="1" s="1"/>
  <c r="D182" i="1" s="1"/>
  <c r="D183" i="1" s="1"/>
  <c r="D184" i="1" s="1"/>
  <c r="D185" i="1" s="1"/>
  <c r="E253" i="1"/>
  <c r="Q184" i="1"/>
  <c r="AG184" i="1" s="1"/>
  <c r="AG183" i="1"/>
  <c r="BH169" i="1"/>
  <c r="AP170" i="1"/>
  <c r="E200" i="1" l="1"/>
  <c r="AP171" i="1"/>
  <c r="BH170" i="1"/>
  <c r="Q196" i="1"/>
  <c r="AG195" i="1"/>
  <c r="E213" i="1"/>
  <c r="E254" i="1"/>
  <c r="AG303" i="1"/>
  <c r="Q304" i="1"/>
  <c r="E269" i="1"/>
  <c r="E226" i="1"/>
  <c r="D186" i="1"/>
  <c r="D187" i="1" s="1"/>
  <c r="D188" i="1" s="1"/>
  <c r="D189" i="1" s="1"/>
  <c r="D190" i="1" s="1"/>
  <c r="D191" i="1" s="1"/>
  <c r="D192" i="1" s="1"/>
  <c r="D193" i="1" s="1"/>
  <c r="D194" i="1" s="1"/>
  <c r="D195" i="1" s="1"/>
  <c r="D196" i="1" s="1"/>
  <c r="D197" i="1" s="1"/>
  <c r="D198" i="1" s="1"/>
  <c r="D199" i="1" s="1"/>
  <c r="E227" i="1" l="1"/>
  <c r="E214" i="1"/>
  <c r="AP172" i="1"/>
  <c r="BH171" i="1"/>
  <c r="D200" i="1"/>
  <c r="D201" i="1" s="1"/>
  <c r="D202" i="1" s="1"/>
  <c r="D203" i="1" s="1"/>
  <c r="D204" i="1" s="1"/>
  <c r="D205" i="1" s="1"/>
  <c r="D206" i="1" s="1"/>
  <c r="D207" i="1" s="1"/>
  <c r="D208" i="1" s="1"/>
  <c r="D209" i="1" s="1"/>
  <c r="D210" i="1" s="1"/>
  <c r="D211" i="1" s="1"/>
  <c r="D212" i="1" s="1"/>
  <c r="D213" i="1" s="1"/>
  <c r="Q305" i="1"/>
  <c r="AG304" i="1"/>
  <c r="E270" i="1"/>
  <c r="E255" i="1"/>
  <c r="Q197" i="1"/>
  <c r="AG197" i="1" s="1"/>
  <c r="AG196" i="1"/>
  <c r="E256" i="1" l="1"/>
  <c r="Q306" i="1"/>
  <c r="AG305" i="1"/>
  <c r="D214" i="1"/>
  <c r="D215" i="1" s="1"/>
  <c r="D216" i="1" s="1"/>
  <c r="D217" i="1" s="1"/>
  <c r="D218" i="1" s="1"/>
  <c r="D219" i="1" s="1"/>
  <c r="D220" i="1" s="1"/>
  <c r="D221" i="1" s="1"/>
  <c r="D222" i="1" s="1"/>
  <c r="D223" i="1" s="1"/>
  <c r="D224" i="1" s="1"/>
  <c r="D225" i="1" s="1"/>
  <c r="D226" i="1" s="1"/>
  <c r="D227" i="1" s="1"/>
  <c r="E271" i="1"/>
  <c r="AP173" i="1"/>
  <c r="BH172" i="1"/>
  <c r="E228" i="1"/>
  <c r="AP174" i="1" l="1"/>
  <c r="BH173" i="1"/>
  <c r="Q307" i="1"/>
  <c r="AG306" i="1"/>
  <c r="D228" i="1"/>
  <c r="D229" i="1" s="1"/>
  <c r="D230" i="1" s="1"/>
  <c r="D231" i="1" s="1"/>
  <c r="D232" i="1" s="1"/>
  <c r="D233" i="1" s="1"/>
  <c r="D234" i="1" s="1"/>
  <c r="D235" i="1" s="1"/>
  <c r="D236" i="1" s="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314" i="1" s="1"/>
  <c r="D315" i="1" s="1"/>
  <c r="AG307" i="1" l="1"/>
  <c r="Q308" i="1"/>
  <c r="BH174" i="1"/>
  <c r="AP175" i="1"/>
  <c r="Q309" i="1" l="1"/>
  <c r="AG308" i="1"/>
  <c r="AP176" i="1"/>
  <c r="BH175" i="1"/>
  <c r="BH176" i="1" l="1"/>
  <c r="AP177" i="1"/>
  <c r="Q310" i="1"/>
  <c r="AG309" i="1"/>
  <c r="AG310" i="1" l="1"/>
  <c r="Q311" i="1"/>
  <c r="AP178" i="1"/>
  <c r="BH177" i="1"/>
  <c r="BH178" i="1" l="1"/>
  <c r="AP179" i="1"/>
  <c r="AG311" i="1"/>
  <c r="Q312" i="1"/>
  <c r="AG312" i="1" l="1"/>
  <c r="Q313" i="1"/>
  <c r="AP180" i="1"/>
  <c r="BH179" i="1"/>
  <c r="BH180" i="1" l="1"/>
  <c r="AP181" i="1"/>
  <c r="Q314" i="1"/>
  <c r="AG314" i="1" s="1"/>
  <c r="AG313" i="1"/>
  <c r="BH181" i="1" l="1"/>
  <c r="AP182" i="1"/>
  <c r="AP183" i="1" l="1"/>
  <c r="BH182" i="1"/>
  <c r="AP184" i="1" l="1"/>
  <c r="BH183" i="1"/>
  <c r="BH184" i="1" l="1"/>
  <c r="AP185" i="1"/>
  <c r="BH185" i="1" l="1"/>
  <c r="AP186" i="1"/>
  <c r="BH186" i="1" l="1"/>
  <c r="AP187" i="1"/>
  <c r="BH187" i="1" l="1"/>
  <c r="AP188" i="1"/>
  <c r="AP189" i="1" l="1"/>
  <c r="BH188" i="1"/>
  <c r="AP190" i="1" l="1"/>
  <c r="BH189" i="1"/>
  <c r="BH190" i="1" l="1"/>
  <c r="AP191" i="1"/>
  <c r="BH191" i="1" l="1"/>
  <c r="AP192" i="1"/>
  <c r="AP193" i="1" l="1"/>
  <c r="BH192" i="1"/>
  <c r="AP194" i="1" l="1"/>
  <c r="BH193" i="1"/>
  <c r="AP195" i="1" l="1"/>
  <c r="BH194" i="1"/>
  <c r="BH195" i="1" l="1"/>
  <c r="AP196" i="1"/>
  <c r="AP197" i="1" l="1"/>
  <c r="BH196" i="1"/>
  <c r="BH197" i="1" l="1"/>
  <c r="AP198" i="1"/>
  <c r="BH198" i="1" l="1"/>
  <c r="AP199" i="1"/>
  <c r="AP200" i="1" l="1"/>
  <c r="BH199" i="1"/>
  <c r="BH200" i="1" l="1"/>
  <c r="AP201" i="1"/>
  <c r="AP202" i="1" l="1"/>
  <c r="BH201" i="1"/>
  <c r="AP203" i="1" l="1"/>
  <c r="BH202" i="1"/>
  <c r="AP204" i="1" l="1"/>
  <c r="BH203" i="1"/>
  <c r="AP205" i="1" l="1"/>
  <c r="BH204" i="1"/>
  <c r="AP206" i="1" l="1"/>
  <c r="BH205" i="1"/>
  <c r="BH206" i="1" l="1"/>
  <c r="AP207" i="1"/>
  <c r="BH207" i="1" l="1"/>
  <c r="AP208" i="1"/>
  <c r="AP209" i="1" l="1"/>
  <c r="BH208" i="1"/>
  <c r="BH209" i="1" l="1"/>
  <c r="AP210" i="1"/>
  <c r="AP211" i="1" l="1"/>
  <c r="BH210" i="1"/>
  <c r="BH211" i="1" l="1"/>
  <c r="AP212" i="1"/>
  <c r="AP213" i="1" l="1"/>
  <c r="BH212" i="1"/>
  <c r="BH213" i="1" l="1"/>
  <c r="AP214" i="1"/>
  <c r="AP215" i="1" l="1"/>
  <c r="BH214" i="1"/>
  <c r="BH215" i="1" l="1"/>
  <c r="AP216" i="1"/>
  <c r="AP217" i="1" l="1"/>
  <c r="BH216" i="1"/>
  <c r="AP218" i="1" l="1"/>
  <c r="BH217" i="1"/>
  <c r="AP219" i="1" l="1"/>
  <c r="BH218" i="1"/>
  <c r="AP220" i="1" l="1"/>
  <c r="BH219" i="1"/>
  <c r="AP221" i="1" l="1"/>
  <c r="BH220" i="1"/>
  <c r="AP222" i="1" l="1"/>
  <c r="BH221" i="1"/>
  <c r="AP223" i="1" l="1"/>
  <c r="BH222" i="1"/>
  <c r="AP224" i="1" l="1"/>
  <c r="BH223" i="1"/>
  <c r="AP225" i="1" l="1"/>
  <c r="BH224" i="1"/>
  <c r="AP226" i="1" l="1"/>
  <c r="BH225" i="1"/>
  <c r="AP227" i="1" l="1"/>
  <c r="BH226" i="1"/>
  <c r="AP228" i="1" l="1"/>
  <c r="BH227" i="1"/>
  <c r="AP229" i="1" l="1"/>
  <c r="BH228" i="1"/>
  <c r="AP230" i="1" l="1"/>
  <c r="BH229" i="1"/>
  <c r="AP231" i="1" l="1"/>
  <c r="BH230" i="1"/>
  <c r="AP232" i="1" l="1"/>
  <c r="BH231" i="1"/>
  <c r="AP233" i="1" l="1"/>
  <c r="BH232" i="1"/>
  <c r="AP234" i="1" l="1"/>
  <c r="BH233" i="1"/>
  <c r="AP235" i="1" l="1"/>
  <c r="BH234" i="1"/>
  <c r="AP236" i="1" l="1"/>
  <c r="BH235" i="1"/>
  <c r="AP237" i="1" l="1"/>
  <c r="BH236" i="1"/>
  <c r="AP238" i="1" l="1"/>
  <c r="BH237" i="1"/>
  <c r="AP239" i="1" l="1"/>
  <c r="BH238" i="1"/>
  <c r="AP240" i="1" l="1"/>
  <c r="BH239" i="1"/>
  <c r="AP241" i="1" l="1"/>
  <c r="BH240" i="1"/>
  <c r="BH241" i="1" l="1"/>
  <c r="AP242" i="1"/>
  <c r="AP243" i="1" l="1"/>
  <c r="BH242" i="1"/>
  <c r="BH243" i="1" l="1"/>
  <c r="AP244" i="1"/>
  <c r="AP245" i="1" l="1"/>
  <c r="BH244" i="1"/>
  <c r="AP246" i="1" l="1"/>
  <c r="BH245" i="1"/>
  <c r="AP247" i="1" l="1"/>
  <c r="BH246" i="1"/>
  <c r="AP248" i="1" l="1"/>
  <c r="BH247" i="1"/>
  <c r="BH248" i="1" l="1"/>
  <c r="AP249" i="1"/>
  <c r="AP250" i="1" l="1"/>
  <c r="BH249" i="1"/>
  <c r="BH250" i="1" l="1"/>
  <c r="AP251" i="1"/>
  <c r="AP252" i="1" l="1"/>
  <c r="BH251" i="1"/>
  <c r="AP253" i="1" l="1"/>
  <c r="BH252" i="1"/>
  <c r="AP254" i="1" l="1"/>
  <c r="BH253" i="1"/>
  <c r="AP255" i="1" l="1"/>
  <c r="BH254" i="1"/>
  <c r="AP256" i="1" l="1"/>
  <c r="BH255" i="1"/>
  <c r="AP257" i="1" l="1"/>
  <c r="BH256" i="1"/>
  <c r="AP258" i="1" l="1"/>
  <c r="BH257" i="1"/>
  <c r="AP259" i="1" l="1"/>
  <c r="BH258" i="1"/>
  <c r="AP260" i="1" l="1"/>
  <c r="BH259" i="1"/>
  <c r="AP261" i="1" l="1"/>
  <c r="BH260" i="1"/>
  <c r="AP262" i="1" l="1"/>
  <c r="BH261" i="1"/>
  <c r="AP263" i="1" l="1"/>
  <c r="BH262" i="1"/>
  <c r="AP264" i="1" l="1"/>
  <c r="BH263" i="1"/>
  <c r="AP265" i="1" l="1"/>
  <c r="BH264" i="1"/>
  <c r="BH265" i="1" l="1"/>
  <c r="AP266" i="1"/>
  <c r="AP267" i="1" l="1"/>
  <c r="BH266" i="1"/>
  <c r="BH267" i="1" l="1"/>
  <c r="AP268" i="1"/>
  <c r="AP269" i="1" l="1"/>
  <c r="BH268" i="1"/>
  <c r="AP270" i="1" l="1"/>
  <c r="BH269" i="1"/>
  <c r="BH270" i="1" l="1"/>
  <c r="AP271" i="1"/>
  <c r="BH271" i="1" l="1"/>
  <c r="AP272" i="1"/>
  <c r="BH272" i="1" l="1"/>
  <c r="AP273" i="1"/>
  <c r="BH273" i="1" l="1"/>
  <c r="AP274" i="1"/>
  <c r="AP275" i="1" l="1"/>
  <c r="BH274" i="1"/>
  <c r="BH275" i="1" l="1"/>
  <c r="AP276" i="1"/>
  <c r="BH276" i="1" l="1"/>
  <c r="AP277" i="1"/>
  <c r="BH277" i="1" l="1"/>
  <c r="AP278" i="1"/>
  <c r="AP279" i="1" l="1"/>
  <c r="BH278" i="1"/>
  <c r="BH279" i="1" l="1"/>
  <c r="AP280" i="1"/>
  <c r="BH280" i="1" l="1"/>
  <c r="AP281" i="1"/>
  <c r="BH281" i="1" l="1"/>
  <c r="AP282" i="1"/>
  <c r="AP283" i="1" l="1"/>
  <c r="BH282" i="1"/>
  <c r="BH283" i="1" l="1"/>
  <c r="AP284" i="1"/>
  <c r="BH284" i="1" l="1"/>
  <c r="AP285" i="1"/>
  <c r="BH285" i="1" l="1"/>
  <c r="AP286" i="1"/>
  <c r="AP287" i="1" l="1"/>
  <c r="BH286" i="1"/>
  <c r="BH287" i="1" l="1"/>
  <c r="AP288" i="1"/>
  <c r="BH288" i="1" l="1"/>
  <c r="AP289" i="1"/>
  <c r="AP290" i="1" l="1"/>
  <c r="BH289" i="1"/>
  <c r="AP291" i="1" l="1"/>
  <c r="BH290" i="1"/>
  <c r="BH291" i="1" l="1"/>
  <c r="AP292" i="1"/>
  <c r="AP293" i="1" l="1"/>
  <c r="BH292" i="1"/>
  <c r="BH293" i="1" l="1"/>
  <c r="AP294" i="1"/>
  <c r="BH294" i="1" l="1"/>
  <c r="AP295" i="1"/>
  <c r="BH295" i="1" l="1"/>
  <c r="AP296" i="1"/>
  <c r="AP297" i="1" l="1"/>
  <c r="BH296" i="1"/>
  <c r="BH297" i="1" l="1"/>
  <c r="AP298" i="1"/>
  <c r="AP299" i="1" l="1"/>
  <c r="BH298" i="1"/>
  <c r="BH299" i="1" l="1"/>
  <c r="AP300" i="1"/>
  <c r="BH300" i="1" l="1"/>
  <c r="AP301" i="1"/>
  <c r="AP302" i="1" l="1"/>
  <c r="BH301" i="1"/>
  <c r="BH302" i="1" l="1"/>
  <c r="AP303" i="1"/>
  <c r="BH303" i="1" l="1"/>
  <c r="AP304" i="1"/>
  <c r="BH304" i="1" l="1"/>
  <c r="AP305" i="1"/>
  <c r="AP306" i="1" l="1"/>
  <c r="BH305" i="1"/>
  <c r="BH306" i="1" l="1"/>
  <c r="AP307" i="1"/>
  <c r="AP308" i="1" l="1"/>
  <c r="BH307" i="1"/>
  <c r="BH308" i="1" l="1"/>
  <c r="AP309" i="1"/>
  <c r="BH309" i="1" l="1"/>
  <c r="AP310" i="1"/>
  <c r="AP311" i="1" l="1"/>
  <c r="BH310" i="1"/>
  <c r="BH311" i="1" l="1"/>
  <c r="AP312" i="1"/>
  <c r="BH312" i="1" l="1"/>
  <c r="AP313" i="1"/>
  <c r="BH313" i="1" l="1"/>
  <c r="AP314" i="1"/>
  <c r="AP315" i="1" l="1"/>
  <c r="BH315" i="1" s="1"/>
  <c r="BH314" i="1"/>
  <c r="BB158" i="1" l="1"/>
  <c r="AM158" i="1"/>
  <c r="AJ158" i="1"/>
  <c r="AG158" i="1"/>
  <c r="BB157" i="1"/>
  <c r="AM157" i="1"/>
  <c r="AJ157" i="1"/>
  <c r="S157" i="1"/>
  <c r="P157" i="1"/>
  <c r="BB156" i="1"/>
  <c r="AM156" i="1"/>
  <c r="S156" i="1"/>
  <c r="P156" i="1"/>
  <c r="AJ156" i="1" s="1"/>
  <c r="BB155" i="1"/>
  <c r="AM155" i="1"/>
  <c r="AJ155" i="1"/>
  <c r="S155" i="1"/>
  <c r="P155" i="1"/>
  <c r="BB154" i="1"/>
  <c r="AM154" i="1"/>
  <c r="S154" i="1"/>
  <c r="P154" i="1"/>
  <c r="AJ154" i="1" s="1"/>
  <c r="BB153" i="1"/>
  <c r="AM153" i="1"/>
  <c r="S153" i="1"/>
  <c r="P153" i="1"/>
  <c r="AJ153" i="1" s="1"/>
  <c r="BB152" i="1"/>
  <c r="AM152" i="1"/>
  <c r="S152" i="1"/>
  <c r="P152" i="1"/>
  <c r="AJ152" i="1" s="1"/>
  <c r="BB151" i="1"/>
  <c r="AM151" i="1"/>
  <c r="S151" i="1"/>
  <c r="P151" i="1"/>
  <c r="AJ151" i="1" s="1"/>
  <c r="BB150" i="1"/>
  <c r="AM150" i="1"/>
  <c r="S150" i="1"/>
  <c r="P150" i="1"/>
  <c r="AJ150" i="1" s="1"/>
  <c r="BB149" i="1"/>
  <c r="AM149" i="1"/>
  <c r="S149" i="1"/>
  <c r="P149" i="1"/>
  <c r="AJ149" i="1" s="1"/>
  <c r="BB148" i="1"/>
  <c r="AM148" i="1"/>
  <c r="S148" i="1"/>
  <c r="P148" i="1"/>
  <c r="AJ148" i="1" s="1"/>
  <c r="BB147" i="1"/>
  <c r="AM147" i="1"/>
  <c r="S147" i="1"/>
  <c r="P147" i="1"/>
  <c r="AJ147" i="1" s="1"/>
  <c r="BB146" i="1"/>
  <c r="AM146" i="1"/>
  <c r="S146" i="1"/>
  <c r="P146" i="1"/>
  <c r="AJ146" i="1" s="1"/>
  <c r="BB145" i="1"/>
  <c r="AM145" i="1"/>
  <c r="S145" i="1"/>
  <c r="P145" i="1"/>
  <c r="AJ145" i="1" s="1"/>
  <c r="BB144" i="1"/>
  <c r="AM144" i="1"/>
  <c r="S144" i="1"/>
  <c r="P144" i="1"/>
  <c r="AJ144" i="1" s="1"/>
  <c r="BB143" i="1"/>
  <c r="AM143" i="1"/>
  <c r="S143" i="1"/>
  <c r="P143" i="1"/>
  <c r="AJ143" i="1" s="1"/>
  <c r="BB142" i="1"/>
  <c r="AM142" i="1"/>
  <c r="S142" i="1"/>
  <c r="P142" i="1"/>
  <c r="AJ142" i="1" s="1"/>
  <c r="BB141" i="1"/>
  <c r="AM141" i="1"/>
  <c r="S141" i="1"/>
  <c r="P141" i="1"/>
  <c r="AJ141" i="1" s="1"/>
  <c r="BB140" i="1"/>
  <c r="AM140" i="1"/>
  <c r="S140" i="1"/>
  <c r="P140" i="1"/>
  <c r="AJ140" i="1" s="1"/>
  <c r="BB139" i="1"/>
  <c r="AM139" i="1"/>
  <c r="S139" i="1"/>
  <c r="P139" i="1"/>
  <c r="AJ139" i="1" s="1"/>
  <c r="BB138" i="1"/>
  <c r="AM138" i="1"/>
  <c r="S138" i="1"/>
  <c r="P138" i="1"/>
  <c r="AJ138" i="1" s="1"/>
  <c r="BB137" i="1"/>
  <c r="AM137" i="1"/>
  <c r="AD137" i="1"/>
  <c r="BD137" i="1" s="1"/>
  <c r="S137" i="1"/>
  <c r="Q137" i="1"/>
  <c r="AG137" i="1" s="1"/>
  <c r="P137" i="1"/>
  <c r="AJ137" i="1" s="1"/>
  <c r="BI136" i="1"/>
  <c r="BD136" i="1"/>
  <c r="BB136" i="1"/>
  <c r="AM136" i="1"/>
  <c r="AG136" i="1"/>
  <c r="S136" i="1"/>
  <c r="P136" i="1"/>
  <c r="AJ136" i="1" s="1"/>
  <c r="BB135" i="1"/>
  <c r="AM135" i="1"/>
  <c r="S135" i="1"/>
  <c r="P135" i="1"/>
  <c r="AJ135" i="1" s="1"/>
  <c r="BB134" i="1"/>
  <c r="AM134" i="1"/>
  <c r="S134" i="1"/>
  <c r="P134" i="1"/>
  <c r="AJ134" i="1" s="1"/>
  <c r="BB133" i="1"/>
  <c r="AM133" i="1"/>
  <c r="S133" i="1"/>
  <c r="P133" i="1"/>
  <c r="AJ133" i="1" s="1"/>
  <c r="BB132" i="1"/>
  <c r="AM132" i="1"/>
  <c r="S132" i="1"/>
  <c r="P132" i="1"/>
  <c r="AJ132" i="1" s="1"/>
  <c r="BB131" i="1"/>
  <c r="AM131" i="1"/>
  <c r="AE131" i="1"/>
  <c r="AE132" i="1" s="1"/>
  <c r="AE133" i="1" s="1"/>
  <c r="AE134" i="1" s="1"/>
  <c r="AE135" i="1" s="1"/>
  <c r="AE136" i="1" s="1"/>
  <c r="AE137" i="1" s="1"/>
  <c r="AE138" i="1" s="1"/>
  <c r="AE139" i="1" s="1"/>
  <c r="AE140" i="1" s="1"/>
  <c r="AE141" i="1" s="1"/>
  <c r="AE142" i="1" s="1"/>
  <c r="AE143" i="1" s="1"/>
  <c r="AE144" i="1" s="1"/>
  <c r="AE145" i="1" s="1"/>
  <c r="AE146" i="1" s="1"/>
  <c r="AE147" i="1" s="1"/>
  <c r="AE148" i="1" s="1"/>
  <c r="AE149" i="1" s="1"/>
  <c r="AE150" i="1" s="1"/>
  <c r="AE151" i="1" s="1"/>
  <c r="AE152" i="1" s="1"/>
  <c r="AE153" i="1" s="1"/>
  <c r="AE154" i="1" s="1"/>
  <c r="AE155" i="1" s="1"/>
  <c r="AE156" i="1" s="1"/>
  <c r="AE157" i="1" s="1"/>
  <c r="AE158" i="1" s="1"/>
  <c r="S131" i="1"/>
  <c r="P131" i="1"/>
  <c r="AJ131" i="1" s="1"/>
  <c r="BB130" i="1"/>
  <c r="AM130" i="1"/>
  <c r="AH130" i="1"/>
  <c r="AH131" i="1" s="1"/>
  <c r="AH132" i="1" s="1"/>
  <c r="AH133" i="1" s="1"/>
  <c r="AH134" i="1" s="1"/>
  <c r="AH135" i="1" s="1"/>
  <c r="AH136" i="1" s="1"/>
  <c r="AH137" i="1" s="1"/>
  <c r="AH138" i="1" s="1"/>
  <c r="AH139" i="1" s="1"/>
  <c r="AH140" i="1" s="1"/>
  <c r="AH141" i="1" s="1"/>
  <c r="AH142" i="1" s="1"/>
  <c r="AH143" i="1" s="1"/>
  <c r="AH144" i="1" s="1"/>
  <c r="AH145" i="1" s="1"/>
  <c r="AH146" i="1" s="1"/>
  <c r="AH147" i="1" s="1"/>
  <c r="AH148" i="1" s="1"/>
  <c r="AH149" i="1" s="1"/>
  <c r="AH150" i="1" s="1"/>
  <c r="AH151" i="1" s="1"/>
  <c r="AH152" i="1" s="1"/>
  <c r="AH153" i="1" s="1"/>
  <c r="AH154" i="1" s="1"/>
  <c r="AH155" i="1" s="1"/>
  <c r="AH156" i="1" s="1"/>
  <c r="AH157" i="1" s="1"/>
  <c r="AH158" i="1" s="1"/>
  <c r="AE130" i="1"/>
  <c r="AD130" i="1"/>
  <c r="AD131" i="1" s="1"/>
  <c r="S130" i="1"/>
  <c r="Q130" i="1"/>
  <c r="AG130" i="1" s="1"/>
  <c r="P130" i="1"/>
  <c r="AJ130" i="1" s="1"/>
  <c r="BI129" i="1"/>
  <c r="BD129" i="1"/>
  <c r="BB129" i="1"/>
  <c r="AM129" i="1"/>
  <c r="AG129" i="1"/>
  <c r="S129" i="1"/>
  <c r="P129" i="1"/>
  <c r="AJ129" i="1" s="1"/>
  <c r="BB128" i="1"/>
  <c r="AM128" i="1"/>
  <c r="S128" i="1"/>
  <c r="P128" i="1"/>
  <c r="AJ128" i="1" s="1"/>
  <c r="BB127" i="1"/>
  <c r="AM127" i="1"/>
  <c r="S127" i="1"/>
  <c r="P127" i="1"/>
  <c r="AJ127" i="1" s="1"/>
  <c r="BB126" i="1"/>
  <c r="AM126" i="1"/>
  <c r="S126" i="1"/>
  <c r="P126" i="1"/>
  <c r="AJ126" i="1" s="1"/>
  <c r="BB125" i="1"/>
  <c r="AM125" i="1"/>
  <c r="S125" i="1"/>
  <c r="P125" i="1"/>
  <c r="AJ125" i="1" s="1"/>
  <c r="BB124" i="1"/>
  <c r="AM124" i="1"/>
  <c r="AJ124" i="1"/>
  <c r="S124" i="1"/>
  <c r="P124" i="1"/>
  <c r="BB123" i="1"/>
  <c r="AM123" i="1"/>
  <c r="AH123" i="1"/>
  <c r="AH124" i="1" s="1"/>
  <c r="AH125" i="1" s="1"/>
  <c r="AH126" i="1" s="1"/>
  <c r="AH127" i="1" s="1"/>
  <c r="AH128" i="1" s="1"/>
  <c r="AE123" i="1"/>
  <c r="AE124" i="1" s="1"/>
  <c r="AE125" i="1" s="1"/>
  <c r="AE126" i="1" s="1"/>
  <c r="AE127" i="1" s="1"/>
  <c r="AE128" i="1" s="1"/>
  <c r="AD123" i="1"/>
  <c r="AD124" i="1" s="1"/>
  <c r="S123" i="1"/>
  <c r="Q123" i="1"/>
  <c r="AG123" i="1" s="1"/>
  <c r="P123" i="1"/>
  <c r="AJ123" i="1" s="1"/>
  <c r="BI122" i="1"/>
  <c r="BD122" i="1"/>
  <c r="BB122" i="1"/>
  <c r="AM122" i="1"/>
  <c r="AG122" i="1"/>
  <c r="S122" i="1"/>
  <c r="P122" i="1"/>
  <c r="AJ122" i="1" s="1"/>
  <c r="BB121" i="1"/>
  <c r="AM121" i="1"/>
  <c r="S121" i="1"/>
  <c r="P121" i="1"/>
  <c r="AJ121" i="1" s="1"/>
  <c r="BB120" i="1"/>
  <c r="AM120" i="1"/>
  <c r="S120" i="1"/>
  <c r="P120" i="1"/>
  <c r="AJ120" i="1" s="1"/>
  <c r="BB119" i="1"/>
  <c r="AM119" i="1"/>
  <c r="S119" i="1"/>
  <c r="P119" i="1"/>
  <c r="AJ119" i="1" s="1"/>
  <c r="BB118" i="1"/>
  <c r="AM118" i="1"/>
  <c r="AJ118" i="1"/>
  <c r="S118" i="1"/>
  <c r="P118" i="1"/>
  <c r="BB117" i="1"/>
  <c r="AM117" i="1"/>
  <c r="S117" i="1"/>
  <c r="P117" i="1"/>
  <c r="AJ117" i="1" s="1"/>
  <c r="BB116" i="1"/>
  <c r="AM116" i="1"/>
  <c r="AH116" i="1"/>
  <c r="AH117" i="1" s="1"/>
  <c r="AH118" i="1" s="1"/>
  <c r="AH119" i="1" s="1"/>
  <c r="AH120" i="1" s="1"/>
  <c r="AH121" i="1" s="1"/>
  <c r="AE116" i="1"/>
  <c r="AE117" i="1" s="1"/>
  <c r="AE118" i="1" s="1"/>
  <c r="AE119" i="1" s="1"/>
  <c r="AE120" i="1" s="1"/>
  <c r="AE121" i="1" s="1"/>
  <c r="AD116" i="1"/>
  <c r="BI116" i="1" s="1"/>
  <c r="S116" i="1"/>
  <c r="Q116" i="1"/>
  <c r="AG116" i="1" s="1"/>
  <c r="P116" i="1"/>
  <c r="AJ116" i="1" s="1"/>
  <c r="BI115" i="1"/>
  <c r="BD115" i="1"/>
  <c r="BB115" i="1"/>
  <c r="AM115" i="1"/>
  <c r="AG115" i="1"/>
  <c r="S115" i="1"/>
  <c r="P115" i="1"/>
  <c r="AJ115" i="1" s="1"/>
  <c r="BI114" i="1"/>
  <c r="BD114" i="1"/>
  <c r="AM114" i="1"/>
  <c r="AJ114" i="1"/>
  <c r="AG114" i="1"/>
  <c r="BI113" i="1"/>
  <c r="BD113" i="1"/>
  <c r="AM113" i="1"/>
  <c r="AG113" i="1"/>
  <c r="P113" i="1"/>
  <c r="AJ113" i="1" s="1"/>
  <c r="BI112" i="1"/>
  <c r="BD112" i="1"/>
  <c r="AW112" i="1"/>
  <c r="AW113" i="1" s="1"/>
  <c r="AW114" i="1" s="1"/>
  <c r="AW115" i="1" s="1"/>
  <c r="AW116" i="1" s="1"/>
  <c r="AW117" i="1" s="1"/>
  <c r="AW118" i="1" s="1"/>
  <c r="AW119" i="1" s="1"/>
  <c r="AW120" i="1" s="1"/>
  <c r="AW121" i="1" s="1"/>
  <c r="AW122" i="1" s="1"/>
  <c r="AW123" i="1" s="1"/>
  <c r="AW124" i="1" s="1"/>
  <c r="AW125" i="1" s="1"/>
  <c r="AW126" i="1" s="1"/>
  <c r="AW127" i="1" s="1"/>
  <c r="AW128" i="1" s="1"/>
  <c r="AW129" i="1" s="1"/>
  <c r="AW130" i="1" s="1"/>
  <c r="AW131" i="1" s="1"/>
  <c r="AW132" i="1" s="1"/>
  <c r="AW133" i="1" s="1"/>
  <c r="AW134" i="1" s="1"/>
  <c r="AW135" i="1" s="1"/>
  <c r="AW136" i="1" s="1"/>
  <c r="AW137" i="1" s="1"/>
  <c r="AW138" i="1" s="1"/>
  <c r="AW139" i="1" s="1"/>
  <c r="AW140" i="1" s="1"/>
  <c r="AW141" i="1" s="1"/>
  <c r="AW142" i="1" s="1"/>
  <c r="AW143" i="1" s="1"/>
  <c r="AW144" i="1" s="1"/>
  <c r="AW145" i="1" s="1"/>
  <c r="AW146" i="1" s="1"/>
  <c r="AW147" i="1" s="1"/>
  <c r="AW148" i="1" s="1"/>
  <c r="AW149" i="1" s="1"/>
  <c r="AW150" i="1" s="1"/>
  <c r="AW151" i="1" s="1"/>
  <c r="AW152" i="1" s="1"/>
  <c r="AW153" i="1" s="1"/>
  <c r="AW154" i="1" s="1"/>
  <c r="AW155" i="1" s="1"/>
  <c r="AW156" i="1" s="1"/>
  <c r="AW157" i="1" s="1"/>
  <c r="AW158" i="1" s="1"/>
  <c r="AM112" i="1"/>
  <c r="AG112" i="1"/>
  <c r="P112" i="1"/>
  <c r="AJ112" i="1" s="1"/>
  <c r="AM111" i="1"/>
  <c r="S111" i="1"/>
  <c r="Z111" i="1" s="1"/>
  <c r="P111" i="1"/>
  <c r="AJ111" i="1" s="1"/>
  <c r="AM110" i="1"/>
  <c r="S110" i="1"/>
  <c r="Z110" i="1" s="1"/>
  <c r="P110" i="1"/>
  <c r="AJ110" i="1" s="1"/>
  <c r="AM109" i="1"/>
  <c r="S109" i="1"/>
  <c r="Z109" i="1" s="1"/>
  <c r="P109" i="1"/>
  <c r="AJ109" i="1" s="1"/>
  <c r="AM108" i="1"/>
  <c r="S108" i="1"/>
  <c r="Z108" i="1" s="1"/>
  <c r="P108" i="1"/>
  <c r="AJ108" i="1" s="1"/>
  <c r="AM107" i="1"/>
  <c r="S107" i="1"/>
  <c r="Z107" i="1" s="1"/>
  <c r="P107" i="1"/>
  <c r="AJ107" i="1" s="1"/>
  <c r="AM106" i="1"/>
  <c r="S106" i="1"/>
  <c r="Z106" i="1" s="1"/>
  <c r="P106" i="1"/>
  <c r="AJ106" i="1" s="1"/>
  <c r="AM105" i="1"/>
  <c r="S105" i="1"/>
  <c r="Z105" i="1" s="1"/>
  <c r="P105" i="1"/>
  <c r="AJ105" i="1" s="1"/>
  <c r="AM104" i="1"/>
  <c r="S104" i="1"/>
  <c r="Z104" i="1" s="1"/>
  <c r="P104" i="1"/>
  <c r="AJ104" i="1" s="1"/>
  <c r="AM103" i="1"/>
  <c r="S103" i="1"/>
  <c r="Z103" i="1" s="1"/>
  <c r="P103" i="1"/>
  <c r="AJ103" i="1" s="1"/>
  <c r="AM102" i="1"/>
  <c r="S102" i="1"/>
  <c r="Z102" i="1" s="1"/>
  <c r="P102" i="1"/>
  <c r="AJ102" i="1" s="1"/>
  <c r="AM101" i="1"/>
  <c r="S101" i="1"/>
  <c r="Z101" i="1" s="1"/>
  <c r="Q101" i="1"/>
  <c r="Q102" i="1" s="1"/>
  <c r="AG102" i="1" s="1"/>
  <c r="P101" i="1"/>
  <c r="AJ101" i="1" s="1"/>
  <c r="E101" i="1"/>
  <c r="E102" i="1" s="1"/>
  <c r="BB100" i="1"/>
  <c r="AM100" i="1"/>
  <c r="AG100" i="1"/>
  <c r="S100" i="1"/>
  <c r="Z100" i="1" s="1"/>
  <c r="P100" i="1"/>
  <c r="AJ100" i="1" s="1"/>
  <c r="AM99" i="1"/>
  <c r="S99" i="1"/>
  <c r="Z99" i="1" s="1"/>
  <c r="P99" i="1"/>
  <c r="AJ99" i="1" s="1"/>
  <c r="AM98" i="1"/>
  <c r="S98" i="1"/>
  <c r="Z98" i="1" s="1"/>
  <c r="P98" i="1"/>
  <c r="AJ98" i="1" s="1"/>
  <c r="AM97" i="1"/>
  <c r="S97" i="1"/>
  <c r="Z97" i="1" s="1"/>
  <c r="P97" i="1"/>
  <c r="AJ97" i="1" s="1"/>
  <c r="AM96" i="1"/>
  <c r="S96" i="1"/>
  <c r="Z96" i="1" s="1"/>
  <c r="P96" i="1"/>
  <c r="AJ96" i="1" s="1"/>
  <c r="AM95" i="1"/>
  <c r="AJ95" i="1"/>
  <c r="S95" i="1"/>
  <c r="Z95" i="1" s="1"/>
  <c r="P95" i="1"/>
  <c r="AM94" i="1"/>
  <c r="S94" i="1"/>
  <c r="Z94" i="1" s="1"/>
  <c r="P94" i="1"/>
  <c r="AJ94" i="1" s="1"/>
  <c r="AM93" i="1"/>
  <c r="AJ93" i="1"/>
  <c r="S93" i="1"/>
  <c r="Z93" i="1" s="1"/>
  <c r="P93" i="1"/>
  <c r="AM92" i="1"/>
  <c r="S92" i="1"/>
  <c r="Z92" i="1" s="1"/>
  <c r="P92" i="1"/>
  <c r="AJ92" i="1" s="1"/>
  <c r="AM91" i="1"/>
  <c r="S91" i="1"/>
  <c r="Z91" i="1" s="1"/>
  <c r="Q91" i="1"/>
  <c r="Q92" i="1" s="1"/>
  <c r="P91" i="1"/>
  <c r="AJ91" i="1" s="1"/>
  <c r="AM90" i="1"/>
  <c r="AG90" i="1"/>
  <c r="S90" i="1"/>
  <c r="Z90" i="1" s="1"/>
  <c r="P90" i="1"/>
  <c r="AJ90" i="1" s="1"/>
  <c r="AM89" i="1"/>
  <c r="AJ89" i="1"/>
  <c r="S89" i="1"/>
  <c r="Z89" i="1" s="1"/>
  <c r="P89" i="1"/>
  <c r="AM88" i="1"/>
  <c r="AJ88" i="1"/>
  <c r="S88" i="1"/>
  <c r="Z88" i="1" s="1"/>
  <c r="P88" i="1"/>
  <c r="AM87" i="1"/>
  <c r="S87" i="1"/>
  <c r="Z87" i="1" s="1"/>
  <c r="Q87" i="1"/>
  <c r="Q88" i="1" s="1"/>
  <c r="P87" i="1"/>
  <c r="AJ87" i="1" s="1"/>
  <c r="E87" i="1"/>
  <c r="E88" i="1" s="1"/>
  <c r="E89" i="1" s="1"/>
  <c r="E90" i="1" s="1"/>
  <c r="BB86" i="1"/>
  <c r="AM86" i="1"/>
  <c r="AG86" i="1"/>
  <c r="S86" i="1"/>
  <c r="Z86" i="1" s="1"/>
  <c r="P86" i="1"/>
  <c r="AJ86" i="1" s="1"/>
  <c r="AM85" i="1"/>
  <c r="S85" i="1"/>
  <c r="Z85" i="1" s="1"/>
  <c r="P85" i="1"/>
  <c r="AJ85" i="1" s="1"/>
  <c r="BI84" i="1"/>
  <c r="AM84" i="1"/>
  <c r="AI84" i="1"/>
  <c r="AI85" i="1" s="1"/>
  <c r="AI86" i="1" s="1"/>
  <c r="AI87" i="1" s="1"/>
  <c r="AI88" i="1" s="1"/>
  <c r="AI89" i="1" s="1"/>
  <c r="AI90" i="1" s="1"/>
  <c r="AI91" i="1" s="1"/>
  <c r="AI92" i="1" s="1"/>
  <c r="AI93" i="1" s="1"/>
  <c r="AI94" i="1" s="1"/>
  <c r="AI95" i="1" s="1"/>
  <c r="AI96" i="1" s="1"/>
  <c r="AI97" i="1" s="1"/>
  <c r="AI98" i="1" s="1"/>
  <c r="AI99" i="1" s="1"/>
  <c r="AI100" i="1" s="1"/>
  <c r="AI101" i="1" s="1"/>
  <c r="AI102" i="1" s="1"/>
  <c r="AI103" i="1" s="1"/>
  <c r="AI104" i="1" s="1"/>
  <c r="AI105" i="1" s="1"/>
  <c r="AI106" i="1" s="1"/>
  <c r="AI107" i="1" s="1"/>
  <c r="AI108" i="1" s="1"/>
  <c r="AI109" i="1" s="1"/>
  <c r="AI110" i="1" s="1"/>
  <c r="AI111" i="1" s="1"/>
  <c r="AI112" i="1" s="1"/>
  <c r="AI113" i="1" s="1"/>
  <c r="AI114" i="1" s="1"/>
  <c r="AI115" i="1" s="1"/>
  <c r="AI116" i="1" s="1"/>
  <c r="AI117" i="1" s="1"/>
  <c r="AI118" i="1" s="1"/>
  <c r="AI119" i="1" s="1"/>
  <c r="AI120" i="1" s="1"/>
  <c r="AI121" i="1" s="1"/>
  <c r="AI122" i="1" s="1"/>
  <c r="AI123" i="1" s="1"/>
  <c r="AI124" i="1" s="1"/>
  <c r="AI125" i="1" s="1"/>
  <c r="AI126" i="1" s="1"/>
  <c r="AI127" i="1" s="1"/>
  <c r="AI128" i="1" s="1"/>
  <c r="AI129" i="1" s="1"/>
  <c r="AI130" i="1" s="1"/>
  <c r="AI131" i="1" s="1"/>
  <c r="AI132" i="1" s="1"/>
  <c r="AI133" i="1" s="1"/>
  <c r="AI134" i="1" s="1"/>
  <c r="AI135" i="1" s="1"/>
  <c r="AI136" i="1" s="1"/>
  <c r="AI137" i="1" s="1"/>
  <c r="AI138" i="1" s="1"/>
  <c r="AI139" i="1" s="1"/>
  <c r="AI140" i="1" s="1"/>
  <c r="AI141" i="1" s="1"/>
  <c r="AI142" i="1" s="1"/>
  <c r="AI143" i="1" s="1"/>
  <c r="AI144" i="1" s="1"/>
  <c r="AI145" i="1" s="1"/>
  <c r="AI146" i="1" s="1"/>
  <c r="AI147" i="1" s="1"/>
  <c r="AI148" i="1" s="1"/>
  <c r="AI149" i="1" s="1"/>
  <c r="AI150" i="1" s="1"/>
  <c r="AI151" i="1" s="1"/>
  <c r="AI152" i="1" s="1"/>
  <c r="AI153" i="1" s="1"/>
  <c r="AI154" i="1" s="1"/>
  <c r="AI155" i="1" s="1"/>
  <c r="AI156" i="1" s="1"/>
  <c r="AI157" i="1" s="1"/>
  <c r="AI158" i="1" s="1"/>
  <c r="AH84" i="1"/>
  <c r="AH85" i="1" s="1"/>
  <c r="AH86" i="1" s="1"/>
  <c r="AH87" i="1" s="1"/>
  <c r="AH88" i="1" s="1"/>
  <c r="AH89" i="1" s="1"/>
  <c r="AH90" i="1" s="1"/>
  <c r="AH91" i="1" s="1"/>
  <c r="AH92" i="1" s="1"/>
  <c r="AH93" i="1" s="1"/>
  <c r="AH94" i="1" s="1"/>
  <c r="AH95" i="1" s="1"/>
  <c r="AH96" i="1" s="1"/>
  <c r="AH97" i="1" s="1"/>
  <c r="AH98" i="1" s="1"/>
  <c r="AH99" i="1" s="1"/>
  <c r="AH100" i="1" s="1"/>
  <c r="AH101" i="1" s="1"/>
  <c r="AH102" i="1" s="1"/>
  <c r="AH103" i="1" s="1"/>
  <c r="AH104" i="1" s="1"/>
  <c r="AH105" i="1" s="1"/>
  <c r="AH106" i="1" s="1"/>
  <c r="AH107" i="1" s="1"/>
  <c r="AH108" i="1" s="1"/>
  <c r="AH109" i="1" s="1"/>
  <c r="AH110" i="1" s="1"/>
  <c r="AH111" i="1" s="1"/>
  <c r="AE84" i="1"/>
  <c r="AE85" i="1" s="1"/>
  <c r="AE86" i="1" s="1"/>
  <c r="AE87" i="1" s="1"/>
  <c r="AE88" i="1" s="1"/>
  <c r="AE89" i="1" s="1"/>
  <c r="AE90" i="1" s="1"/>
  <c r="AE91" i="1" s="1"/>
  <c r="AE92" i="1" s="1"/>
  <c r="AE93" i="1" s="1"/>
  <c r="AE94" i="1" s="1"/>
  <c r="AE95" i="1" s="1"/>
  <c r="AE96" i="1" s="1"/>
  <c r="AE97" i="1" s="1"/>
  <c r="AE98" i="1" s="1"/>
  <c r="AE99" i="1" s="1"/>
  <c r="AE100" i="1" s="1"/>
  <c r="AE101" i="1" s="1"/>
  <c r="AE102" i="1" s="1"/>
  <c r="AE103" i="1" s="1"/>
  <c r="AE104" i="1" s="1"/>
  <c r="AE105" i="1" s="1"/>
  <c r="AE106" i="1" s="1"/>
  <c r="AE107" i="1" s="1"/>
  <c r="AE108" i="1" s="1"/>
  <c r="AE109" i="1" s="1"/>
  <c r="AE110" i="1" s="1"/>
  <c r="AE111" i="1" s="1"/>
  <c r="AD84" i="1"/>
  <c r="BD84" i="1" s="1"/>
  <c r="S84" i="1"/>
  <c r="Z84" i="1" s="1"/>
  <c r="Q84" i="1"/>
  <c r="AG84" i="1" s="1"/>
  <c r="P84" i="1"/>
  <c r="AJ84" i="1" s="1"/>
  <c r="BI83" i="1"/>
  <c r="BD83" i="1"/>
  <c r="AW83" i="1"/>
  <c r="AW84" i="1" s="1"/>
  <c r="AW85" i="1" s="1"/>
  <c r="AW86" i="1" s="1"/>
  <c r="AW87" i="1" s="1"/>
  <c r="AW88" i="1" s="1"/>
  <c r="AW89" i="1" s="1"/>
  <c r="AM83" i="1"/>
  <c r="AG83" i="1"/>
  <c r="S83" i="1"/>
  <c r="Z83" i="1" s="1"/>
  <c r="P83" i="1"/>
  <c r="AJ83" i="1" s="1"/>
  <c r="AM82" i="1"/>
  <c r="S82" i="1"/>
  <c r="Z82" i="1" s="1"/>
  <c r="P82" i="1"/>
  <c r="AJ82" i="1" s="1"/>
  <c r="AM81" i="1"/>
  <c r="S81" i="1"/>
  <c r="Z81" i="1" s="1"/>
  <c r="P81" i="1"/>
  <c r="AJ81" i="1" s="1"/>
  <c r="AM80" i="1"/>
  <c r="S80" i="1"/>
  <c r="Z80" i="1" s="1"/>
  <c r="P80" i="1"/>
  <c r="AJ80" i="1" s="1"/>
  <c r="AM79" i="1"/>
  <c r="S79" i="1"/>
  <c r="Z79" i="1" s="1"/>
  <c r="P79" i="1"/>
  <c r="AJ79" i="1" s="1"/>
  <c r="AM78" i="1"/>
  <c r="S78" i="1"/>
  <c r="Z78" i="1" s="1"/>
  <c r="P78" i="1"/>
  <c r="AJ78" i="1" s="1"/>
  <c r="AM77" i="1"/>
  <c r="S77" i="1"/>
  <c r="Z77" i="1" s="1"/>
  <c r="P77" i="1"/>
  <c r="AJ77" i="1" s="1"/>
  <c r="AM76" i="1"/>
  <c r="S76" i="1"/>
  <c r="Z76" i="1" s="1"/>
  <c r="P76" i="1"/>
  <c r="AJ76" i="1" s="1"/>
  <c r="AM75" i="1"/>
  <c r="S75" i="1"/>
  <c r="Z75" i="1" s="1"/>
  <c r="P75" i="1"/>
  <c r="AJ75" i="1" s="1"/>
  <c r="AM74" i="1"/>
  <c r="S74" i="1"/>
  <c r="Z74" i="1" s="1"/>
  <c r="P74" i="1"/>
  <c r="AJ74" i="1" s="1"/>
  <c r="AM73" i="1"/>
  <c r="S73" i="1"/>
  <c r="Z73" i="1" s="1"/>
  <c r="Q73" i="1"/>
  <c r="AG73" i="1" s="1"/>
  <c r="P73" i="1"/>
  <c r="AJ73" i="1" s="1"/>
  <c r="E73" i="1"/>
  <c r="E74" i="1" s="1"/>
  <c r="BB74" i="1" s="1"/>
  <c r="BB72" i="1"/>
  <c r="AM72" i="1"/>
  <c r="AG72" i="1"/>
  <c r="S72" i="1"/>
  <c r="Z72" i="1" s="1"/>
  <c r="P72" i="1"/>
  <c r="AJ72" i="1" s="1"/>
  <c r="AM71" i="1"/>
  <c r="S71" i="1"/>
  <c r="Z71" i="1" s="1"/>
  <c r="P71" i="1"/>
  <c r="AJ71" i="1" s="1"/>
  <c r="AM70" i="1"/>
  <c r="S70" i="1"/>
  <c r="Z70" i="1" s="1"/>
  <c r="P70" i="1"/>
  <c r="AJ70" i="1" s="1"/>
  <c r="AM69" i="1"/>
  <c r="S69" i="1"/>
  <c r="Z69" i="1" s="1"/>
  <c r="P69" i="1"/>
  <c r="AJ69" i="1" s="1"/>
  <c r="AM68" i="1"/>
  <c r="S68" i="1"/>
  <c r="Z68" i="1" s="1"/>
  <c r="P68" i="1"/>
  <c r="AJ68" i="1" s="1"/>
  <c r="AM67" i="1"/>
  <c r="S67" i="1"/>
  <c r="Z67" i="1" s="1"/>
  <c r="P67" i="1"/>
  <c r="AJ67" i="1" s="1"/>
  <c r="AM66" i="1"/>
  <c r="S66" i="1"/>
  <c r="Z66" i="1" s="1"/>
  <c r="P66" i="1"/>
  <c r="AJ66" i="1" s="1"/>
  <c r="AM65" i="1"/>
  <c r="S65" i="1"/>
  <c r="Z65" i="1" s="1"/>
  <c r="P65" i="1"/>
  <c r="AJ65" i="1" s="1"/>
  <c r="AM64" i="1"/>
  <c r="S64" i="1"/>
  <c r="Z64" i="1" s="1"/>
  <c r="P64" i="1"/>
  <c r="AJ64" i="1" s="1"/>
  <c r="AM63" i="1"/>
  <c r="S63" i="1"/>
  <c r="Z63" i="1" s="1"/>
  <c r="P63" i="1"/>
  <c r="AJ63" i="1" s="1"/>
  <c r="AM62" i="1"/>
  <c r="S62" i="1"/>
  <c r="Z62" i="1" s="1"/>
  <c r="Q62" i="1"/>
  <c r="P62" i="1"/>
  <c r="AJ62" i="1" s="1"/>
  <c r="AM61" i="1"/>
  <c r="AG61" i="1"/>
  <c r="S61" i="1"/>
  <c r="Z61" i="1" s="1"/>
  <c r="P61" i="1"/>
  <c r="AJ61" i="1" s="1"/>
  <c r="AM60" i="1"/>
  <c r="S60" i="1"/>
  <c r="Z60" i="1" s="1"/>
  <c r="P60" i="1"/>
  <c r="AJ60" i="1" s="1"/>
  <c r="AM59" i="1"/>
  <c r="S59" i="1"/>
  <c r="Z59" i="1" s="1"/>
  <c r="Q59" i="1"/>
  <c r="AG59" i="1" s="1"/>
  <c r="P59" i="1"/>
  <c r="AJ59" i="1" s="1"/>
  <c r="E59" i="1"/>
  <c r="E60" i="1" s="1"/>
  <c r="E61" i="1" s="1"/>
  <c r="BB58" i="1"/>
  <c r="AM58" i="1"/>
  <c r="AG58" i="1"/>
  <c r="S58" i="1"/>
  <c r="Z58" i="1" s="1"/>
  <c r="P58" i="1"/>
  <c r="AJ58" i="1" s="1"/>
  <c r="AM57" i="1"/>
  <c r="S57" i="1"/>
  <c r="Z57" i="1" s="1"/>
  <c r="P57" i="1"/>
  <c r="AJ57" i="1" s="1"/>
  <c r="AM56" i="1"/>
  <c r="S56" i="1"/>
  <c r="Z56" i="1" s="1"/>
  <c r="P56" i="1"/>
  <c r="AJ56" i="1" s="1"/>
  <c r="AM55" i="1"/>
  <c r="AH55" i="1"/>
  <c r="AH56" i="1" s="1"/>
  <c r="AH57" i="1" s="1"/>
  <c r="AH58" i="1" s="1"/>
  <c r="AH59" i="1" s="1"/>
  <c r="AH60" i="1" s="1"/>
  <c r="AH61" i="1" s="1"/>
  <c r="AH62" i="1" s="1"/>
  <c r="AH63" i="1" s="1"/>
  <c r="AH64" i="1" s="1"/>
  <c r="AH65" i="1" s="1"/>
  <c r="AH66" i="1" s="1"/>
  <c r="AH67" i="1" s="1"/>
  <c r="AH68" i="1" s="1"/>
  <c r="AH69" i="1" s="1"/>
  <c r="AH70" i="1" s="1"/>
  <c r="AH71" i="1" s="1"/>
  <c r="AH72" i="1" s="1"/>
  <c r="AH73" i="1" s="1"/>
  <c r="AH74" i="1" s="1"/>
  <c r="AH75" i="1" s="1"/>
  <c r="AH76" i="1" s="1"/>
  <c r="AH77" i="1" s="1"/>
  <c r="AH78" i="1" s="1"/>
  <c r="AH79" i="1" s="1"/>
  <c r="AH80" i="1" s="1"/>
  <c r="AH81" i="1" s="1"/>
  <c r="AH82" i="1" s="1"/>
  <c r="AE55" i="1"/>
  <c r="AE56" i="1" s="1"/>
  <c r="AE57" i="1" s="1"/>
  <c r="AE58" i="1" s="1"/>
  <c r="AE59" i="1" s="1"/>
  <c r="AE60" i="1" s="1"/>
  <c r="AE61" i="1" s="1"/>
  <c r="AE62" i="1" s="1"/>
  <c r="AE63" i="1" s="1"/>
  <c r="AE64" i="1" s="1"/>
  <c r="AE65" i="1" s="1"/>
  <c r="AE66" i="1" s="1"/>
  <c r="AE67" i="1" s="1"/>
  <c r="AE68" i="1" s="1"/>
  <c r="AE69" i="1" s="1"/>
  <c r="AE70" i="1" s="1"/>
  <c r="AE71" i="1" s="1"/>
  <c r="AE72" i="1" s="1"/>
  <c r="AE73" i="1" s="1"/>
  <c r="AE74" i="1" s="1"/>
  <c r="AE75" i="1" s="1"/>
  <c r="AE76" i="1" s="1"/>
  <c r="AE77" i="1" s="1"/>
  <c r="AE78" i="1" s="1"/>
  <c r="AE79" i="1" s="1"/>
  <c r="AE80" i="1" s="1"/>
  <c r="AE81" i="1" s="1"/>
  <c r="AE82" i="1" s="1"/>
  <c r="AD55" i="1"/>
  <c r="S55" i="1"/>
  <c r="Z55" i="1" s="1"/>
  <c r="Q55" i="1"/>
  <c r="Q56" i="1" s="1"/>
  <c r="Q57" i="1" s="1"/>
  <c r="AG57" i="1" s="1"/>
  <c r="P55" i="1"/>
  <c r="AJ55" i="1" s="1"/>
  <c r="BI54" i="1"/>
  <c r="BD54" i="1"/>
  <c r="AM54" i="1"/>
  <c r="AG54" i="1"/>
  <c r="S54" i="1"/>
  <c r="Z54" i="1" s="1"/>
  <c r="P54" i="1"/>
  <c r="AJ54" i="1" s="1"/>
  <c r="AM53" i="1"/>
  <c r="AI53" i="1"/>
  <c r="AI54" i="1" s="1"/>
  <c r="AI55" i="1" s="1"/>
  <c r="AI56" i="1" s="1"/>
  <c r="AI57" i="1" s="1"/>
  <c r="AI58" i="1" s="1"/>
  <c r="AI59" i="1" s="1"/>
  <c r="AI60" i="1" s="1"/>
  <c r="AI61" i="1" s="1"/>
  <c r="AI62" i="1" s="1"/>
  <c r="AI63" i="1" s="1"/>
  <c r="AI64" i="1" s="1"/>
  <c r="AI65" i="1" s="1"/>
  <c r="AI66" i="1" s="1"/>
  <c r="AI67" i="1" s="1"/>
  <c r="AI68" i="1" s="1"/>
  <c r="AI69" i="1" s="1"/>
  <c r="AI70" i="1" s="1"/>
  <c r="AI71" i="1" s="1"/>
  <c r="AI72" i="1" s="1"/>
  <c r="AI73" i="1" s="1"/>
  <c r="AI74" i="1" s="1"/>
  <c r="AI75" i="1" s="1"/>
  <c r="AI76" i="1" s="1"/>
  <c r="AI77" i="1" s="1"/>
  <c r="AI78" i="1" s="1"/>
  <c r="AI79" i="1" s="1"/>
  <c r="AI80" i="1" s="1"/>
  <c r="AI81" i="1" s="1"/>
  <c r="AI82" i="1" s="1"/>
  <c r="S53" i="1"/>
  <c r="Z53" i="1" s="1"/>
  <c r="P53" i="1"/>
  <c r="AJ53" i="1" s="1"/>
  <c r="AM52" i="1"/>
  <c r="AI52" i="1"/>
  <c r="S52" i="1"/>
  <c r="Z52" i="1" s="1"/>
  <c r="P52" i="1"/>
  <c r="AJ52" i="1" s="1"/>
  <c r="AM51" i="1"/>
  <c r="AI51" i="1"/>
  <c r="S51" i="1"/>
  <c r="Z51" i="1" s="1"/>
  <c r="P51" i="1"/>
  <c r="AJ51" i="1" s="1"/>
  <c r="AM50" i="1"/>
  <c r="AI50" i="1"/>
  <c r="S50" i="1"/>
  <c r="Z50" i="1" s="1"/>
  <c r="P50" i="1"/>
  <c r="AJ50" i="1" s="1"/>
  <c r="AM49" i="1"/>
  <c r="AI49" i="1"/>
  <c r="S49" i="1"/>
  <c r="Z49" i="1" s="1"/>
  <c r="P49" i="1"/>
  <c r="AJ49" i="1" s="1"/>
  <c r="AM48" i="1"/>
  <c r="AI48" i="1"/>
  <c r="S48" i="1"/>
  <c r="Z48" i="1" s="1"/>
  <c r="P48" i="1"/>
  <c r="AJ48" i="1" s="1"/>
  <c r="AM47" i="1"/>
  <c r="AI47" i="1"/>
  <c r="S47" i="1"/>
  <c r="Z47" i="1" s="1"/>
  <c r="P47" i="1"/>
  <c r="AJ47" i="1" s="1"/>
  <c r="AM46" i="1"/>
  <c r="AI46" i="1"/>
  <c r="S46" i="1"/>
  <c r="Z46" i="1" s="1"/>
  <c r="P46" i="1"/>
  <c r="AJ46" i="1" s="1"/>
  <c r="AM45" i="1"/>
  <c r="AI45" i="1"/>
  <c r="S45" i="1"/>
  <c r="Z45" i="1" s="1"/>
  <c r="Q45" i="1"/>
  <c r="Q46" i="1" s="1"/>
  <c r="P45" i="1"/>
  <c r="AJ45" i="1" s="1"/>
  <c r="E45" i="1"/>
  <c r="E46" i="1" s="1"/>
  <c r="E47" i="1" s="1"/>
  <c r="BB44" i="1"/>
  <c r="AM44" i="1"/>
  <c r="AI44" i="1"/>
  <c r="AG44" i="1"/>
  <c r="S44" i="1"/>
  <c r="Z44" i="1" s="1"/>
  <c r="P44" i="1"/>
  <c r="AJ44" i="1" s="1"/>
  <c r="AM43" i="1"/>
  <c r="AI43" i="1"/>
  <c r="S43" i="1"/>
  <c r="Z43" i="1" s="1"/>
  <c r="P43" i="1"/>
  <c r="AJ43" i="1" s="1"/>
  <c r="AM42" i="1"/>
  <c r="AI42" i="1"/>
  <c r="S42" i="1"/>
  <c r="Z42" i="1" s="1"/>
  <c r="Q42" i="1"/>
  <c r="Q43" i="1" s="1"/>
  <c r="AG43" i="1" s="1"/>
  <c r="P42" i="1"/>
  <c r="AJ42" i="1" s="1"/>
  <c r="AM41" i="1"/>
  <c r="AI41" i="1"/>
  <c r="AG41" i="1"/>
  <c r="S41" i="1"/>
  <c r="Z41" i="1" s="1"/>
  <c r="P41" i="1"/>
  <c r="AJ41" i="1" s="1"/>
  <c r="AM40" i="1"/>
  <c r="AI40" i="1"/>
  <c r="S40" i="1"/>
  <c r="Z40" i="1" s="1"/>
  <c r="P40" i="1"/>
  <c r="AJ40" i="1" s="1"/>
  <c r="AM39" i="1"/>
  <c r="AI39" i="1"/>
  <c r="S39" i="1"/>
  <c r="Z39" i="1" s="1"/>
  <c r="P39" i="1"/>
  <c r="AJ39" i="1" s="1"/>
  <c r="AM38" i="1"/>
  <c r="AI38" i="1"/>
  <c r="S38" i="1"/>
  <c r="Z38" i="1" s="1"/>
  <c r="P38" i="1"/>
  <c r="AJ38" i="1" s="1"/>
  <c r="AM37" i="1"/>
  <c r="AI37" i="1"/>
  <c r="S37" i="1"/>
  <c r="Z37" i="1" s="1"/>
  <c r="P37" i="1"/>
  <c r="AJ37" i="1" s="1"/>
  <c r="AM36" i="1"/>
  <c r="AI36" i="1"/>
  <c r="S36" i="1"/>
  <c r="Z36" i="1" s="1"/>
  <c r="P36" i="1"/>
  <c r="AJ36" i="1" s="1"/>
  <c r="AM35" i="1"/>
  <c r="AI35" i="1"/>
  <c r="S35" i="1"/>
  <c r="Z35" i="1" s="1"/>
  <c r="P35" i="1"/>
  <c r="AJ35" i="1" s="1"/>
  <c r="AM34" i="1"/>
  <c r="AI34" i="1"/>
  <c r="Z34" i="1"/>
  <c r="S34" i="1"/>
  <c r="P34" i="1"/>
  <c r="AJ34" i="1" s="1"/>
  <c r="AM33" i="1"/>
  <c r="AI33" i="1"/>
  <c r="S33" i="1"/>
  <c r="Z33" i="1" s="1"/>
  <c r="P33" i="1"/>
  <c r="AJ33" i="1" s="1"/>
  <c r="AM32" i="1"/>
  <c r="AI32" i="1"/>
  <c r="S32" i="1"/>
  <c r="Z32" i="1" s="1"/>
  <c r="P32" i="1"/>
  <c r="AJ32" i="1" s="1"/>
  <c r="AM31" i="1"/>
  <c r="AI31" i="1"/>
  <c r="AD31" i="1"/>
  <c r="S31" i="1"/>
  <c r="Z31" i="1" s="1"/>
  <c r="P31" i="1"/>
  <c r="AJ31" i="1" s="1"/>
  <c r="E31" i="1"/>
  <c r="BB31" i="1" s="1"/>
  <c r="BI30" i="1"/>
  <c r="BD30" i="1"/>
  <c r="BB30" i="1"/>
  <c r="AM30" i="1"/>
  <c r="AI30" i="1"/>
  <c r="S30" i="1"/>
  <c r="Z30" i="1" s="1"/>
  <c r="P30" i="1"/>
  <c r="AJ30" i="1" s="1"/>
  <c r="AM29" i="1"/>
  <c r="AI29" i="1"/>
  <c r="AH29" i="1"/>
  <c r="AH30" i="1" s="1"/>
  <c r="AH31" i="1" s="1"/>
  <c r="AH32" i="1" s="1"/>
  <c r="AH33" i="1" s="1"/>
  <c r="AH34" i="1" s="1"/>
  <c r="AH35" i="1" s="1"/>
  <c r="AH36" i="1" s="1"/>
  <c r="AH37" i="1" s="1"/>
  <c r="AH38" i="1" s="1"/>
  <c r="AH39" i="1" s="1"/>
  <c r="AH40" i="1" s="1"/>
  <c r="AH41" i="1" s="1"/>
  <c r="AH42" i="1" s="1"/>
  <c r="AH43" i="1" s="1"/>
  <c r="AH44" i="1" s="1"/>
  <c r="AH45" i="1" s="1"/>
  <c r="AH46" i="1" s="1"/>
  <c r="AH47" i="1" s="1"/>
  <c r="AH48" i="1" s="1"/>
  <c r="AH49" i="1" s="1"/>
  <c r="AH50" i="1" s="1"/>
  <c r="AH51" i="1" s="1"/>
  <c r="AH52" i="1" s="1"/>
  <c r="AH53" i="1" s="1"/>
  <c r="AE29" i="1"/>
  <c r="AE30" i="1" s="1"/>
  <c r="AE31" i="1" s="1"/>
  <c r="AE32" i="1" s="1"/>
  <c r="AE33" i="1" s="1"/>
  <c r="AE34" i="1" s="1"/>
  <c r="AE35" i="1" s="1"/>
  <c r="AE36" i="1" s="1"/>
  <c r="AE37" i="1" s="1"/>
  <c r="AE38" i="1" s="1"/>
  <c r="AE39" i="1" s="1"/>
  <c r="AE40" i="1" s="1"/>
  <c r="AE41" i="1" s="1"/>
  <c r="AE42" i="1" s="1"/>
  <c r="AE43" i="1" s="1"/>
  <c r="AE44" i="1" s="1"/>
  <c r="AE45" i="1" s="1"/>
  <c r="AE46" i="1" s="1"/>
  <c r="AE47" i="1" s="1"/>
  <c r="AE48" i="1" s="1"/>
  <c r="AE49" i="1" s="1"/>
  <c r="AE50" i="1" s="1"/>
  <c r="AE51" i="1" s="1"/>
  <c r="AE52" i="1" s="1"/>
  <c r="AE53" i="1" s="1"/>
  <c r="AD29" i="1"/>
  <c r="BD29" i="1" s="1"/>
  <c r="S29" i="1"/>
  <c r="Z29" i="1" s="1"/>
  <c r="Q29" i="1"/>
  <c r="Q30" i="1" s="1"/>
  <c r="P29" i="1"/>
  <c r="AJ29" i="1" s="1"/>
  <c r="BI28" i="1"/>
  <c r="BD28" i="1"/>
  <c r="AM28" i="1"/>
  <c r="AI28" i="1"/>
  <c r="AG28" i="1"/>
  <c r="S28" i="1"/>
  <c r="Z28" i="1" s="1"/>
  <c r="P28" i="1"/>
  <c r="AJ28" i="1" s="1"/>
  <c r="AM27" i="1"/>
  <c r="AI27" i="1"/>
  <c r="S27" i="1"/>
  <c r="Z27" i="1" s="1"/>
  <c r="P27" i="1"/>
  <c r="AJ27" i="1" s="1"/>
  <c r="AM26" i="1"/>
  <c r="AI26" i="1"/>
  <c r="S26" i="1"/>
  <c r="Z26" i="1" s="1"/>
  <c r="P26" i="1"/>
  <c r="AJ26" i="1" s="1"/>
  <c r="AM25" i="1"/>
  <c r="AI25" i="1"/>
  <c r="S25" i="1"/>
  <c r="Z25" i="1" s="1"/>
  <c r="P25" i="1"/>
  <c r="AJ25" i="1" s="1"/>
  <c r="AM24" i="1"/>
  <c r="AI24" i="1"/>
  <c r="S24" i="1"/>
  <c r="Z24" i="1" s="1"/>
  <c r="P24" i="1"/>
  <c r="AJ24" i="1" s="1"/>
  <c r="AM23" i="1"/>
  <c r="AI23" i="1"/>
  <c r="S23" i="1"/>
  <c r="Z23" i="1" s="1"/>
  <c r="P23" i="1"/>
  <c r="AJ23" i="1" s="1"/>
  <c r="AM22" i="1"/>
  <c r="AI22" i="1"/>
  <c r="S22" i="1"/>
  <c r="Z22" i="1" s="1"/>
  <c r="P22" i="1"/>
  <c r="AJ22" i="1" s="1"/>
  <c r="AM21" i="1"/>
  <c r="AI21" i="1"/>
  <c r="S21" i="1"/>
  <c r="Z21" i="1" s="1"/>
  <c r="P21" i="1"/>
  <c r="AJ21" i="1" s="1"/>
  <c r="AM20" i="1"/>
  <c r="AI20" i="1"/>
  <c r="S20" i="1"/>
  <c r="Z20" i="1" s="1"/>
  <c r="P20" i="1"/>
  <c r="AJ20" i="1" s="1"/>
  <c r="AM19" i="1"/>
  <c r="AI19" i="1"/>
  <c r="S19" i="1"/>
  <c r="Z19" i="1" s="1"/>
  <c r="P19" i="1"/>
  <c r="AJ19" i="1" s="1"/>
  <c r="AM18" i="1"/>
  <c r="AI18" i="1"/>
  <c r="S18" i="1"/>
  <c r="Z18" i="1" s="1"/>
  <c r="P18" i="1"/>
  <c r="AJ18" i="1" s="1"/>
  <c r="AM17" i="1"/>
  <c r="AI17" i="1"/>
  <c r="S17" i="1"/>
  <c r="Z17" i="1" s="1"/>
  <c r="P17" i="1"/>
  <c r="AJ17" i="1" s="1"/>
  <c r="E17" i="1"/>
  <c r="E18" i="1" s="1"/>
  <c r="BB16" i="1"/>
  <c r="AM16" i="1"/>
  <c r="AI16" i="1"/>
  <c r="S16" i="1"/>
  <c r="Z16" i="1" s="1"/>
  <c r="Q16" i="1"/>
  <c r="AG16" i="1" s="1"/>
  <c r="P16" i="1"/>
  <c r="AJ16" i="1" s="1"/>
  <c r="AM15" i="1"/>
  <c r="AI15" i="1"/>
  <c r="AG15" i="1"/>
  <c r="Z15" i="1"/>
  <c r="S15" i="1"/>
  <c r="P15" i="1"/>
  <c r="AJ15" i="1" s="1"/>
  <c r="AM14" i="1"/>
  <c r="AI14" i="1"/>
  <c r="S14" i="1"/>
  <c r="Z14" i="1" s="1"/>
  <c r="P14" i="1"/>
  <c r="AJ14" i="1" s="1"/>
  <c r="AM13" i="1"/>
  <c r="AI13" i="1"/>
  <c r="S13" i="1"/>
  <c r="Z13" i="1" s="1"/>
  <c r="P13" i="1"/>
  <c r="AJ13" i="1" s="1"/>
  <c r="AM12" i="1"/>
  <c r="AI12" i="1"/>
  <c r="S12" i="1"/>
  <c r="Z12" i="1" s="1"/>
  <c r="P12" i="1"/>
  <c r="AJ12" i="1" s="1"/>
  <c r="AM11" i="1"/>
  <c r="AI11" i="1"/>
  <c r="S11" i="1"/>
  <c r="Z11" i="1" s="1"/>
  <c r="P11" i="1"/>
  <c r="AJ11" i="1" s="1"/>
  <c r="AM10" i="1"/>
  <c r="AI10" i="1"/>
  <c r="S10" i="1"/>
  <c r="Z10" i="1" s="1"/>
  <c r="P10" i="1"/>
  <c r="AJ10" i="1" s="1"/>
  <c r="AM9" i="1"/>
  <c r="AI9" i="1"/>
  <c r="S9" i="1"/>
  <c r="Z9" i="1" s="1"/>
  <c r="P9" i="1"/>
  <c r="AJ9" i="1" s="1"/>
  <c r="AM8" i="1"/>
  <c r="AI8" i="1"/>
  <c r="S8" i="1"/>
  <c r="Z8" i="1" s="1"/>
  <c r="P8" i="1"/>
  <c r="AJ8" i="1" s="1"/>
  <c r="AM7" i="1"/>
  <c r="AI7" i="1"/>
  <c r="S7" i="1"/>
  <c r="Z7" i="1" s="1"/>
  <c r="P7" i="1"/>
  <c r="AJ7" i="1" s="1"/>
  <c r="AM6" i="1"/>
  <c r="AI6" i="1"/>
  <c r="S6" i="1"/>
  <c r="Z6" i="1" s="1"/>
  <c r="P6" i="1"/>
  <c r="AJ6" i="1" s="1"/>
  <c r="AM5" i="1"/>
  <c r="AI5" i="1"/>
  <c r="S5" i="1"/>
  <c r="Z5" i="1" s="1"/>
  <c r="P5" i="1"/>
  <c r="AJ5" i="1" s="1"/>
  <c r="AM4" i="1"/>
  <c r="AK4" i="1"/>
  <c r="AK5" i="1" s="1"/>
  <c r="AK6" i="1" s="1"/>
  <c r="AK7" i="1" s="1"/>
  <c r="AK8" i="1" s="1"/>
  <c r="AK9" i="1" s="1"/>
  <c r="AK10" i="1" s="1"/>
  <c r="AK11" i="1" s="1"/>
  <c r="AK12" i="1" s="1"/>
  <c r="AK13" i="1" s="1"/>
  <c r="AK14" i="1" s="1"/>
  <c r="AK15" i="1" s="1"/>
  <c r="AK16" i="1" s="1"/>
  <c r="AK17" i="1" s="1"/>
  <c r="AK18" i="1" s="1"/>
  <c r="AK19" i="1" s="1"/>
  <c r="AK20" i="1" s="1"/>
  <c r="AK21" i="1" s="1"/>
  <c r="AK22" i="1" s="1"/>
  <c r="AK23" i="1" s="1"/>
  <c r="AK24" i="1" s="1"/>
  <c r="AK25" i="1" s="1"/>
  <c r="AK26" i="1" s="1"/>
  <c r="AK27" i="1" s="1"/>
  <c r="AK28" i="1" s="1"/>
  <c r="AK29" i="1" s="1"/>
  <c r="AK30" i="1" s="1"/>
  <c r="AK31" i="1" s="1"/>
  <c r="AK32" i="1" s="1"/>
  <c r="AK33" i="1" s="1"/>
  <c r="AK34" i="1" s="1"/>
  <c r="AK35" i="1" s="1"/>
  <c r="AK36" i="1" s="1"/>
  <c r="AK37" i="1" s="1"/>
  <c r="AK38" i="1" s="1"/>
  <c r="AK39" i="1" s="1"/>
  <c r="AK40" i="1" s="1"/>
  <c r="AK41" i="1" s="1"/>
  <c r="AK42" i="1" s="1"/>
  <c r="AK43" i="1" s="1"/>
  <c r="AK44" i="1" s="1"/>
  <c r="AK45" i="1" s="1"/>
  <c r="AK46" i="1" s="1"/>
  <c r="AK47" i="1" s="1"/>
  <c r="AK48" i="1" s="1"/>
  <c r="AK49" i="1" s="1"/>
  <c r="AK50" i="1" s="1"/>
  <c r="AK51" i="1" s="1"/>
  <c r="AK52" i="1" s="1"/>
  <c r="AK53" i="1" s="1"/>
  <c r="AK54" i="1" s="1"/>
  <c r="AK55" i="1" s="1"/>
  <c r="AK56" i="1" s="1"/>
  <c r="AK57" i="1" s="1"/>
  <c r="AK58" i="1" s="1"/>
  <c r="AK59" i="1" s="1"/>
  <c r="AK60" i="1" s="1"/>
  <c r="AK61" i="1" s="1"/>
  <c r="AK62" i="1" s="1"/>
  <c r="AK63" i="1" s="1"/>
  <c r="AK64" i="1" s="1"/>
  <c r="AK65" i="1" s="1"/>
  <c r="AK66" i="1" s="1"/>
  <c r="AK67" i="1" s="1"/>
  <c r="AK68" i="1" s="1"/>
  <c r="AK69" i="1" s="1"/>
  <c r="AK70" i="1" s="1"/>
  <c r="AK71" i="1" s="1"/>
  <c r="AK72" i="1" s="1"/>
  <c r="AK73" i="1" s="1"/>
  <c r="AK74" i="1" s="1"/>
  <c r="AK75" i="1" s="1"/>
  <c r="AK76" i="1" s="1"/>
  <c r="AK77" i="1" s="1"/>
  <c r="AK78" i="1" s="1"/>
  <c r="AK79" i="1" s="1"/>
  <c r="AK80" i="1" s="1"/>
  <c r="AK81" i="1" s="1"/>
  <c r="AK82" i="1" s="1"/>
  <c r="AK83" i="1" s="1"/>
  <c r="AK84" i="1" s="1"/>
  <c r="AK85" i="1" s="1"/>
  <c r="AK86" i="1" s="1"/>
  <c r="AK87" i="1" s="1"/>
  <c r="AK88" i="1" s="1"/>
  <c r="AK89" i="1" s="1"/>
  <c r="AK90" i="1" s="1"/>
  <c r="AK91" i="1" s="1"/>
  <c r="AK92" i="1" s="1"/>
  <c r="AK93" i="1" s="1"/>
  <c r="AK94" i="1" s="1"/>
  <c r="AK95" i="1" s="1"/>
  <c r="AK96" i="1" s="1"/>
  <c r="AK97" i="1" s="1"/>
  <c r="AK98" i="1" s="1"/>
  <c r="AK99" i="1" s="1"/>
  <c r="AK100" i="1" s="1"/>
  <c r="AK101" i="1" s="1"/>
  <c r="AK102" i="1" s="1"/>
  <c r="AK103" i="1" s="1"/>
  <c r="AK104" i="1" s="1"/>
  <c r="AK105" i="1" s="1"/>
  <c r="AK106" i="1" s="1"/>
  <c r="AK107" i="1" s="1"/>
  <c r="AK108" i="1" s="1"/>
  <c r="AK109" i="1" s="1"/>
  <c r="AK110" i="1" s="1"/>
  <c r="AK111" i="1" s="1"/>
  <c r="AK112" i="1" s="1"/>
  <c r="AK113" i="1" s="1"/>
  <c r="AK114" i="1" s="1"/>
  <c r="AK115" i="1" s="1"/>
  <c r="AK116" i="1" s="1"/>
  <c r="AK117" i="1" s="1"/>
  <c r="AK118" i="1" s="1"/>
  <c r="AK119" i="1" s="1"/>
  <c r="AK120" i="1" s="1"/>
  <c r="AK121" i="1" s="1"/>
  <c r="AK122" i="1" s="1"/>
  <c r="AK123" i="1" s="1"/>
  <c r="AK124" i="1" s="1"/>
  <c r="AK125" i="1" s="1"/>
  <c r="AK126" i="1" s="1"/>
  <c r="AK127" i="1" s="1"/>
  <c r="AK128" i="1" s="1"/>
  <c r="AK129" i="1" s="1"/>
  <c r="AK130" i="1" s="1"/>
  <c r="AK131" i="1" s="1"/>
  <c r="AK132" i="1" s="1"/>
  <c r="AK133" i="1" s="1"/>
  <c r="AK134" i="1" s="1"/>
  <c r="AK135" i="1" s="1"/>
  <c r="AK136" i="1" s="1"/>
  <c r="AK137" i="1" s="1"/>
  <c r="AK138" i="1" s="1"/>
  <c r="AK139" i="1" s="1"/>
  <c r="AK140" i="1" s="1"/>
  <c r="AK141" i="1" s="1"/>
  <c r="AK142" i="1" s="1"/>
  <c r="AK143" i="1" s="1"/>
  <c r="AK144" i="1" s="1"/>
  <c r="AK145" i="1" s="1"/>
  <c r="AK146" i="1" s="1"/>
  <c r="AK147" i="1" s="1"/>
  <c r="AK148" i="1" s="1"/>
  <c r="AK149" i="1" s="1"/>
  <c r="AK150" i="1" s="1"/>
  <c r="AK151" i="1" s="1"/>
  <c r="AK152" i="1" s="1"/>
  <c r="AK153" i="1" s="1"/>
  <c r="AK154" i="1" s="1"/>
  <c r="AK155" i="1" s="1"/>
  <c r="AK156" i="1" s="1"/>
  <c r="AK157" i="1" s="1"/>
  <c r="AK158" i="1" s="1"/>
  <c r="AI4" i="1"/>
  <c r="S4" i="1"/>
  <c r="Z4" i="1" s="1"/>
  <c r="P4" i="1"/>
  <c r="AJ4" i="1" s="1"/>
  <c r="BG3" i="1"/>
  <c r="BG4" i="1" s="1"/>
  <c r="BG5" i="1" s="1"/>
  <c r="BG6" i="1" s="1"/>
  <c r="BG7" i="1" s="1"/>
  <c r="BG8" i="1" s="1"/>
  <c r="BG9" i="1" s="1"/>
  <c r="BG10" i="1" s="1"/>
  <c r="BG11" i="1" s="1"/>
  <c r="BG12" i="1" s="1"/>
  <c r="BG13" i="1" s="1"/>
  <c r="BG14" i="1" s="1"/>
  <c r="BG15" i="1" s="1"/>
  <c r="BG16" i="1" s="1"/>
  <c r="BG17" i="1" s="1"/>
  <c r="BG18" i="1" s="1"/>
  <c r="BG19" i="1" s="1"/>
  <c r="BG20" i="1" s="1"/>
  <c r="BG21" i="1" s="1"/>
  <c r="BG22" i="1" s="1"/>
  <c r="BG23" i="1" s="1"/>
  <c r="BG24" i="1" s="1"/>
  <c r="BG25" i="1" s="1"/>
  <c r="BG26" i="1" s="1"/>
  <c r="BG27" i="1" s="1"/>
  <c r="BG28" i="1" s="1"/>
  <c r="BG29" i="1" s="1"/>
  <c r="BG30" i="1" s="1"/>
  <c r="BG31" i="1" s="1"/>
  <c r="BG32" i="1" s="1"/>
  <c r="BG33" i="1" s="1"/>
  <c r="BG34" i="1" s="1"/>
  <c r="BG35" i="1" s="1"/>
  <c r="BG36" i="1" s="1"/>
  <c r="BG37" i="1" s="1"/>
  <c r="BG38" i="1" s="1"/>
  <c r="BG39" i="1" s="1"/>
  <c r="BG40" i="1" s="1"/>
  <c r="BG41" i="1" s="1"/>
  <c r="BG42" i="1" s="1"/>
  <c r="BG43" i="1" s="1"/>
  <c r="BG44" i="1" s="1"/>
  <c r="BG45" i="1" s="1"/>
  <c r="BG46" i="1" s="1"/>
  <c r="BG47" i="1" s="1"/>
  <c r="BG48" i="1" s="1"/>
  <c r="BG49" i="1" s="1"/>
  <c r="BG50" i="1" s="1"/>
  <c r="BG51" i="1" s="1"/>
  <c r="BG52" i="1" s="1"/>
  <c r="BG53" i="1" s="1"/>
  <c r="BG54" i="1" s="1"/>
  <c r="BG55" i="1" s="1"/>
  <c r="BG56" i="1" s="1"/>
  <c r="BG57" i="1" s="1"/>
  <c r="BG58" i="1" s="1"/>
  <c r="BG59" i="1" s="1"/>
  <c r="BG60" i="1" s="1"/>
  <c r="BG61" i="1" s="1"/>
  <c r="BG62" i="1" s="1"/>
  <c r="BG63" i="1" s="1"/>
  <c r="BG64" i="1" s="1"/>
  <c r="BG65" i="1" s="1"/>
  <c r="BG66" i="1" s="1"/>
  <c r="BG67" i="1" s="1"/>
  <c r="BG68" i="1" s="1"/>
  <c r="BG69" i="1" s="1"/>
  <c r="BG70" i="1" s="1"/>
  <c r="BG71" i="1" s="1"/>
  <c r="BG72" i="1" s="1"/>
  <c r="BG73" i="1" s="1"/>
  <c r="BG74" i="1" s="1"/>
  <c r="BG75" i="1" s="1"/>
  <c r="BG76" i="1" s="1"/>
  <c r="BG77" i="1" s="1"/>
  <c r="BG78" i="1" s="1"/>
  <c r="BG79" i="1" s="1"/>
  <c r="BG80" i="1" s="1"/>
  <c r="BG81" i="1" s="1"/>
  <c r="BG82" i="1" s="1"/>
  <c r="BG83" i="1" s="1"/>
  <c r="BG84" i="1" s="1"/>
  <c r="BG85" i="1" s="1"/>
  <c r="BG86" i="1" s="1"/>
  <c r="BG87" i="1" s="1"/>
  <c r="BG88" i="1" s="1"/>
  <c r="BG89" i="1" s="1"/>
  <c r="BG90" i="1" s="1"/>
  <c r="BG91" i="1" s="1"/>
  <c r="BG92" i="1" s="1"/>
  <c r="BG93" i="1" s="1"/>
  <c r="BG94" i="1" s="1"/>
  <c r="BG95" i="1" s="1"/>
  <c r="BG96" i="1" s="1"/>
  <c r="BG97" i="1" s="1"/>
  <c r="BG98" i="1" s="1"/>
  <c r="BG99" i="1" s="1"/>
  <c r="BG100" i="1" s="1"/>
  <c r="BG101" i="1" s="1"/>
  <c r="BG102" i="1" s="1"/>
  <c r="BG103" i="1" s="1"/>
  <c r="BG104" i="1" s="1"/>
  <c r="BG105" i="1" s="1"/>
  <c r="BG106" i="1" s="1"/>
  <c r="BG107" i="1" s="1"/>
  <c r="BG108" i="1" s="1"/>
  <c r="BG109" i="1" s="1"/>
  <c r="BG110" i="1" s="1"/>
  <c r="BG111" i="1" s="1"/>
  <c r="BG112" i="1" s="1"/>
  <c r="BG113" i="1" s="1"/>
  <c r="BG114" i="1" s="1"/>
  <c r="BG115" i="1" s="1"/>
  <c r="BG116" i="1" s="1"/>
  <c r="BG117" i="1" s="1"/>
  <c r="BG118" i="1" s="1"/>
  <c r="BG119" i="1" s="1"/>
  <c r="BG120" i="1" s="1"/>
  <c r="BG121" i="1" s="1"/>
  <c r="BG122" i="1" s="1"/>
  <c r="BG123" i="1" s="1"/>
  <c r="BG124" i="1" s="1"/>
  <c r="BG125" i="1" s="1"/>
  <c r="BG126" i="1" s="1"/>
  <c r="BG127" i="1" s="1"/>
  <c r="BG128" i="1" s="1"/>
  <c r="BG129" i="1" s="1"/>
  <c r="BG130" i="1" s="1"/>
  <c r="BG131" i="1" s="1"/>
  <c r="BG132" i="1" s="1"/>
  <c r="BG133" i="1" s="1"/>
  <c r="BG134" i="1" s="1"/>
  <c r="BG135" i="1" s="1"/>
  <c r="BG136" i="1" s="1"/>
  <c r="BG137" i="1" s="1"/>
  <c r="BG138" i="1" s="1"/>
  <c r="BG139" i="1" s="1"/>
  <c r="BG140" i="1" s="1"/>
  <c r="BG141" i="1" s="1"/>
  <c r="BG142" i="1" s="1"/>
  <c r="BG143" i="1" s="1"/>
  <c r="BG144" i="1" s="1"/>
  <c r="BG145" i="1" s="1"/>
  <c r="BG146" i="1" s="1"/>
  <c r="BG147" i="1" s="1"/>
  <c r="BG148" i="1" s="1"/>
  <c r="BG149" i="1" s="1"/>
  <c r="BG150" i="1" s="1"/>
  <c r="BG151" i="1" s="1"/>
  <c r="BG152" i="1" s="1"/>
  <c r="BG153" i="1" s="1"/>
  <c r="BG154" i="1" s="1"/>
  <c r="BG155" i="1" s="1"/>
  <c r="BG156" i="1" s="1"/>
  <c r="BG157" i="1" s="1"/>
  <c r="BG158" i="1" s="1"/>
  <c r="BF3" i="1"/>
  <c r="BF4" i="1" s="1"/>
  <c r="BF5" i="1" s="1"/>
  <c r="BF6" i="1" s="1"/>
  <c r="BF7" i="1" s="1"/>
  <c r="BF8" i="1" s="1"/>
  <c r="BF9" i="1" s="1"/>
  <c r="BF10" i="1" s="1"/>
  <c r="BF11" i="1" s="1"/>
  <c r="BF12" i="1" s="1"/>
  <c r="BF13" i="1" s="1"/>
  <c r="BF14" i="1" s="1"/>
  <c r="BF15" i="1" s="1"/>
  <c r="BF16" i="1" s="1"/>
  <c r="BF17" i="1" s="1"/>
  <c r="BF18" i="1" s="1"/>
  <c r="BF19" i="1" s="1"/>
  <c r="BF20" i="1" s="1"/>
  <c r="BF21" i="1" s="1"/>
  <c r="BF22" i="1" s="1"/>
  <c r="BF23" i="1" s="1"/>
  <c r="BF24" i="1" s="1"/>
  <c r="BF25" i="1" s="1"/>
  <c r="BF26" i="1" s="1"/>
  <c r="BF27" i="1" s="1"/>
  <c r="BF28" i="1" s="1"/>
  <c r="BF29" i="1" s="1"/>
  <c r="BF30" i="1" s="1"/>
  <c r="BF31" i="1" s="1"/>
  <c r="BF32" i="1" s="1"/>
  <c r="BF33" i="1" s="1"/>
  <c r="BF34" i="1" s="1"/>
  <c r="BF35" i="1" s="1"/>
  <c r="BF36" i="1" s="1"/>
  <c r="BF37" i="1" s="1"/>
  <c r="BF38" i="1" s="1"/>
  <c r="BF39" i="1" s="1"/>
  <c r="BF40" i="1" s="1"/>
  <c r="BF41" i="1" s="1"/>
  <c r="BF42" i="1" s="1"/>
  <c r="BF43" i="1" s="1"/>
  <c r="BF44" i="1" s="1"/>
  <c r="BF45" i="1" s="1"/>
  <c r="BF46" i="1" s="1"/>
  <c r="BF47" i="1" s="1"/>
  <c r="BF48" i="1" s="1"/>
  <c r="BF49" i="1" s="1"/>
  <c r="BF50" i="1" s="1"/>
  <c r="BF51" i="1" s="1"/>
  <c r="BF52" i="1" s="1"/>
  <c r="BF53" i="1" s="1"/>
  <c r="BF54" i="1" s="1"/>
  <c r="BF55" i="1" s="1"/>
  <c r="BF56" i="1" s="1"/>
  <c r="BF57" i="1" s="1"/>
  <c r="BF58" i="1" s="1"/>
  <c r="BF59" i="1" s="1"/>
  <c r="BF60" i="1" s="1"/>
  <c r="BF61" i="1" s="1"/>
  <c r="BF62" i="1" s="1"/>
  <c r="BF63" i="1" s="1"/>
  <c r="BF64" i="1" s="1"/>
  <c r="BF65" i="1" s="1"/>
  <c r="BF66" i="1" s="1"/>
  <c r="BF67" i="1" s="1"/>
  <c r="BF68" i="1" s="1"/>
  <c r="BF69" i="1" s="1"/>
  <c r="BF70" i="1" s="1"/>
  <c r="BF71" i="1" s="1"/>
  <c r="BF72" i="1" s="1"/>
  <c r="BF73" i="1" s="1"/>
  <c r="BF74" i="1" s="1"/>
  <c r="BF75" i="1" s="1"/>
  <c r="BF76" i="1" s="1"/>
  <c r="BF77" i="1" s="1"/>
  <c r="BF78" i="1" s="1"/>
  <c r="BF79" i="1" s="1"/>
  <c r="BF80" i="1" s="1"/>
  <c r="BF81" i="1" s="1"/>
  <c r="BF82" i="1" s="1"/>
  <c r="BF83" i="1" s="1"/>
  <c r="BF84" i="1" s="1"/>
  <c r="BF85" i="1" s="1"/>
  <c r="BF86" i="1" s="1"/>
  <c r="BF87" i="1" s="1"/>
  <c r="BF88" i="1" s="1"/>
  <c r="BF89" i="1" s="1"/>
  <c r="BF90" i="1" s="1"/>
  <c r="BF91" i="1" s="1"/>
  <c r="BF92" i="1" s="1"/>
  <c r="BF93" i="1" s="1"/>
  <c r="BF94" i="1" s="1"/>
  <c r="BF95" i="1" s="1"/>
  <c r="BF96" i="1" s="1"/>
  <c r="BF97" i="1" s="1"/>
  <c r="BF98" i="1" s="1"/>
  <c r="BF99" i="1" s="1"/>
  <c r="BF100" i="1" s="1"/>
  <c r="BF101" i="1" s="1"/>
  <c r="BF102" i="1" s="1"/>
  <c r="BF103" i="1" s="1"/>
  <c r="BF104" i="1" s="1"/>
  <c r="BF105" i="1" s="1"/>
  <c r="BF106" i="1" s="1"/>
  <c r="BF107" i="1" s="1"/>
  <c r="BF108" i="1" s="1"/>
  <c r="BF109" i="1" s="1"/>
  <c r="BF110" i="1" s="1"/>
  <c r="BF111" i="1" s="1"/>
  <c r="BF112" i="1" s="1"/>
  <c r="BF113" i="1" s="1"/>
  <c r="BF114" i="1" s="1"/>
  <c r="BF115" i="1" s="1"/>
  <c r="BF116" i="1" s="1"/>
  <c r="BF117" i="1" s="1"/>
  <c r="BF118" i="1" s="1"/>
  <c r="BF119" i="1" s="1"/>
  <c r="BF120" i="1" s="1"/>
  <c r="BF121" i="1" s="1"/>
  <c r="BF122" i="1" s="1"/>
  <c r="BF123" i="1" s="1"/>
  <c r="BF124" i="1" s="1"/>
  <c r="BF125" i="1" s="1"/>
  <c r="BF126" i="1" s="1"/>
  <c r="BF127" i="1" s="1"/>
  <c r="BF128" i="1" s="1"/>
  <c r="BF129" i="1" s="1"/>
  <c r="BF130" i="1" s="1"/>
  <c r="BF131" i="1" s="1"/>
  <c r="BF132" i="1" s="1"/>
  <c r="BF133" i="1" s="1"/>
  <c r="BF134" i="1" s="1"/>
  <c r="BF135" i="1" s="1"/>
  <c r="BF136" i="1" s="1"/>
  <c r="BF137" i="1" s="1"/>
  <c r="BF138" i="1" s="1"/>
  <c r="BF139" i="1" s="1"/>
  <c r="BF140" i="1" s="1"/>
  <c r="BF141" i="1" s="1"/>
  <c r="BF142" i="1" s="1"/>
  <c r="BF143" i="1" s="1"/>
  <c r="BF144" i="1" s="1"/>
  <c r="BF145" i="1" s="1"/>
  <c r="BF146" i="1" s="1"/>
  <c r="BF147" i="1" s="1"/>
  <c r="BF148" i="1" s="1"/>
  <c r="BF149" i="1" s="1"/>
  <c r="BF150" i="1" s="1"/>
  <c r="BF151" i="1" s="1"/>
  <c r="BF152" i="1" s="1"/>
  <c r="BF153" i="1" s="1"/>
  <c r="BF154" i="1" s="1"/>
  <c r="BF155" i="1" s="1"/>
  <c r="BF156" i="1" s="1"/>
  <c r="BF157" i="1" s="1"/>
  <c r="BF158" i="1" s="1"/>
  <c r="BE3" i="1"/>
  <c r="BE4" i="1" s="1"/>
  <c r="BE5" i="1" s="1"/>
  <c r="BE6" i="1" s="1"/>
  <c r="BE7" i="1" s="1"/>
  <c r="BE8" i="1" s="1"/>
  <c r="BE9" i="1" s="1"/>
  <c r="BE10" i="1" s="1"/>
  <c r="BE11" i="1" s="1"/>
  <c r="BE12" i="1" s="1"/>
  <c r="BE13" i="1" s="1"/>
  <c r="BE14" i="1" s="1"/>
  <c r="BE15" i="1" s="1"/>
  <c r="BE16" i="1" s="1"/>
  <c r="BE17" i="1" s="1"/>
  <c r="BE18" i="1" s="1"/>
  <c r="BE19" i="1" s="1"/>
  <c r="BE20" i="1" s="1"/>
  <c r="BE21" i="1" s="1"/>
  <c r="BE22" i="1" s="1"/>
  <c r="BE23" i="1" s="1"/>
  <c r="BE24" i="1" s="1"/>
  <c r="BE25" i="1" s="1"/>
  <c r="BE26" i="1" s="1"/>
  <c r="BE27" i="1" s="1"/>
  <c r="BE28" i="1" s="1"/>
  <c r="BE29" i="1" s="1"/>
  <c r="BE30" i="1" s="1"/>
  <c r="BE31" i="1" s="1"/>
  <c r="BE32" i="1" s="1"/>
  <c r="BE33" i="1" s="1"/>
  <c r="BE34" i="1" s="1"/>
  <c r="BE35" i="1" s="1"/>
  <c r="BE36" i="1" s="1"/>
  <c r="BE37" i="1" s="1"/>
  <c r="BE38" i="1" s="1"/>
  <c r="BE39" i="1" s="1"/>
  <c r="BE40" i="1" s="1"/>
  <c r="BE41" i="1" s="1"/>
  <c r="BE42" i="1" s="1"/>
  <c r="BE43" i="1" s="1"/>
  <c r="BE44" i="1" s="1"/>
  <c r="BE45" i="1" s="1"/>
  <c r="BE46" i="1" s="1"/>
  <c r="BE47" i="1" s="1"/>
  <c r="BE48" i="1" s="1"/>
  <c r="BE49" i="1" s="1"/>
  <c r="BE50" i="1" s="1"/>
  <c r="BE51" i="1" s="1"/>
  <c r="BE52" i="1" s="1"/>
  <c r="BE53" i="1" s="1"/>
  <c r="BE54" i="1" s="1"/>
  <c r="BE55" i="1" s="1"/>
  <c r="BE56" i="1" s="1"/>
  <c r="BE57" i="1" s="1"/>
  <c r="BE58" i="1" s="1"/>
  <c r="BE59" i="1" s="1"/>
  <c r="BE60" i="1" s="1"/>
  <c r="BE61" i="1" s="1"/>
  <c r="BE62" i="1" s="1"/>
  <c r="BE63" i="1" s="1"/>
  <c r="BE64" i="1" s="1"/>
  <c r="BE65" i="1" s="1"/>
  <c r="BE66" i="1" s="1"/>
  <c r="BE67" i="1" s="1"/>
  <c r="BE68" i="1" s="1"/>
  <c r="BE69" i="1" s="1"/>
  <c r="BE70" i="1" s="1"/>
  <c r="BE71" i="1" s="1"/>
  <c r="BE72" i="1" s="1"/>
  <c r="BE73" i="1" s="1"/>
  <c r="BE74" i="1" s="1"/>
  <c r="BE75" i="1" s="1"/>
  <c r="BE76" i="1" s="1"/>
  <c r="BE77" i="1" s="1"/>
  <c r="BE78" i="1" s="1"/>
  <c r="BE79" i="1" s="1"/>
  <c r="BE80" i="1" s="1"/>
  <c r="BE81" i="1" s="1"/>
  <c r="BE82" i="1" s="1"/>
  <c r="BE83" i="1" s="1"/>
  <c r="BE84" i="1" s="1"/>
  <c r="BE85" i="1" s="1"/>
  <c r="BE86" i="1" s="1"/>
  <c r="BE87" i="1" s="1"/>
  <c r="BE88" i="1" s="1"/>
  <c r="BE89" i="1" s="1"/>
  <c r="BE90" i="1" s="1"/>
  <c r="BE91" i="1" s="1"/>
  <c r="BE92" i="1" s="1"/>
  <c r="BE93" i="1" s="1"/>
  <c r="BE94" i="1" s="1"/>
  <c r="BE95" i="1" s="1"/>
  <c r="BE96" i="1" s="1"/>
  <c r="BE97" i="1" s="1"/>
  <c r="BE98" i="1" s="1"/>
  <c r="BE99" i="1" s="1"/>
  <c r="BE100" i="1" s="1"/>
  <c r="BE101" i="1" s="1"/>
  <c r="BE102" i="1" s="1"/>
  <c r="BE103" i="1" s="1"/>
  <c r="BE104" i="1" s="1"/>
  <c r="BE105" i="1" s="1"/>
  <c r="BE106" i="1" s="1"/>
  <c r="BE107" i="1" s="1"/>
  <c r="BE108" i="1" s="1"/>
  <c r="BE109" i="1" s="1"/>
  <c r="BE110" i="1" s="1"/>
  <c r="BE111" i="1" s="1"/>
  <c r="BE112" i="1" s="1"/>
  <c r="BE113" i="1" s="1"/>
  <c r="BE114" i="1" s="1"/>
  <c r="BE115" i="1" s="1"/>
  <c r="BE116" i="1" s="1"/>
  <c r="BE117" i="1" s="1"/>
  <c r="BE118" i="1" s="1"/>
  <c r="BE119" i="1" s="1"/>
  <c r="BE120" i="1" s="1"/>
  <c r="BE121" i="1" s="1"/>
  <c r="BE122" i="1" s="1"/>
  <c r="BE123" i="1" s="1"/>
  <c r="BE124" i="1" s="1"/>
  <c r="BE125" i="1" s="1"/>
  <c r="BE126" i="1" s="1"/>
  <c r="BE127" i="1" s="1"/>
  <c r="BE128" i="1" s="1"/>
  <c r="BE129" i="1" s="1"/>
  <c r="BE130" i="1" s="1"/>
  <c r="BE131" i="1" s="1"/>
  <c r="BE132" i="1" s="1"/>
  <c r="BE133" i="1" s="1"/>
  <c r="BE134" i="1" s="1"/>
  <c r="BE135" i="1" s="1"/>
  <c r="BE136" i="1" s="1"/>
  <c r="BE137" i="1" s="1"/>
  <c r="BE138" i="1" s="1"/>
  <c r="BE139" i="1" s="1"/>
  <c r="BE140" i="1" s="1"/>
  <c r="BE141" i="1" s="1"/>
  <c r="BE142" i="1" s="1"/>
  <c r="BE143" i="1" s="1"/>
  <c r="BE144" i="1" s="1"/>
  <c r="BE145" i="1" s="1"/>
  <c r="BE146" i="1" s="1"/>
  <c r="BE147" i="1" s="1"/>
  <c r="BE148" i="1" s="1"/>
  <c r="BE149" i="1" s="1"/>
  <c r="BE150" i="1" s="1"/>
  <c r="BE151" i="1" s="1"/>
  <c r="BE152" i="1" s="1"/>
  <c r="BE153" i="1" s="1"/>
  <c r="BE154" i="1" s="1"/>
  <c r="BE155" i="1" s="1"/>
  <c r="BE156" i="1" s="1"/>
  <c r="BE157" i="1" s="1"/>
  <c r="BE158" i="1" s="1"/>
  <c r="BC3" i="1"/>
  <c r="BC4" i="1" s="1"/>
  <c r="BC5" i="1" s="1"/>
  <c r="BC6" i="1" s="1"/>
  <c r="BC7" i="1" s="1"/>
  <c r="BC8" i="1" s="1"/>
  <c r="BC9" i="1" s="1"/>
  <c r="BC10" i="1" s="1"/>
  <c r="BC11" i="1" s="1"/>
  <c r="BC12" i="1" s="1"/>
  <c r="BC13" i="1" s="1"/>
  <c r="BC14" i="1" s="1"/>
  <c r="BC15" i="1" s="1"/>
  <c r="BC16" i="1" s="1"/>
  <c r="BC17" i="1" s="1"/>
  <c r="BC18" i="1" s="1"/>
  <c r="BC19" i="1" s="1"/>
  <c r="BC20" i="1" s="1"/>
  <c r="BC21" i="1" s="1"/>
  <c r="BC22" i="1" s="1"/>
  <c r="BC23" i="1" s="1"/>
  <c r="BC24" i="1" s="1"/>
  <c r="BC25" i="1" s="1"/>
  <c r="BC26" i="1" s="1"/>
  <c r="BC27" i="1" s="1"/>
  <c r="BC28" i="1" s="1"/>
  <c r="BC29" i="1" s="1"/>
  <c r="BC30" i="1" s="1"/>
  <c r="BC31" i="1" s="1"/>
  <c r="BC32" i="1" s="1"/>
  <c r="BC33" i="1" s="1"/>
  <c r="BC34" i="1" s="1"/>
  <c r="BC35" i="1" s="1"/>
  <c r="BC36" i="1" s="1"/>
  <c r="BC37" i="1" s="1"/>
  <c r="BC38" i="1" s="1"/>
  <c r="BC39" i="1" s="1"/>
  <c r="BC40" i="1" s="1"/>
  <c r="BC41" i="1" s="1"/>
  <c r="BC42" i="1" s="1"/>
  <c r="BC43" i="1" s="1"/>
  <c r="BC44" i="1" s="1"/>
  <c r="BC45" i="1" s="1"/>
  <c r="BC46" i="1" s="1"/>
  <c r="BC47" i="1" s="1"/>
  <c r="BC48" i="1" s="1"/>
  <c r="BC49" i="1" s="1"/>
  <c r="BC50" i="1" s="1"/>
  <c r="BC51" i="1" s="1"/>
  <c r="BC52" i="1" s="1"/>
  <c r="BC53" i="1" s="1"/>
  <c r="BC54" i="1" s="1"/>
  <c r="BC55" i="1" s="1"/>
  <c r="BC56" i="1" s="1"/>
  <c r="BC57" i="1" s="1"/>
  <c r="BC58" i="1" s="1"/>
  <c r="BC59" i="1" s="1"/>
  <c r="BC60" i="1" s="1"/>
  <c r="BC61" i="1" s="1"/>
  <c r="BC62" i="1" s="1"/>
  <c r="BC63" i="1" s="1"/>
  <c r="BC64" i="1" s="1"/>
  <c r="BC65" i="1" s="1"/>
  <c r="BC66" i="1" s="1"/>
  <c r="BC67" i="1" s="1"/>
  <c r="BC68" i="1" s="1"/>
  <c r="BC69" i="1" s="1"/>
  <c r="BC70" i="1" s="1"/>
  <c r="BC71" i="1" s="1"/>
  <c r="BC72" i="1" s="1"/>
  <c r="BC73" i="1" s="1"/>
  <c r="BC74" i="1" s="1"/>
  <c r="BC75" i="1" s="1"/>
  <c r="BC76" i="1" s="1"/>
  <c r="BC77" i="1" s="1"/>
  <c r="BC78" i="1" s="1"/>
  <c r="BC79" i="1" s="1"/>
  <c r="BC80" i="1" s="1"/>
  <c r="BC81" i="1" s="1"/>
  <c r="BC82" i="1" s="1"/>
  <c r="BC83" i="1" s="1"/>
  <c r="BC84" i="1" s="1"/>
  <c r="BC85" i="1" s="1"/>
  <c r="BC86" i="1" s="1"/>
  <c r="BC87" i="1" s="1"/>
  <c r="BC88" i="1" s="1"/>
  <c r="BC89" i="1" s="1"/>
  <c r="BC90" i="1" s="1"/>
  <c r="BC91" i="1" s="1"/>
  <c r="BC92" i="1" s="1"/>
  <c r="BC93" i="1" s="1"/>
  <c r="BC94" i="1" s="1"/>
  <c r="BC95" i="1" s="1"/>
  <c r="BC96" i="1" s="1"/>
  <c r="BC97" i="1" s="1"/>
  <c r="BC98" i="1" s="1"/>
  <c r="BC99" i="1" s="1"/>
  <c r="BC100" i="1" s="1"/>
  <c r="BC101" i="1" s="1"/>
  <c r="BC102" i="1" s="1"/>
  <c r="BC103" i="1" s="1"/>
  <c r="BC104" i="1" s="1"/>
  <c r="BC105" i="1" s="1"/>
  <c r="BC106" i="1" s="1"/>
  <c r="BC107" i="1" s="1"/>
  <c r="BC108" i="1" s="1"/>
  <c r="BC109" i="1" s="1"/>
  <c r="BC110" i="1" s="1"/>
  <c r="BC111" i="1" s="1"/>
  <c r="BC112" i="1" s="1"/>
  <c r="BC113" i="1" s="1"/>
  <c r="BC114" i="1" s="1"/>
  <c r="BC115" i="1" s="1"/>
  <c r="BC116" i="1" s="1"/>
  <c r="BC117" i="1" s="1"/>
  <c r="BC118" i="1" s="1"/>
  <c r="BC119" i="1" s="1"/>
  <c r="BC120" i="1" s="1"/>
  <c r="BC121" i="1" s="1"/>
  <c r="BC122" i="1" s="1"/>
  <c r="BC123" i="1" s="1"/>
  <c r="BC124" i="1" s="1"/>
  <c r="BC125" i="1" s="1"/>
  <c r="BC126" i="1" s="1"/>
  <c r="BC127" i="1" s="1"/>
  <c r="BC128" i="1" s="1"/>
  <c r="BC129" i="1" s="1"/>
  <c r="BC130" i="1" s="1"/>
  <c r="BC131" i="1" s="1"/>
  <c r="BC132" i="1" s="1"/>
  <c r="BC133" i="1" s="1"/>
  <c r="BC134" i="1" s="1"/>
  <c r="BC135" i="1" s="1"/>
  <c r="BC136" i="1" s="1"/>
  <c r="BC137" i="1" s="1"/>
  <c r="BC138" i="1" s="1"/>
  <c r="BC139" i="1" s="1"/>
  <c r="BC140" i="1" s="1"/>
  <c r="BC141" i="1" s="1"/>
  <c r="BC142" i="1" s="1"/>
  <c r="BC143" i="1" s="1"/>
  <c r="BC144" i="1" s="1"/>
  <c r="BC145" i="1" s="1"/>
  <c r="BC146" i="1" s="1"/>
  <c r="BC147" i="1" s="1"/>
  <c r="BC148" i="1" s="1"/>
  <c r="BC149" i="1" s="1"/>
  <c r="BC150" i="1" s="1"/>
  <c r="BC151" i="1" s="1"/>
  <c r="BC152" i="1" s="1"/>
  <c r="BC153" i="1" s="1"/>
  <c r="BC154" i="1" s="1"/>
  <c r="BC155" i="1" s="1"/>
  <c r="BC156" i="1" s="1"/>
  <c r="BC157" i="1" s="1"/>
  <c r="BC158" i="1" s="1"/>
  <c r="AZ3" i="1"/>
  <c r="AZ4" i="1" s="1"/>
  <c r="AZ5" i="1" s="1"/>
  <c r="AZ6" i="1" s="1"/>
  <c r="AZ7" i="1" s="1"/>
  <c r="AZ8" i="1" s="1"/>
  <c r="AZ9" i="1" s="1"/>
  <c r="AZ10" i="1" s="1"/>
  <c r="AZ11" i="1" s="1"/>
  <c r="AZ12" i="1" s="1"/>
  <c r="AZ13" i="1" s="1"/>
  <c r="AZ14" i="1" s="1"/>
  <c r="AZ15" i="1" s="1"/>
  <c r="AZ16" i="1" s="1"/>
  <c r="AZ17" i="1" s="1"/>
  <c r="AZ18" i="1" s="1"/>
  <c r="AZ19" i="1" s="1"/>
  <c r="AZ20" i="1" s="1"/>
  <c r="AZ21" i="1" s="1"/>
  <c r="AZ22" i="1" s="1"/>
  <c r="AZ23" i="1" s="1"/>
  <c r="AZ24" i="1" s="1"/>
  <c r="AZ25" i="1" s="1"/>
  <c r="AZ26" i="1" s="1"/>
  <c r="AZ27" i="1" s="1"/>
  <c r="AZ28" i="1" s="1"/>
  <c r="AZ29" i="1" s="1"/>
  <c r="AZ30" i="1" s="1"/>
  <c r="AZ31" i="1" s="1"/>
  <c r="AZ32" i="1" s="1"/>
  <c r="AZ33" i="1" s="1"/>
  <c r="AZ34" i="1" s="1"/>
  <c r="AZ35" i="1" s="1"/>
  <c r="AZ36" i="1" s="1"/>
  <c r="AZ37" i="1" s="1"/>
  <c r="AZ38" i="1" s="1"/>
  <c r="AZ39" i="1" s="1"/>
  <c r="AZ40" i="1" s="1"/>
  <c r="AZ41" i="1" s="1"/>
  <c r="AZ42" i="1" s="1"/>
  <c r="AZ43" i="1" s="1"/>
  <c r="AZ44" i="1" s="1"/>
  <c r="AZ45" i="1" s="1"/>
  <c r="AZ46" i="1" s="1"/>
  <c r="AZ47" i="1" s="1"/>
  <c r="AZ48" i="1" s="1"/>
  <c r="AZ49" i="1" s="1"/>
  <c r="AZ50" i="1" s="1"/>
  <c r="AZ51" i="1" s="1"/>
  <c r="AZ52" i="1" s="1"/>
  <c r="AZ53" i="1" s="1"/>
  <c r="AZ54" i="1" s="1"/>
  <c r="AZ55" i="1" s="1"/>
  <c r="AZ56" i="1" s="1"/>
  <c r="AZ57" i="1" s="1"/>
  <c r="AZ58" i="1" s="1"/>
  <c r="AZ59" i="1" s="1"/>
  <c r="AZ60" i="1" s="1"/>
  <c r="AZ61" i="1" s="1"/>
  <c r="AZ62" i="1" s="1"/>
  <c r="AZ63" i="1" s="1"/>
  <c r="AZ64" i="1" s="1"/>
  <c r="AZ65" i="1" s="1"/>
  <c r="AZ66" i="1" s="1"/>
  <c r="AZ67" i="1" s="1"/>
  <c r="AZ68" i="1" s="1"/>
  <c r="AZ69" i="1" s="1"/>
  <c r="AZ70" i="1" s="1"/>
  <c r="AZ71" i="1" s="1"/>
  <c r="AZ72" i="1" s="1"/>
  <c r="AZ73" i="1" s="1"/>
  <c r="AZ74" i="1" s="1"/>
  <c r="AZ75" i="1" s="1"/>
  <c r="AZ76" i="1" s="1"/>
  <c r="AZ77" i="1" s="1"/>
  <c r="AZ78" i="1" s="1"/>
  <c r="AZ79" i="1" s="1"/>
  <c r="AZ80" i="1" s="1"/>
  <c r="AZ81" i="1" s="1"/>
  <c r="AZ82" i="1" s="1"/>
  <c r="AZ83" i="1" s="1"/>
  <c r="AZ84" i="1" s="1"/>
  <c r="AZ85" i="1" s="1"/>
  <c r="AZ86" i="1" s="1"/>
  <c r="AZ87" i="1" s="1"/>
  <c r="AZ88" i="1" s="1"/>
  <c r="AZ89" i="1" s="1"/>
  <c r="AZ90" i="1" s="1"/>
  <c r="AZ91" i="1" s="1"/>
  <c r="AZ92" i="1" s="1"/>
  <c r="AZ93" i="1" s="1"/>
  <c r="AZ94" i="1" s="1"/>
  <c r="AZ95" i="1" s="1"/>
  <c r="AZ96" i="1" s="1"/>
  <c r="AZ97" i="1" s="1"/>
  <c r="AZ98" i="1" s="1"/>
  <c r="AZ99" i="1" s="1"/>
  <c r="AZ100" i="1" s="1"/>
  <c r="AZ101" i="1" s="1"/>
  <c r="AZ102" i="1" s="1"/>
  <c r="AZ103" i="1" s="1"/>
  <c r="AZ104" i="1" s="1"/>
  <c r="AZ105" i="1" s="1"/>
  <c r="AZ106" i="1" s="1"/>
  <c r="AZ107" i="1" s="1"/>
  <c r="AZ108" i="1" s="1"/>
  <c r="AZ109" i="1" s="1"/>
  <c r="AZ110" i="1" s="1"/>
  <c r="AZ111" i="1" s="1"/>
  <c r="AZ112" i="1" s="1"/>
  <c r="AZ113" i="1" s="1"/>
  <c r="AZ114" i="1" s="1"/>
  <c r="AZ115" i="1" s="1"/>
  <c r="AZ116" i="1" s="1"/>
  <c r="AZ117" i="1" s="1"/>
  <c r="AZ118" i="1" s="1"/>
  <c r="AZ119" i="1" s="1"/>
  <c r="AZ120" i="1" s="1"/>
  <c r="AZ121" i="1" s="1"/>
  <c r="AZ122" i="1" s="1"/>
  <c r="AZ123" i="1" s="1"/>
  <c r="AZ124" i="1" s="1"/>
  <c r="AZ125" i="1" s="1"/>
  <c r="AZ126" i="1" s="1"/>
  <c r="AZ127" i="1" s="1"/>
  <c r="AZ128" i="1" s="1"/>
  <c r="AZ129" i="1" s="1"/>
  <c r="AZ130" i="1" s="1"/>
  <c r="AZ131" i="1" s="1"/>
  <c r="AZ132" i="1" s="1"/>
  <c r="AZ133" i="1" s="1"/>
  <c r="AZ134" i="1" s="1"/>
  <c r="AZ135" i="1" s="1"/>
  <c r="AZ136" i="1" s="1"/>
  <c r="AZ137" i="1" s="1"/>
  <c r="AZ138" i="1" s="1"/>
  <c r="AZ139" i="1" s="1"/>
  <c r="AZ140" i="1" s="1"/>
  <c r="AZ141" i="1" s="1"/>
  <c r="AZ142" i="1" s="1"/>
  <c r="AZ143" i="1" s="1"/>
  <c r="AZ144" i="1" s="1"/>
  <c r="AZ145" i="1" s="1"/>
  <c r="AZ146" i="1" s="1"/>
  <c r="AZ147" i="1" s="1"/>
  <c r="AZ148" i="1" s="1"/>
  <c r="AZ149" i="1" s="1"/>
  <c r="AZ150" i="1" s="1"/>
  <c r="AZ151" i="1" s="1"/>
  <c r="AZ152" i="1" s="1"/>
  <c r="AZ153" i="1" s="1"/>
  <c r="AZ154" i="1" s="1"/>
  <c r="AZ155" i="1" s="1"/>
  <c r="AZ156" i="1" s="1"/>
  <c r="AZ157" i="1" s="1"/>
  <c r="AZ158" i="1" s="1"/>
  <c r="AY3" i="1"/>
  <c r="AY4" i="1" s="1"/>
  <c r="AY5" i="1" s="1"/>
  <c r="AY6" i="1" s="1"/>
  <c r="AY7" i="1" s="1"/>
  <c r="AY8" i="1" s="1"/>
  <c r="AY9" i="1" s="1"/>
  <c r="AY10" i="1" s="1"/>
  <c r="AY11" i="1" s="1"/>
  <c r="AY12" i="1" s="1"/>
  <c r="AY13" i="1" s="1"/>
  <c r="AY14" i="1" s="1"/>
  <c r="AY15" i="1" s="1"/>
  <c r="AY16" i="1" s="1"/>
  <c r="AY17" i="1" s="1"/>
  <c r="AY18" i="1" s="1"/>
  <c r="AY19" i="1" s="1"/>
  <c r="AY20" i="1" s="1"/>
  <c r="AY21" i="1" s="1"/>
  <c r="AY22" i="1" s="1"/>
  <c r="AY23" i="1" s="1"/>
  <c r="AY24" i="1" s="1"/>
  <c r="AY25" i="1" s="1"/>
  <c r="AY26" i="1" s="1"/>
  <c r="AY27" i="1" s="1"/>
  <c r="AY28" i="1" s="1"/>
  <c r="AY29" i="1" s="1"/>
  <c r="AY30" i="1" s="1"/>
  <c r="AY31" i="1" s="1"/>
  <c r="AY32" i="1" s="1"/>
  <c r="AY33" i="1" s="1"/>
  <c r="AY34" i="1" s="1"/>
  <c r="AY35" i="1" s="1"/>
  <c r="AY36" i="1" s="1"/>
  <c r="AY37" i="1" s="1"/>
  <c r="AY38" i="1" s="1"/>
  <c r="AY39" i="1" s="1"/>
  <c r="AY40" i="1" s="1"/>
  <c r="AY41" i="1" s="1"/>
  <c r="AY42" i="1" s="1"/>
  <c r="AY43" i="1" s="1"/>
  <c r="AY44" i="1" s="1"/>
  <c r="AY45" i="1" s="1"/>
  <c r="AY46" i="1" s="1"/>
  <c r="AY47" i="1" s="1"/>
  <c r="AY48" i="1" s="1"/>
  <c r="AY49" i="1" s="1"/>
  <c r="AY50" i="1" s="1"/>
  <c r="AY51" i="1" s="1"/>
  <c r="AY52" i="1" s="1"/>
  <c r="AY53" i="1" s="1"/>
  <c r="AY54" i="1" s="1"/>
  <c r="AY55" i="1" s="1"/>
  <c r="AY56" i="1" s="1"/>
  <c r="AY57" i="1" s="1"/>
  <c r="AY58" i="1" s="1"/>
  <c r="AY59" i="1" s="1"/>
  <c r="AY60" i="1" s="1"/>
  <c r="AY61" i="1" s="1"/>
  <c r="AY62" i="1" s="1"/>
  <c r="AY63" i="1" s="1"/>
  <c r="AY64" i="1" s="1"/>
  <c r="AY65" i="1" s="1"/>
  <c r="AY66" i="1" s="1"/>
  <c r="AY67" i="1" s="1"/>
  <c r="AY68" i="1" s="1"/>
  <c r="AY69" i="1" s="1"/>
  <c r="AY70" i="1" s="1"/>
  <c r="AY71" i="1" s="1"/>
  <c r="AY72" i="1" s="1"/>
  <c r="AY73" i="1" s="1"/>
  <c r="AY74" i="1" s="1"/>
  <c r="AY75" i="1" s="1"/>
  <c r="AY76" i="1" s="1"/>
  <c r="AY77" i="1" s="1"/>
  <c r="AY78" i="1" s="1"/>
  <c r="AY79" i="1" s="1"/>
  <c r="AY80" i="1" s="1"/>
  <c r="AY81" i="1" s="1"/>
  <c r="AY82" i="1" s="1"/>
  <c r="AY83" i="1" s="1"/>
  <c r="AY84" i="1" s="1"/>
  <c r="AY85" i="1" s="1"/>
  <c r="AY86" i="1" s="1"/>
  <c r="AY87" i="1" s="1"/>
  <c r="AY88" i="1" s="1"/>
  <c r="AY89" i="1" s="1"/>
  <c r="AY90" i="1" s="1"/>
  <c r="AY91" i="1" s="1"/>
  <c r="AY92" i="1" s="1"/>
  <c r="AY93" i="1" s="1"/>
  <c r="AY94" i="1" s="1"/>
  <c r="AY95" i="1" s="1"/>
  <c r="AY96" i="1" s="1"/>
  <c r="AY97" i="1" s="1"/>
  <c r="AY98" i="1" s="1"/>
  <c r="AY99" i="1" s="1"/>
  <c r="AY100" i="1" s="1"/>
  <c r="AY101" i="1" s="1"/>
  <c r="AY102" i="1" s="1"/>
  <c r="AY103" i="1" s="1"/>
  <c r="AY104" i="1" s="1"/>
  <c r="AY105" i="1" s="1"/>
  <c r="AY106" i="1" s="1"/>
  <c r="AY107" i="1" s="1"/>
  <c r="AY108" i="1" s="1"/>
  <c r="AY109" i="1" s="1"/>
  <c r="AY110" i="1" s="1"/>
  <c r="AY111" i="1" s="1"/>
  <c r="AY112" i="1" s="1"/>
  <c r="AY113" i="1" s="1"/>
  <c r="AY114" i="1" s="1"/>
  <c r="AY115" i="1" s="1"/>
  <c r="AY116" i="1" s="1"/>
  <c r="AY117" i="1" s="1"/>
  <c r="AY118" i="1" s="1"/>
  <c r="AY119" i="1" s="1"/>
  <c r="AY120" i="1" s="1"/>
  <c r="AY121" i="1" s="1"/>
  <c r="AY122" i="1" s="1"/>
  <c r="AY123" i="1" s="1"/>
  <c r="AY124" i="1" s="1"/>
  <c r="AY125" i="1" s="1"/>
  <c r="AY126" i="1" s="1"/>
  <c r="AY127" i="1" s="1"/>
  <c r="AY128" i="1" s="1"/>
  <c r="AY129" i="1" s="1"/>
  <c r="AY130" i="1" s="1"/>
  <c r="AY131" i="1" s="1"/>
  <c r="AY132" i="1" s="1"/>
  <c r="AY133" i="1" s="1"/>
  <c r="AY134" i="1" s="1"/>
  <c r="AY135" i="1" s="1"/>
  <c r="AY136" i="1" s="1"/>
  <c r="AY137" i="1" s="1"/>
  <c r="AY138" i="1" s="1"/>
  <c r="AY139" i="1" s="1"/>
  <c r="AY140" i="1" s="1"/>
  <c r="AY141" i="1" s="1"/>
  <c r="AY142" i="1" s="1"/>
  <c r="AY143" i="1" s="1"/>
  <c r="AY144" i="1" s="1"/>
  <c r="AY145" i="1" s="1"/>
  <c r="AY146" i="1" s="1"/>
  <c r="AY147" i="1" s="1"/>
  <c r="AY148" i="1" s="1"/>
  <c r="AY149" i="1" s="1"/>
  <c r="AY150" i="1" s="1"/>
  <c r="AY151" i="1" s="1"/>
  <c r="AY152" i="1" s="1"/>
  <c r="AY153" i="1" s="1"/>
  <c r="AY154" i="1" s="1"/>
  <c r="AY155" i="1" s="1"/>
  <c r="AY156" i="1" s="1"/>
  <c r="AY157" i="1" s="1"/>
  <c r="AY158" i="1" s="1"/>
  <c r="AW3" i="1"/>
  <c r="AW4" i="1" s="1"/>
  <c r="AW5" i="1" s="1"/>
  <c r="AW6" i="1" s="1"/>
  <c r="AW7" i="1" s="1"/>
  <c r="AW8" i="1" s="1"/>
  <c r="AW9" i="1" s="1"/>
  <c r="AW10" i="1" s="1"/>
  <c r="AW11" i="1" s="1"/>
  <c r="AW12" i="1" s="1"/>
  <c r="AW13" i="1" s="1"/>
  <c r="AW14" i="1" s="1"/>
  <c r="AW15" i="1" s="1"/>
  <c r="AW16" i="1" s="1"/>
  <c r="AW17" i="1" s="1"/>
  <c r="AW18" i="1" s="1"/>
  <c r="AW19" i="1" s="1"/>
  <c r="AW20" i="1" s="1"/>
  <c r="AW21" i="1" s="1"/>
  <c r="AW22" i="1" s="1"/>
  <c r="AW23" i="1" s="1"/>
  <c r="AW24" i="1" s="1"/>
  <c r="AW25" i="1" s="1"/>
  <c r="AW26" i="1" s="1"/>
  <c r="AW27" i="1" s="1"/>
  <c r="AW28" i="1" s="1"/>
  <c r="AW29" i="1" s="1"/>
  <c r="AW30" i="1" s="1"/>
  <c r="AW31" i="1" s="1"/>
  <c r="AW32" i="1" s="1"/>
  <c r="AW33" i="1" s="1"/>
  <c r="AW34" i="1" s="1"/>
  <c r="AW35" i="1" s="1"/>
  <c r="AW36" i="1" s="1"/>
  <c r="AW37" i="1" s="1"/>
  <c r="AW38" i="1" s="1"/>
  <c r="AW39" i="1" s="1"/>
  <c r="AW40" i="1" s="1"/>
  <c r="AW41" i="1" s="1"/>
  <c r="AW42" i="1" s="1"/>
  <c r="AW43" i="1" s="1"/>
  <c r="AW44" i="1" s="1"/>
  <c r="AW45" i="1" s="1"/>
  <c r="AW46" i="1" s="1"/>
  <c r="AW47" i="1" s="1"/>
  <c r="AW48" i="1" s="1"/>
  <c r="AW49" i="1" s="1"/>
  <c r="AW50" i="1" s="1"/>
  <c r="AW51" i="1" s="1"/>
  <c r="AW52" i="1" s="1"/>
  <c r="AW53" i="1" s="1"/>
  <c r="AW54" i="1" s="1"/>
  <c r="AW55" i="1" s="1"/>
  <c r="AW56" i="1" s="1"/>
  <c r="AW57" i="1" s="1"/>
  <c r="AW58" i="1" s="1"/>
  <c r="AW59" i="1" s="1"/>
  <c r="AW60" i="1" s="1"/>
  <c r="AV3" i="1"/>
  <c r="AV4" i="1" s="1"/>
  <c r="AV5" i="1" s="1"/>
  <c r="AV6" i="1" s="1"/>
  <c r="AV7" i="1" s="1"/>
  <c r="AV8" i="1" s="1"/>
  <c r="AV9" i="1" s="1"/>
  <c r="AV10" i="1" s="1"/>
  <c r="AV11" i="1" s="1"/>
  <c r="AV12" i="1" s="1"/>
  <c r="AV13" i="1" s="1"/>
  <c r="AV14" i="1" s="1"/>
  <c r="AV15" i="1" s="1"/>
  <c r="AV16" i="1" s="1"/>
  <c r="AV17" i="1" s="1"/>
  <c r="AV18" i="1" s="1"/>
  <c r="AV19" i="1" s="1"/>
  <c r="AV20" i="1" s="1"/>
  <c r="AV21" i="1" s="1"/>
  <c r="AV22" i="1" s="1"/>
  <c r="AV23" i="1" s="1"/>
  <c r="AV24" i="1" s="1"/>
  <c r="AV25" i="1" s="1"/>
  <c r="AV26" i="1" s="1"/>
  <c r="AV27" i="1" s="1"/>
  <c r="AV28" i="1" s="1"/>
  <c r="AV29" i="1" s="1"/>
  <c r="AV30" i="1" s="1"/>
  <c r="AV31" i="1" s="1"/>
  <c r="AV32" i="1" s="1"/>
  <c r="AV33" i="1" s="1"/>
  <c r="AV34" i="1" s="1"/>
  <c r="AV35" i="1" s="1"/>
  <c r="AV36" i="1" s="1"/>
  <c r="AV37" i="1" s="1"/>
  <c r="AV38" i="1" s="1"/>
  <c r="AV39" i="1" s="1"/>
  <c r="AV40" i="1" s="1"/>
  <c r="AV41" i="1" s="1"/>
  <c r="AV42" i="1" s="1"/>
  <c r="AV43" i="1" s="1"/>
  <c r="AV44" i="1" s="1"/>
  <c r="AV45" i="1" s="1"/>
  <c r="AV46" i="1" s="1"/>
  <c r="AV47" i="1" s="1"/>
  <c r="AV48" i="1" s="1"/>
  <c r="AV49" i="1" s="1"/>
  <c r="AV50" i="1" s="1"/>
  <c r="AV51" i="1" s="1"/>
  <c r="AV52" i="1" s="1"/>
  <c r="AV53" i="1" s="1"/>
  <c r="AV54" i="1" s="1"/>
  <c r="AV55" i="1" s="1"/>
  <c r="AV56" i="1" s="1"/>
  <c r="AV57" i="1" s="1"/>
  <c r="AV58" i="1" s="1"/>
  <c r="AV59" i="1" s="1"/>
  <c r="AV60" i="1" s="1"/>
  <c r="AV61" i="1" s="1"/>
  <c r="AV62" i="1" s="1"/>
  <c r="AV63" i="1" s="1"/>
  <c r="AV64" i="1" s="1"/>
  <c r="AV65" i="1" s="1"/>
  <c r="AV66" i="1" s="1"/>
  <c r="AV67" i="1" s="1"/>
  <c r="AV68" i="1" s="1"/>
  <c r="AV69" i="1" s="1"/>
  <c r="AV70" i="1" s="1"/>
  <c r="AV71" i="1" s="1"/>
  <c r="AV72" i="1" s="1"/>
  <c r="AV73" i="1" s="1"/>
  <c r="AV74" i="1" s="1"/>
  <c r="AV75" i="1" s="1"/>
  <c r="AV76" i="1" s="1"/>
  <c r="AV77" i="1" s="1"/>
  <c r="AV78" i="1" s="1"/>
  <c r="AV79" i="1" s="1"/>
  <c r="AV80" i="1" s="1"/>
  <c r="AV81" i="1" s="1"/>
  <c r="AV82" i="1" s="1"/>
  <c r="AV83" i="1" s="1"/>
  <c r="AV84" i="1" s="1"/>
  <c r="AV85" i="1" s="1"/>
  <c r="AV86" i="1" s="1"/>
  <c r="AV87" i="1" s="1"/>
  <c r="AV88" i="1" s="1"/>
  <c r="AV89" i="1" s="1"/>
  <c r="AV90" i="1" s="1"/>
  <c r="AV91" i="1" s="1"/>
  <c r="AV92" i="1" s="1"/>
  <c r="AV93" i="1" s="1"/>
  <c r="AV94" i="1" s="1"/>
  <c r="AV95" i="1" s="1"/>
  <c r="AV96" i="1" s="1"/>
  <c r="AV97" i="1" s="1"/>
  <c r="AV98" i="1" s="1"/>
  <c r="AV99" i="1" s="1"/>
  <c r="AV100" i="1" s="1"/>
  <c r="AV101" i="1" s="1"/>
  <c r="AV102" i="1" s="1"/>
  <c r="AV103" i="1" s="1"/>
  <c r="AV104" i="1" s="1"/>
  <c r="AV105" i="1" s="1"/>
  <c r="AV106" i="1" s="1"/>
  <c r="AV107" i="1" s="1"/>
  <c r="AV108" i="1" s="1"/>
  <c r="AV109" i="1" s="1"/>
  <c r="AV110" i="1" s="1"/>
  <c r="AV111" i="1" s="1"/>
  <c r="AV112" i="1" s="1"/>
  <c r="AV113" i="1" s="1"/>
  <c r="AV114" i="1" s="1"/>
  <c r="AV115" i="1" s="1"/>
  <c r="AV116" i="1" s="1"/>
  <c r="AV117" i="1" s="1"/>
  <c r="AV118" i="1" s="1"/>
  <c r="AV119" i="1" s="1"/>
  <c r="AV120" i="1" s="1"/>
  <c r="AV121" i="1" s="1"/>
  <c r="AV122" i="1" s="1"/>
  <c r="AV123" i="1" s="1"/>
  <c r="AV124" i="1" s="1"/>
  <c r="AV125" i="1" s="1"/>
  <c r="AV126" i="1" s="1"/>
  <c r="AV127" i="1" s="1"/>
  <c r="AV128" i="1" s="1"/>
  <c r="AV129" i="1" s="1"/>
  <c r="AV130" i="1" s="1"/>
  <c r="AV131" i="1" s="1"/>
  <c r="AV132" i="1" s="1"/>
  <c r="AV133" i="1" s="1"/>
  <c r="AV134" i="1" s="1"/>
  <c r="AV135" i="1" s="1"/>
  <c r="AV136" i="1" s="1"/>
  <c r="AV137" i="1" s="1"/>
  <c r="AV138" i="1" s="1"/>
  <c r="AV139" i="1" s="1"/>
  <c r="AV140" i="1" s="1"/>
  <c r="AV141" i="1" s="1"/>
  <c r="AV142" i="1" s="1"/>
  <c r="AV143" i="1" s="1"/>
  <c r="AV144" i="1" s="1"/>
  <c r="AV145" i="1" s="1"/>
  <c r="AV146" i="1" s="1"/>
  <c r="AV147" i="1" s="1"/>
  <c r="AV148" i="1" s="1"/>
  <c r="AV149" i="1" s="1"/>
  <c r="AV150" i="1" s="1"/>
  <c r="AV151" i="1" s="1"/>
  <c r="AV152" i="1" s="1"/>
  <c r="AV153" i="1" s="1"/>
  <c r="AV154" i="1" s="1"/>
  <c r="AV155" i="1" s="1"/>
  <c r="AV156" i="1" s="1"/>
  <c r="AV157" i="1" s="1"/>
  <c r="AV158" i="1" s="1"/>
  <c r="AU3" i="1"/>
  <c r="AU4" i="1" s="1"/>
  <c r="AU5" i="1" s="1"/>
  <c r="AU6" i="1" s="1"/>
  <c r="AU7" i="1" s="1"/>
  <c r="AU8" i="1" s="1"/>
  <c r="AU9" i="1" s="1"/>
  <c r="AU10" i="1" s="1"/>
  <c r="AU11" i="1" s="1"/>
  <c r="AU12" i="1" s="1"/>
  <c r="AU13" i="1" s="1"/>
  <c r="AU14" i="1" s="1"/>
  <c r="AU15" i="1" s="1"/>
  <c r="AU16" i="1" s="1"/>
  <c r="AU17" i="1" s="1"/>
  <c r="AU18" i="1" s="1"/>
  <c r="AU19" i="1" s="1"/>
  <c r="AU20" i="1" s="1"/>
  <c r="AU21" i="1" s="1"/>
  <c r="AU22" i="1" s="1"/>
  <c r="AU23" i="1" s="1"/>
  <c r="AU24" i="1" s="1"/>
  <c r="AU25" i="1" s="1"/>
  <c r="AU26" i="1" s="1"/>
  <c r="AU27" i="1" s="1"/>
  <c r="AU28" i="1" s="1"/>
  <c r="AU29" i="1" s="1"/>
  <c r="AU30" i="1" s="1"/>
  <c r="AU31" i="1" s="1"/>
  <c r="AU32" i="1" s="1"/>
  <c r="AU33" i="1" s="1"/>
  <c r="AU34" i="1" s="1"/>
  <c r="AU35" i="1" s="1"/>
  <c r="AU36" i="1" s="1"/>
  <c r="AU37" i="1" s="1"/>
  <c r="AU38" i="1" s="1"/>
  <c r="AU39" i="1" s="1"/>
  <c r="AU40" i="1" s="1"/>
  <c r="AU41" i="1" s="1"/>
  <c r="AU42" i="1" s="1"/>
  <c r="AU43" i="1" s="1"/>
  <c r="AU44" i="1" s="1"/>
  <c r="AU45" i="1" s="1"/>
  <c r="AU46" i="1" s="1"/>
  <c r="AU47" i="1" s="1"/>
  <c r="AU48" i="1" s="1"/>
  <c r="AU49" i="1" s="1"/>
  <c r="AU50" i="1" s="1"/>
  <c r="AU51" i="1" s="1"/>
  <c r="AU52" i="1" s="1"/>
  <c r="AU53" i="1" s="1"/>
  <c r="AU54" i="1" s="1"/>
  <c r="AU55" i="1" s="1"/>
  <c r="AU56" i="1" s="1"/>
  <c r="AU57" i="1" s="1"/>
  <c r="AU58" i="1" s="1"/>
  <c r="AU59" i="1" s="1"/>
  <c r="AU60" i="1" s="1"/>
  <c r="AU61" i="1" s="1"/>
  <c r="AU62" i="1" s="1"/>
  <c r="AU63" i="1" s="1"/>
  <c r="AU64" i="1" s="1"/>
  <c r="AU65" i="1" s="1"/>
  <c r="AU66" i="1" s="1"/>
  <c r="AU67" i="1" s="1"/>
  <c r="AU68" i="1" s="1"/>
  <c r="AU69" i="1" s="1"/>
  <c r="AU70" i="1" s="1"/>
  <c r="AU71" i="1" s="1"/>
  <c r="AU72" i="1" s="1"/>
  <c r="AU73" i="1" s="1"/>
  <c r="AU74" i="1" s="1"/>
  <c r="AU75" i="1" s="1"/>
  <c r="AU76" i="1" s="1"/>
  <c r="AU77" i="1" s="1"/>
  <c r="AU78" i="1" s="1"/>
  <c r="AU79" i="1" s="1"/>
  <c r="AU80" i="1" s="1"/>
  <c r="AU81" i="1" s="1"/>
  <c r="AU82" i="1" s="1"/>
  <c r="AU83" i="1" s="1"/>
  <c r="AU84" i="1" s="1"/>
  <c r="AU85" i="1" s="1"/>
  <c r="AU86" i="1" s="1"/>
  <c r="AU87" i="1" s="1"/>
  <c r="AU88" i="1" s="1"/>
  <c r="AU89" i="1" s="1"/>
  <c r="AU90" i="1" s="1"/>
  <c r="AU91" i="1" s="1"/>
  <c r="AU92" i="1" s="1"/>
  <c r="AU93" i="1" s="1"/>
  <c r="AU94" i="1" s="1"/>
  <c r="AU95" i="1" s="1"/>
  <c r="AU96" i="1" s="1"/>
  <c r="AU97" i="1" s="1"/>
  <c r="AU98" i="1" s="1"/>
  <c r="AU99" i="1" s="1"/>
  <c r="AU100" i="1" s="1"/>
  <c r="AU101" i="1" s="1"/>
  <c r="AU102" i="1" s="1"/>
  <c r="AU103" i="1" s="1"/>
  <c r="AU104" i="1" s="1"/>
  <c r="AU105" i="1" s="1"/>
  <c r="AU106" i="1" s="1"/>
  <c r="AU107" i="1" s="1"/>
  <c r="AU108" i="1" s="1"/>
  <c r="AU109" i="1" s="1"/>
  <c r="AU110" i="1" s="1"/>
  <c r="AU111" i="1" s="1"/>
  <c r="AU112" i="1" s="1"/>
  <c r="AU113" i="1" s="1"/>
  <c r="AU114" i="1" s="1"/>
  <c r="AU115" i="1" s="1"/>
  <c r="AU116" i="1" s="1"/>
  <c r="AU117" i="1" s="1"/>
  <c r="AU118" i="1" s="1"/>
  <c r="AU119" i="1" s="1"/>
  <c r="AU120" i="1" s="1"/>
  <c r="AU121" i="1" s="1"/>
  <c r="AU122" i="1" s="1"/>
  <c r="AU123" i="1" s="1"/>
  <c r="AU124" i="1" s="1"/>
  <c r="AU125" i="1" s="1"/>
  <c r="AU126" i="1" s="1"/>
  <c r="AU127" i="1" s="1"/>
  <c r="AU128" i="1" s="1"/>
  <c r="AU129" i="1" s="1"/>
  <c r="AU130" i="1" s="1"/>
  <c r="AU131" i="1" s="1"/>
  <c r="AU132" i="1" s="1"/>
  <c r="AU133" i="1" s="1"/>
  <c r="AU134" i="1" s="1"/>
  <c r="AU135" i="1" s="1"/>
  <c r="AU136" i="1" s="1"/>
  <c r="AU137" i="1" s="1"/>
  <c r="AU138" i="1" s="1"/>
  <c r="AU139" i="1" s="1"/>
  <c r="AU140" i="1" s="1"/>
  <c r="AU141" i="1" s="1"/>
  <c r="AU142" i="1" s="1"/>
  <c r="AU143" i="1" s="1"/>
  <c r="AU144" i="1" s="1"/>
  <c r="AU145" i="1" s="1"/>
  <c r="AU146" i="1" s="1"/>
  <c r="AU147" i="1" s="1"/>
  <c r="AU148" i="1" s="1"/>
  <c r="AU149" i="1" s="1"/>
  <c r="AU150" i="1" s="1"/>
  <c r="AU151" i="1" s="1"/>
  <c r="AU152" i="1" s="1"/>
  <c r="AU153" i="1" s="1"/>
  <c r="AU154" i="1" s="1"/>
  <c r="AU155" i="1" s="1"/>
  <c r="AU156" i="1" s="1"/>
  <c r="AU157" i="1" s="1"/>
  <c r="AU158" i="1" s="1"/>
  <c r="AT3" i="1"/>
  <c r="AT4" i="1" s="1"/>
  <c r="AT5" i="1" s="1"/>
  <c r="AT6" i="1" s="1"/>
  <c r="AT7" i="1" s="1"/>
  <c r="AT8" i="1" s="1"/>
  <c r="AT9" i="1" s="1"/>
  <c r="AT10" i="1" s="1"/>
  <c r="AT11" i="1" s="1"/>
  <c r="AT12" i="1" s="1"/>
  <c r="AT13" i="1" s="1"/>
  <c r="AT14" i="1" s="1"/>
  <c r="AT15" i="1" s="1"/>
  <c r="AT16" i="1" s="1"/>
  <c r="AT17" i="1" s="1"/>
  <c r="AT18" i="1" s="1"/>
  <c r="AT19" i="1" s="1"/>
  <c r="AT20" i="1" s="1"/>
  <c r="AT21" i="1" s="1"/>
  <c r="AT22" i="1" s="1"/>
  <c r="AT23" i="1" s="1"/>
  <c r="AT24" i="1" s="1"/>
  <c r="AT25" i="1" s="1"/>
  <c r="AT26" i="1" s="1"/>
  <c r="AT27" i="1" s="1"/>
  <c r="AT28" i="1" s="1"/>
  <c r="AT29" i="1" s="1"/>
  <c r="AT30" i="1" s="1"/>
  <c r="AT31" i="1" s="1"/>
  <c r="AT32" i="1" s="1"/>
  <c r="AT33" i="1" s="1"/>
  <c r="AT34" i="1" s="1"/>
  <c r="AT35" i="1" s="1"/>
  <c r="AT36" i="1" s="1"/>
  <c r="AT37" i="1" s="1"/>
  <c r="AT38" i="1" s="1"/>
  <c r="AT39" i="1" s="1"/>
  <c r="AT40" i="1" s="1"/>
  <c r="AT41" i="1" s="1"/>
  <c r="AT42" i="1" s="1"/>
  <c r="AT43" i="1" s="1"/>
  <c r="AT44" i="1" s="1"/>
  <c r="AT45" i="1" s="1"/>
  <c r="AT46" i="1" s="1"/>
  <c r="AT47" i="1" s="1"/>
  <c r="AT48" i="1" s="1"/>
  <c r="AT49" i="1" s="1"/>
  <c r="AT50" i="1" s="1"/>
  <c r="AT51" i="1" s="1"/>
  <c r="AT52" i="1" s="1"/>
  <c r="AT53" i="1" s="1"/>
  <c r="AT54" i="1" s="1"/>
  <c r="AT55" i="1" s="1"/>
  <c r="AT56" i="1" s="1"/>
  <c r="AT57" i="1" s="1"/>
  <c r="AT58" i="1" s="1"/>
  <c r="AT59" i="1" s="1"/>
  <c r="AT60" i="1" s="1"/>
  <c r="AT61" i="1" s="1"/>
  <c r="AT62" i="1" s="1"/>
  <c r="AT63" i="1" s="1"/>
  <c r="AT64" i="1" s="1"/>
  <c r="AT65" i="1" s="1"/>
  <c r="AT66" i="1" s="1"/>
  <c r="AT67" i="1" s="1"/>
  <c r="AT68" i="1" s="1"/>
  <c r="AT69" i="1" s="1"/>
  <c r="AT70" i="1" s="1"/>
  <c r="AT71" i="1" s="1"/>
  <c r="AT72" i="1" s="1"/>
  <c r="AT73" i="1" s="1"/>
  <c r="AT74" i="1" s="1"/>
  <c r="AT75" i="1" s="1"/>
  <c r="AT76" i="1" s="1"/>
  <c r="AT77" i="1" s="1"/>
  <c r="AT78" i="1" s="1"/>
  <c r="AT79" i="1" s="1"/>
  <c r="AT80" i="1" s="1"/>
  <c r="AT81" i="1" s="1"/>
  <c r="AT82" i="1" s="1"/>
  <c r="AT83" i="1" s="1"/>
  <c r="AT84" i="1" s="1"/>
  <c r="AT85" i="1" s="1"/>
  <c r="AT86" i="1" s="1"/>
  <c r="AT87" i="1" s="1"/>
  <c r="AT88" i="1" s="1"/>
  <c r="AT89" i="1" s="1"/>
  <c r="AT90" i="1" s="1"/>
  <c r="AT91" i="1" s="1"/>
  <c r="AT92" i="1" s="1"/>
  <c r="AT93" i="1" s="1"/>
  <c r="AT94" i="1" s="1"/>
  <c r="AT95" i="1" s="1"/>
  <c r="AT96" i="1" s="1"/>
  <c r="AT97" i="1" s="1"/>
  <c r="AT98" i="1" s="1"/>
  <c r="AT99" i="1" s="1"/>
  <c r="AT100" i="1" s="1"/>
  <c r="AT101" i="1" s="1"/>
  <c r="AT102" i="1" s="1"/>
  <c r="AT103" i="1" s="1"/>
  <c r="AT104" i="1" s="1"/>
  <c r="AT105" i="1" s="1"/>
  <c r="AT106" i="1" s="1"/>
  <c r="AT107" i="1" s="1"/>
  <c r="AT108" i="1" s="1"/>
  <c r="AT109" i="1" s="1"/>
  <c r="AT110" i="1" s="1"/>
  <c r="AT111" i="1" s="1"/>
  <c r="AT112" i="1" s="1"/>
  <c r="AT113" i="1" s="1"/>
  <c r="AT114" i="1" s="1"/>
  <c r="AT115" i="1" s="1"/>
  <c r="AT116" i="1" s="1"/>
  <c r="AT117" i="1" s="1"/>
  <c r="AT118" i="1" s="1"/>
  <c r="AT119" i="1" s="1"/>
  <c r="AT120" i="1" s="1"/>
  <c r="AT121" i="1" s="1"/>
  <c r="AT122" i="1" s="1"/>
  <c r="AT123" i="1" s="1"/>
  <c r="AT124" i="1" s="1"/>
  <c r="AT125" i="1" s="1"/>
  <c r="AT126" i="1" s="1"/>
  <c r="AT127" i="1" s="1"/>
  <c r="AT128" i="1" s="1"/>
  <c r="AT129" i="1" s="1"/>
  <c r="AT130" i="1" s="1"/>
  <c r="AT131" i="1" s="1"/>
  <c r="AT132" i="1" s="1"/>
  <c r="AT133" i="1" s="1"/>
  <c r="AT134" i="1" s="1"/>
  <c r="AT135" i="1" s="1"/>
  <c r="AT136" i="1" s="1"/>
  <c r="AT137" i="1" s="1"/>
  <c r="AT138" i="1" s="1"/>
  <c r="AT139" i="1" s="1"/>
  <c r="AT140" i="1" s="1"/>
  <c r="AT141" i="1" s="1"/>
  <c r="AT142" i="1" s="1"/>
  <c r="AT143" i="1" s="1"/>
  <c r="AT144" i="1" s="1"/>
  <c r="AT145" i="1" s="1"/>
  <c r="AT146" i="1" s="1"/>
  <c r="AT147" i="1" s="1"/>
  <c r="AT148" i="1" s="1"/>
  <c r="AT149" i="1" s="1"/>
  <c r="AT150" i="1" s="1"/>
  <c r="AT151" i="1" s="1"/>
  <c r="AT152" i="1" s="1"/>
  <c r="AT153" i="1" s="1"/>
  <c r="AT154" i="1" s="1"/>
  <c r="AT155" i="1" s="1"/>
  <c r="AT156" i="1" s="1"/>
  <c r="AT157" i="1" s="1"/>
  <c r="AT158" i="1" s="1"/>
  <c r="AS3" i="1"/>
  <c r="AS4" i="1" s="1"/>
  <c r="AS5" i="1" s="1"/>
  <c r="AR3" i="1"/>
  <c r="AR4" i="1" s="1"/>
  <c r="AR5" i="1" s="1"/>
  <c r="AR6" i="1" s="1"/>
  <c r="AR7" i="1" s="1"/>
  <c r="AR8" i="1" s="1"/>
  <c r="AR9" i="1" s="1"/>
  <c r="AR10" i="1" s="1"/>
  <c r="AR11" i="1" s="1"/>
  <c r="AR12" i="1" s="1"/>
  <c r="AR13" i="1" s="1"/>
  <c r="AR14" i="1" s="1"/>
  <c r="AR15" i="1" s="1"/>
  <c r="AR16" i="1" s="1"/>
  <c r="AR17" i="1" s="1"/>
  <c r="AR18" i="1" s="1"/>
  <c r="AR19" i="1" s="1"/>
  <c r="AR20" i="1" s="1"/>
  <c r="AR21" i="1" s="1"/>
  <c r="AR22" i="1" s="1"/>
  <c r="AR23" i="1" s="1"/>
  <c r="AR24" i="1" s="1"/>
  <c r="AR25" i="1" s="1"/>
  <c r="AR26" i="1" s="1"/>
  <c r="AR27" i="1" s="1"/>
  <c r="AR28" i="1" s="1"/>
  <c r="AR29" i="1" s="1"/>
  <c r="AR30" i="1" s="1"/>
  <c r="AR31" i="1" s="1"/>
  <c r="AR32" i="1" s="1"/>
  <c r="AR33" i="1" s="1"/>
  <c r="AR34" i="1" s="1"/>
  <c r="AR35" i="1" s="1"/>
  <c r="AR36" i="1" s="1"/>
  <c r="AR37" i="1" s="1"/>
  <c r="AR38" i="1" s="1"/>
  <c r="AR39" i="1" s="1"/>
  <c r="AR40" i="1" s="1"/>
  <c r="AR41" i="1" s="1"/>
  <c r="AR42" i="1" s="1"/>
  <c r="AR43" i="1" s="1"/>
  <c r="AR44" i="1" s="1"/>
  <c r="AR45" i="1" s="1"/>
  <c r="AR46" i="1" s="1"/>
  <c r="AR47" i="1" s="1"/>
  <c r="AR48" i="1" s="1"/>
  <c r="AR49" i="1" s="1"/>
  <c r="AR50" i="1" s="1"/>
  <c r="AR51" i="1" s="1"/>
  <c r="AR52" i="1" s="1"/>
  <c r="AR53" i="1" s="1"/>
  <c r="AR54" i="1" s="1"/>
  <c r="AR55" i="1" s="1"/>
  <c r="AR56" i="1" s="1"/>
  <c r="AR57" i="1" s="1"/>
  <c r="AR58" i="1" s="1"/>
  <c r="AR59" i="1" s="1"/>
  <c r="AR60" i="1" s="1"/>
  <c r="AR61" i="1" s="1"/>
  <c r="AR62" i="1" s="1"/>
  <c r="AR63" i="1" s="1"/>
  <c r="AR64" i="1" s="1"/>
  <c r="AR65" i="1" s="1"/>
  <c r="AR66" i="1" s="1"/>
  <c r="AR67" i="1" s="1"/>
  <c r="AR68" i="1" s="1"/>
  <c r="AR69" i="1" s="1"/>
  <c r="AR70" i="1" s="1"/>
  <c r="AR71" i="1" s="1"/>
  <c r="AR72" i="1" s="1"/>
  <c r="AR73" i="1" s="1"/>
  <c r="AR74" i="1" s="1"/>
  <c r="AR75" i="1" s="1"/>
  <c r="AR76" i="1" s="1"/>
  <c r="AR77" i="1" s="1"/>
  <c r="AR78" i="1" s="1"/>
  <c r="AR79" i="1" s="1"/>
  <c r="AR80" i="1" s="1"/>
  <c r="AR81" i="1" s="1"/>
  <c r="AR82" i="1" s="1"/>
  <c r="AR83" i="1" s="1"/>
  <c r="AR84" i="1" s="1"/>
  <c r="AR85" i="1" s="1"/>
  <c r="AR86" i="1" s="1"/>
  <c r="AR87" i="1" s="1"/>
  <c r="AR88" i="1" s="1"/>
  <c r="AR89" i="1" s="1"/>
  <c r="AR90" i="1" s="1"/>
  <c r="AR91" i="1" s="1"/>
  <c r="AR92" i="1" s="1"/>
  <c r="AR93" i="1" s="1"/>
  <c r="AR94" i="1" s="1"/>
  <c r="AR95" i="1" s="1"/>
  <c r="AR96" i="1" s="1"/>
  <c r="AR97" i="1" s="1"/>
  <c r="AR98" i="1" s="1"/>
  <c r="AR99" i="1" s="1"/>
  <c r="AR100" i="1" s="1"/>
  <c r="AR101" i="1" s="1"/>
  <c r="AR102" i="1" s="1"/>
  <c r="AR103" i="1" s="1"/>
  <c r="AR104" i="1" s="1"/>
  <c r="AR105" i="1" s="1"/>
  <c r="AR106" i="1" s="1"/>
  <c r="AR107" i="1" s="1"/>
  <c r="AR108" i="1" s="1"/>
  <c r="AR109" i="1" s="1"/>
  <c r="AR110" i="1" s="1"/>
  <c r="AR111" i="1" s="1"/>
  <c r="AR112" i="1" s="1"/>
  <c r="AR113" i="1" s="1"/>
  <c r="AR114" i="1" s="1"/>
  <c r="AR115" i="1" s="1"/>
  <c r="AR116" i="1" s="1"/>
  <c r="AR117" i="1" s="1"/>
  <c r="AR118" i="1" s="1"/>
  <c r="AR119" i="1" s="1"/>
  <c r="AR120" i="1" s="1"/>
  <c r="AR121" i="1" s="1"/>
  <c r="AR122" i="1" s="1"/>
  <c r="AR123" i="1" s="1"/>
  <c r="AR124" i="1" s="1"/>
  <c r="AR125" i="1" s="1"/>
  <c r="AR126" i="1" s="1"/>
  <c r="AR127" i="1" s="1"/>
  <c r="AR128" i="1" s="1"/>
  <c r="AR129" i="1" s="1"/>
  <c r="AR130" i="1" s="1"/>
  <c r="AR131" i="1" s="1"/>
  <c r="AR132" i="1" s="1"/>
  <c r="AR133" i="1" s="1"/>
  <c r="AR134" i="1" s="1"/>
  <c r="AR135" i="1" s="1"/>
  <c r="AR136" i="1" s="1"/>
  <c r="AR137" i="1" s="1"/>
  <c r="AR138" i="1" s="1"/>
  <c r="AR139" i="1" s="1"/>
  <c r="AR140" i="1" s="1"/>
  <c r="AR141" i="1" s="1"/>
  <c r="AR142" i="1" s="1"/>
  <c r="AR143" i="1" s="1"/>
  <c r="AR144" i="1" s="1"/>
  <c r="AR145" i="1" s="1"/>
  <c r="AR146" i="1" s="1"/>
  <c r="AR147" i="1" s="1"/>
  <c r="AR148" i="1" s="1"/>
  <c r="AR149" i="1" s="1"/>
  <c r="AR150" i="1" s="1"/>
  <c r="AR151" i="1" s="1"/>
  <c r="AR152" i="1" s="1"/>
  <c r="AR153" i="1" s="1"/>
  <c r="AR154" i="1" s="1"/>
  <c r="AR155" i="1" s="1"/>
  <c r="AR156" i="1" s="1"/>
  <c r="AR157" i="1" s="1"/>
  <c r="AR158" i="1" s="1"/>
  <c r="AQ3" i="1"/>
  <c r="AQ4" i="1" s="1"/>
  <c r="AQ5" i="1" s="1"/>
  <c r="AQ6" i="1" s="1"/>
  <c r="AQ7" i="1" s="1"/>
  <c r="AQ8" i="1" s="1"/>
  <c r="AQ9" i="1" s="1"/>
  <c r="AQ10" i="1" s="1"/>
  <c r="AQ11" i="1" s="1"/>
  <c r="AQ12" i="1" s="1"/>
  <c r="AQ13" i="1" s="1"/>
  <c r="AQ14" i="1" s="1"/>
  <c r="AQ15" i="1" s="1"/>
  <c r="AQ16" i="1" s="1"/>
  <c r="AQ17" i="1" s="1"/>
  <c r="AQ18" i="1" s="1"/>
  <c r="AQ19" i="1" s="1"/>
  <c r="AQ20" i="1" s="1"/>
  <c r="AQ21" i="1" s="1"/>
  <c r="AQ22" i="1" s="1"/>
  <c r="AQ23" i="1" s="1"/>
  <c r="AQ24" i="1" s="1"/>
  <c r="AQ25" i="1" s="1"/>
  <c r="AQ26" i="1" s="1"/>
  <c r="AQ27" i="1" s="1"/>
  <c r="AQ28" i="1" s="1"/>
  <c r="AQ29" i="1" s="1"/>
  <c r="AQ30" i="1" s="1"/>
  <c r="AQ31" i="1" s="1"/>
  <c r="AQ32" i="1" s="1"/>
  <c r="AQ33" i="1" s="1"/>
  <c r="AQ34" i="1" s="1"/>
  <c r="AQ35" i="1" s="1"/>
  <c r="AQ36" i="1" s="1"/>
  <c r="AQ37" i="1" s="1"/>
  <c r="AQ38" i="1" s="1"/>
  <c r="AQ39" i="1" s="1"/>
  <c r="AQ40" i="1" s="1"/>
  <c r="AQ41" i="1" s="1"/>
  <c r="AQ42" i="1" s="1"/>
  <c r="AQ43" i="1" s="1"/>
  <c r="AQ44" i="1" s="1"/>
  <c r="AQ45" i="1" s="1"/>
  <c r="AQ46" i="1" s="1"/>
  <c r="AQ47" i="1" s="1"/>
  <c r="AQ48" i="1" s="1"/>
  <c r="AQ49" i="1" s="1"/>
  <c r="AQ50" i="1" s="1"/>
  <c r="AQ51" i="1" s="1"/>
  <c r="AQ52" i="1" s="1"/>
  <c r="AQ53" i="1" s="1"/>
  <c r="AQ54" i="1" s="1"/>
  <c r="AQ55" i="1" s="1"/>
  <c r="AQ56" i="1" s="1"/>
  <c r="AQ57" i="1" s="1"/>
  <c r="AQ58" i="1" s="1"/>
  <c r="AQ59" i="1" s="1"/>
  <c r="AQ60" i="1" s="1"/>
  <c r="AQ61" i="1" s="1"/>
  <c r="AQ62" i="1" s="1"/>
  <c r="AQ63" i="1" s="1"/>
  <c r="AQ64" i="1" s="1"/>
  <c r="AQ65" i="1" s="1"/>
  <c r="AQ66" i="1" s="1"/>
  <c r="AQ67" i="1" s="1"/>
  <c r="AQ68" i="1" s="1"/>
  <c r="AQ69" i="1" s="1"/>
  <c r="AQ70" i="1" s="1"/>
  <c r="AQ71" i="1" s="1"/>
  <c r="AQ72" i="1" s="1"/>
  <c r="AQ73" i="1" s="1"/>
  <c r="AQ74" i="1" s="1"/>
  <c r="AQ75" i="1" s="1"/>
  <c r="AQ76" i="1" s="1"/>
  <c r="AQ77" i="1" s="1"/>
  <c r="AQ78" i="1" s="1"/>
  <c r="AQ79" i="1" s="1"/>
  <c r="AQ80" i="1" s="1"/>
  <c r="AQ81" i="1" s="1"/>
  <c r="AQ82" i="1" s="1"/>
  <c r="AQ83" i="1" s="1"/>
  <c r="AQ84" i="1" s="1"/>
  <c r="AQ85" i="1" s="1"/>
  <c r="AQ86" i="1" s="1"/>
  <c r="AQ87" i="1" s="1"/>
  <c r="AQ88" i="1" s="1"/>
  <c r="AQ89" i="1" s="1"/>
  <c r="AQ90" i="1" s="1"/>
  <c r="AQ91" i="1" s="1"/>
  <c r="AQ92" i="1" s="1"/>
  <c r="AQ93" i="1" s="1"/>
  <c r="AQ94" i="1" s="1"/>
  <c r="AQ95" i="1" s="1"/>
  <c r="AQ96" i="1" s="1"/>
  <c r="AQ97" i="1" s="1"/>
  <c r="AQ98" i="1" s="1"/>
  <c r="AQ99" i="1" s="1"/>
  <c r="AQ100" i="1" s="1"/>
  <c r="AQ101" i="1" s="1"/>
  <c r="AQ102" i="1" s="1"/>
  <c r="AQ103" i="1" s="1"/>
  <c r="AQ104" i="1" s="1"/>
  <c r="AQ105" i="1" s="1"/>
  <c r="AQ106" i="1" s="1"/>
  <c r="AQ107" i="1" s="1"/>
  <c r="AQ108" i="1" s="1"/>
  <c r="AQ109" i="1" s="1"/>
  <c r="AQ110" i="1" s="1"/>
  <c r="AQ111" i="1" s="1"/>
  <c r="AQ112" i="1" s="1"/>
  <c r="AQ113" i="1" s="1"/>
  <c r="AQ114" i="1" s="1"/>
  <c r="AQ115" i="1" s="1"/>
  <c r="AQ116" i="1" s="1"/>
  <c r="AQ117" i="1" s="1"/>
  <c r="AQ118" i="1" s="1"/>
  <c r="AQ119" i="1" s="1"/>
  <c r="AQ120" i="1" s="1"/>
  <c r="AQ121" i="1" s="1"/>
  <c r="AQ122" i="1" s="1"/>
  <c r="AQ123" i="1" s="1"/>
  <c r="AQ124" i="1" s="1"/>
  <c r="AQ125" i="1" s="1"/>
  <c r="AQ126" i="1" s="1"/>
  <c r="AQ127" i="1" s="1"/>
  <c r="AQ128" i="1" s="1"/>
  <c r="AQ129" i="1" s="1"/>
  <c r="AQ130" i="1" s="1"/>
  <c r="AQ131" i="1" s="1"/>
  <c r="AQ132" i="1" s="1"/>
  <c r="AQ133" i="1" s="1"/>
  <c r="AQ134" i="1" s="1"/>
  <c r="AQ135" i="1" s="1"/>
  <c r="AQ136" i="1" s="1"/>
  <c r="AQ137" i="1" s="1"/>
  <c r="AQ138" i="1" s="1"/>
  <c r="AQ139" i="1" s="1"/>
  <c r="AQ140" i="1" s="1"/>
  <c r="AQ141" i="1" s="1"/>
  <c r="AQ142" i="1" s="1"/>
  <c r="AQ143" i="1" s="1"/>
  <c r="AQ144" i="1" s="1"/>
  <c r="AQ145" i="1" s="1"/>
  <c r="AQ146" i="1" s="1"/>
  <c r="AQ147" i="1" s="1"/>
  <c r="AQ148" i="1" s="1"/>
  <c r="AQ149" i="1" s="1"/>
  <c r="AQ150" i="1" s="1"/>
  <c r="AQ151" i="1" s="1"/>
  <c r="AQ152" i="1" s="1"/>
  <c r="AQ153" i="1" s="1"/>
  <c r="AQ154" i="1" s="1"/>
  <c r="AQ155" i="1" s="1"/>
  <c r="AQ156" i="1" s="1"/>
  <c r="AQ157" i="1" s="1"/>
  <c r="AQ158" i="1" s="1"/>
  <c r="AP3" i="1"/>
  <c r="AP4" i="1" s="1"/>
  <c r="AP5" i="1" s="1"/>
  <c r="AP6" i="1" s="1"/>
  <c r="AP7" i="1" s="1"/>
  <c r="AP8" i="1" s="1"/>
  <c r="AP9" i="1" s="1"/>
  <c r="AP10" i="1" s="1"/>
  <c r="AP11" i="1" s="1"/>
  <c r="AP12" i="1" s="1"/>
  <c r="AP13" i="1" s="1"/>
  <c r="AP14" i="1" s="1"/>
  <c r="AP15" i="1" s="1"/>
  <c r="AP16" i="1" s="1"/>
  <c r="AP17" i="1" s="1"/>
  <c r="AP18" i="1" s="1"/>
  <c r="AP19" i="1" s="1"/>
  <c r="AP20" i="1" s="1"/>
  <c r="AP21" i="1" s="1"/>
  <c r="AP22" i="1" s="1"/>
  <c r="AP23" i="1" s="1"/>
  <c r="AP24" i="1" s="1"/>
  <c r="AP25" i="1" s="1"/>
  <c r="AP26" i="1" s="1"/>
  <c r="AP27" i="1" s="1"/>
  <c r="AP28" i="1" s="1"/>
  <c r="AP29" i="1" s="1"/>
  <c r="AP30" i="1" s="1"/>
  <c r="AP31" i="1" s="1"/>
  <c r="AP32" i="1" s="1"/>
  <c r="AP33" i="1" s="1"/>
  <c r="AP34" i="1" s="1"/>
  <c r="AP35" i="1" s="1"/>
  <c r="AP36" i="1" s="1"/>
  <c r="AP37" i="1" s="1"/>
  <c r="AP38" i="1" s="1"/>
  <c r="AP39" i="1" s="1"/>
  <c r="AP40" i="1" s="1"/>
  <c r="AP41" i="1" s="1"/>
  <c r="AP42" i="1" s="1"/>
  <c r="AP43" i="1" s="1"/>
  <c r="AP44" i="1" s="1"/>
  <c r="AP45" i="1" s="1"/>
  <c r="AP46" i="1" s="1"/>
  <c r="AP47" i="1" s="1"/>
  <c r="AP48" i="1" s="1"/>
  <c r="AP49" i="1" s="1"/>
  <c r="AP50" i="1" s="1"/>
  <c r="AP51" i="1" s="1"/>
  <c r="AP52" i="1" s="1"/>
  <c r="AP53" i="1" s="1"/>
  <c r="AP54" i="1" s="1"/>
  <c r="AP55" i="1" s="1"/>
  <c r="AP56" i="1" s="1"/>
  <c r="AP57" i="1" s="1"/>
  <c r="AP58" i="1" s="1"/>
  <c r="AP59" i="1" s="1"/>
  <c r="AP60" i="1" s="1"/>
  <c r="AP61" i="1" s="1"/>
  <c r="AP62" i="1" s="1"/>
  <c r="AP63" i="1" s="1"/>
  <c r="AP64" i="1" s="1"/>
  <c r="AP65" i="1" s="1"/>
  <c r="AP66" i="1" s="1"/>
  <c r="AP67" i="1" s="1"/>
  <c r="AP68" i="1" s="1"/>
  <c r="AP69" i="1" s="1"/>
  <c r="AP70" i="1" s="1"/>
  <c r="AP71" i="1" s="1"/>
  <c r="AP72" i="1" s="1"/>
  <c r="AP73" i="1" s="1"/>
  <c r="AP74" i="1" s="1"/>
  <c r="AP75" i="1" s="1"/>
  <c r="AP76" i="1" s="1"/>
  <c r="AP77" i="1" s="1"/>
  <c r="AP78" i="1" s="1"/>
  <c r="AP79" i="1" s="1"/>
  <c r="AP80" i="1" s="1"/>
  <c r="AP81" i="1" s="1"/>
  <c r="AP82" i="1" s="1"/>
  <c r="AP83" i="1" s="1"/>
  <c r="AP84" i="1" s="1"/>
  <c r="AP85" i="1" s="1"/>
  <c r="AP86" i="1" s="1"/>
  <c r="AP87" i="1" s="1"/>
  <c r="AP88" i="1" s="1"/>
  <c r="AP89" i="1" s="1"/>
  <c r="AP90" i="1" s="1"/>
  <c r="AP91" i="1" s="1"/>
  <c r="AP92" i="1" s="1"/>
  <c r="AP93" i="1" s="1"/>
  <c r="AP94" i="1" s="1"/>
  <c r="AP95" i="1" s="1"/>
  <c r="AP96" i="1" s="1"/>
  <c r="AP97" i="1" s="1"/>
  <c r="AP98" i="1" s="1"/>
  <c r="AP99" i="1" s="1"/>
  <c r="AP100" i="1" s="1"/>
  <c r="AP101" i="1" s="1"/>
  <c r="AP102" i="1" s="1"/>
  <c r="AP103" i="1" s="1"/>
  <c r="AP104" i="1" s="1"/>
  <c r="AP105" i="1" s="1"/>
  <c r="AP106" i="1" s="1"/>
  <c r="AP107" i="1" s="1"/>
  <c r="AP108" i="1" s="1"/>
  <c r="AP109" i="1" s="1"/>
  <c r="AP110" i="1" s="1"/>
  <c r="AP111" i="1" s="1"/>
  <c r="AP112" i="1" s="1"/>
  <c r="AP113" i="1" s="1"/>
  <c r="AP114" i="1" s="1"/>
  <c r="AP115" i="1" s="1"/>
  <c r="AP116" i="1" s="1"/>
  <c r="AP117" i="1" s="1"/>
  <c r="AP118" i="1" s="1"/>
  <c r="AP119" i="1" s="1"/>
  <c r="AP120" i="1" s="1"/>
  <c r="AP121" i="1" s="1"/>
  <c r="AP122" i="1" s="1"/>
  <c r="AP123" i="1" s="1"/>
  <c r="AP124" i="1" s="1"/>
  <c r="AP125" i="1" s="1"/>
  <c r="AP126" i="1" s="1"/>
  <c r="AP127" i="1" s="1"/>
  <c r="AP128" i="1" s="1"/>
  <c r="AP129" i="1" s="1"/>
  <c r="AP130" i="1" s="1"/>
  <c r="AP131" i="1" s="1"/>
  <c r="AP132" i="1" s="1"/>
  <c r="AP133" i="1" s="1"/>
  <c r="AP134" i="1" s="1"/>
  <c r="AP135" i="1" s="1"/>
  <c r="AP136" i="1" s="1"/>
  <c r="AP137" i="1" s="1"/>
  <c r="AP138" i="1" s="1"/>
  <c r="AP139" i="1" s="1"/>
  <c r="AP140" i="1" s="1"/>
  <c r="AP141" i="1" s="1"/>
  <c r="AP142" i="1" s="1"/>
  <c r="AP143" i="1" s="1"/>
  <c r="AP144" i="1" s="1"/>
  <c r="AP145" i="1" s="1"/>
  <c r="AP146" i="1" s="1"/>
  <c r="AP147" i="1" s="1"/>
  <c r="AP148" i="1" s="1"/>
  <c r="AP149" i="1" s="1"/>
  <c r="AP150" i="1" s="1"/>
  <c r="AP151" i="1" s="1"/>
  <c r="AP152" i="1" s="1"/>
  <c r="AP153" i="1" s="1"/>
  <c r="AP154" i="1" s="1"/>
  <c r="AP155" i="1" s="1"/>
  <c r="AP156" i="1" s="1"/>
  <c r="AP157" i="1" s="1"/>
  <c r="AP158" i="1" s="1"/>
  <c r="AO3" i="1"/>
  <c r="AO4" i="1" s="1"/>
  <c r="AO5" i="1" s="1"/>
  <c r="AO6" i="1" s="1"/>
  <c r="AO7" i="1" s="1"/>
  <c r="AO8" i="1" s="1"/>
  <c r="AO9" i="1" s="1"/>
  <c r="AO10" i="1" s="1"/>
  <c r="AO11" i="1" s="1"/>
  <c r="AO12" i="1" s="1"/>
  <c r="AO13" i="1" s="1"/>
  <c r="AO14" i="1" s="1"/>
  <c r="AO15" i="1" s="1"/>
  <c r="AO16" i="1" s="1"/>
  <c r="AO17" i="1" s="1"/>
  <c r="AO18" i="1" s="1"/>
  <c r="AO19" i="1" s="1"/>
  <c r="AO20" i="1" s="1"/>
  <c r="AO21" i="1" s="1"/>
  <c r="AO22" i="1" s="1"/>
  <c r="AO23" i="1" s="1"/>
  <c r="AO24" i="1" s="1"/>
  <c r="AO25" i="1" s="1"/>
  <c r="AO26" i="1" s="1"/>
  <c r="AO27" i="1" s="1"/>
  <c r="AO28" i="1" s="1"/>
  <c r="AO29" i="1" s="1"/>
  <c r="AO30" i="1" s="1"/>
  <c r="AO31" i="1" s="1"/>
  <c r="AO32" i="1" s="1"/>
  <c r="AO33" i="1" s="1"/>
  <c r="AO34" i="1" s="1"/>
  <c r="AO35" i="1" s="1"/>
  <c r="AO36" i="1" s="1"/>
  <c r="AO37" i="1" s="1"/>
  <c r="AO38" i="1" s="1"/>
  <c r="AO39" i="1" s="1"/>
  <c r="AO40" i="1" s="1"/>
  <c r="AO41" i="1" s="1"/>
  <c r="AO42" i="1" s="1"/>
  <c r="AO43" i="1" s="1"/>
  <c r="AO44" i="1" s="1"/>
  <c r="AO45" i="1" s="1"/>
  <c r="AO46" i="1" s="1"/>
  <c r="AO47" i="1" s="1"/>
  <c r="AO48" i="1" s="1"/>
  <c r="AO49" i="1" s="1"/>
  <c r="AO50" i="1" s="1"/>
  <c r="AO51" i="1" s="1"/>
  <c r="AO52" i="1" s="1"/>
  <c r="AO53" i="1" s="1"/>
  <c r="AO54" i="1" s="1"/>
  <c r="AO55" i="1" s="1"/>
  <c r="AO56" i="1" s="1"/>
  <c r="AO57" i="1" s="1"/>
  <c r="AO58" i="1" s="1"/>
  <c r="AO59" i="1" s="1"/>
  <c r="AO60" i="1" s="1"/>
  <c r="AO61" i="1" s="1"/>
  <c r="AO62" i="1" s="1"/>
  <c r="AO63" i="1" s="1"/>
  <c r="AO64" i="1" s="1"/>
  <c r="AO65" i="1" s="1"/>
  <c r="AO66" i="1" s="1"/>
  <c r="AO67" i="1" s="1"/>
  <c r="AO68" i="1" s="1"/>
  <c r="AO69" i="1" s="1"/>
  <c r="AO70" i="1" s="1"/>
  <c r="AO71" i="1" s="1"/>
  <c r="AO72" i="1" s="1"/>
  <c r="AO73" i="1" s="1"/>
  <c r="AO74" i="1" s="1"/>
  <c r="AO75" i="1" s="1"/>
  <c r="AO76" i="1" s="1"/>
  <c r="AO77" i="1" s="1"/>
  <c r="AO78" i="1" s="1"/>
  <c r="AO79" i="1" s="1"/>
  <c r="AO80" i="1" s="1"/>
  <c r="AO81" i="1" s="1"/>
  <c r="AO82" i="1" s="1"/>
  <c r="AO83" i="1" s="1"/>
  <c r="AO84" i="1" s="1"/>
  <c r="AO85" i="1" s="1"/>
  <c r="AO86" i="1" s="1"/>
  <c r="AO87" i="1" s="1"/>
  <c r="AO88" i="1" s="1"/>
  <c r="AO89" i="1" s="1"/>
  <c r="AO90" i="1" s="1"/>
  <c r="AO91" i="1" s="1"/>
  <c r="AO92" i="1" s="1"/>
  <c r="AO93" i="1" s="1"/>
  <c r="AO94" i="1" s="1"/>
  <c r="AO95" i="1" s="1"/>
  <c r="AO96" i="1" s="1"/>
  <c r="AO97" i="1" s="1"/>
  <c r="AO98" i="1" s="1"/>
  <c r="AO99" i="1" s="1"/>
  <c r="AO100" i="1" s="1"/>
  <c r="AO101" i="1" s="1"/>
  <c r="AO102" i="1" s="1"/>
  <c r="AO103" i="1" s="1"/>
  <c r="AO104" i="1" s="1"/>
  <c r="AO105" i="1" s="1"/>
  <c r="AO106" i="1" s="1"/>
  <c r="AO107" i="1" s="1"/>
  <c r="AO108" i="1" s="1"/>
  <c r="AO109" i="1" s="1"/>
  <c r="AO110" i="1" s="1"/>
  <c r="AO111" i="1" s="1"/>
  <c r="AO112" i="1" s="1"/>
  <c r="AO113" i="1" s="1"/>
  <c r="AO114" i="1" s="1"/>
  <c r="AO115" i="1" s="1"/>
  <c r="AO116" i="1" s="1"/>
  <c r="AO117" i="1" s="1"/>
  <c r="AO118" i="1" s="1"/>
  <c r="AO119" i="1" s="1"/>
  <c r="AO120" i="1" s="1"/>
  <c r="AO121" i="1" s="1"/>
  <c r="AO122" i="1" s="1"/>
  <c r="AO123" i="1" s="1"/>
  <c r="AO124" i="1" s="1"/>
  <c r="AO125" i="1" s="1"/>
  <c r="AO126" i="1" s="1"/>
  <c r="AO127" i="1" s="1"/>
  <c r="AO128" i="1" s="1"/>
  <c r="AO129" i="1" s="1"/>
  <c r="AO130" i="1" s="1"/>
  <c r="AO131" i="1" s="1"/>
  <c r="AO132" i="1" s="1"/>
  <c r="AO133" i="1" s="1"/>
  <c r="AO134" i="1" s="1"/>
  <c r="AO135" i="1" s="1"/>
  <c r="AO136" i="1" s="1"/>
  <c r="AO137" i="1" s="1"/>
  <c r="AO138" i="1" s="1"/>
  <c r="AO139" i="1" s="1"/>
  <c r="AO140" i="1" s="1"/>
  <c r="AO141" i="1" s="1"/>
  <c r="AO142" i="1" s="1"/>
  <c r="AO143" i="1" s="1"/>
  <c r="AO144" i="1" s="1"/>
  <c r="AO145" i="1" s="1"/>
  <c r="AO146" i="1" s="1"/>
  <c r="AO147" i="1" s="1"/>
  <c r="AO148" i="1" s="1"/>
  <c r="AO149" i="1" s="1"/>
  <c r="AO150" i="1" s="1"/>
  <c r="AO151" i="1" s="1"/>
  <c r="AO152" i="1" s="1"/>
  <c r="AO153" i="1" s="1"/>
  <c r="AO154" i="1" s="1"/>
  <c r="AO155" i="1" s="1"/>
  <c r="AO156" i="1" s="1"/>
  <c r="AO157" i="1" s="1"/>
  <c r="AO158" i="1" s="1"/>
  <c r="AN3" i="1"/>
  <c r="AN4" i="1" s="1"/>
  <c r="AN5" i="1" s="1"/>
  <c r="AN6" i="1" s="1"/>
  <c r="AN7" i="1" s="1"/>
  <c r="AN8" i="1" s="1"/>
  <c r="AN9" i="1" s="1"/>
  <c r="AN10" i="1" s="1"/>
  <c r="AN11" i="1" s="1"/>
  <c r="AN12" i="1" s="1"/>
  <c r="AN13" i="1" s="1"/>
  <c r="AN14" i="1" s="1"/>
  <c r="AN15" i="1" s="1"/>
  <c r="AN16" i="1" s="1"/>
  <c r="AN17" i="1" s="1"/>
  <c r="AN18" i="1" s="1"/>
  <c r="AN19" i="1" s="1"/>
  <c r="AN20" i="1" s="1"/>
  <c r="AN21" i="1" s="1"/>
  <c r="AN22" i="1" s="1"/>
  <c r="AN23" i="1" s="1"/>
  <c r="AN24" i="1" s="1"/>
  <c r="AN25" i="1" s="1"/>
  <c r="AN26" i="1" s="1"/>
  <c r="AN27" i="1" s="1"/>
  <c r="AN28" i="1" s="1"/>
  <c r="AN29" i="1" s="1"/>
  <c r="AN30" i="1" s="1"/>
  <c r="AN31" i="1" s="1"/>
  <c r="AN32" i="1" s="1"/>
  <c r="AN33" i="1" s="1"/>
  <c r="AN34" i="1" s="1"/>
  <c r="AN35" i="1" s="1"/>
  <c r="AN36" i="1" s="1"/>
  <c r="AN37" i="1" s="1"/>
  <c r="AN38" i="1" s="1"/>
  <c r="AN39" i="1" s="1"/>
  <c r="AN40" i="1" s="1"/>
  <c r="AN41" i="1" s="1"/>
  <c r="AN42" i="1" s="1"/>
  <c r="AN43" i="1" s="1"/>
  <c r="AN44" i="1" s="1"/>
  <c r="AN45" i="1" s="1"/>
  <c r="AN46" i="1" s="1"/>
  <c r="AN47" i="1" s="1"/>
  <c r="AN48" i="1" s="1"/>
  <c r="AN49" i="1" s="1"/>
  <c r="AN50" i="1" s="1"/>
  <c r="AN51" i="1" s="1"/>
  <c r="AN52" i="1" s="1"/>
  <c r="AN53" i="1" s="1"/>
  <c r="AN54" i="1" s="1"/>
  <c r="AN55" i="1" s="1"/>
  <c r="AN56" i="1" s="1"/>
  <c r="AN57" i="1" s="1"/>
  <c r="AN58" i="1" s="1"/>
  <c r="AN59" i="1" s="1"/>
  <c r="AN60" i="1" s="1"/>
  <c r="AN61" i="1" s="1"/>
  <c r="AN62" i="1" s="1"/>
  <c r="AN63" i="1" s="1"/>
  <c r="AN64" i="1" s="1"/>
  <c r="AN65" i="1" s="1"/>
  <c r="AN66" i="1" s="1"/>
  <c r="AN67" i="1" s="1"/>
  <c r="AN68" i="1" s="1"/>
  <c r="AN69" i="1" s="1"/>
  <c r="AN70" i="1" s="1"/>
  <c r="AN71" i="1" s="1"/>
  <c r="AN72" i="1" s="1"/>
  <c r="AN73" i="1" s="1"/>
  <c r="AN74" i="1" s="1"/>
  <c r="AN75" i="1" s="1"/>
  <c r="AN76" i="1" s="1"/>
  <c r="AN77" i="1" s="1"/>
  <c r="AN78" i="1" s="1"/>
  <c r="AN79" i="1" s="1"/>
  <c r="AN80" i="1" s="1"/>
  <c r="AN81" i="1" s="1"/>
  <c r="AN82" i="1" s="1"/>
  <c r="AN83" i="1" s="1"/>
  <c r="AN84" i="1" s="1"/>
  <c r="AN85" i="1" s="1"/>
  <c r="AN86" i="1" s="1"/>
  <c r="AN87" i="1" s="1"/>
  <c r="AN88" i="1" s="1"/>
  <c r="AN89" i="1" s="1"/>
  <c r="AN90" i="1" s="1"/>
  <c r="AN91" i="1" s="1"/>
  <c r="AN92" i="1" s="1"/>
  <c r="AN93" i="1" s="1"/>
  <c r="AN94" i="1" s="1"/>
  <c r="AN95" i="1" s="1"/>
  <c r="AN96" i="1" s="1"/>
  <c r="AN97" i="1" s="1"/>
  <c r="AN98" i="1" s="1"/>
  <c r="AN99" i="1" s="1"/>
  <c r="AN100" i="1" s="1"/>
  <c r="AN101" i="1" s="1"/>
  <c r="AN102" i="1" s="1"/>
  <c r="AN103" i="1" s="1"/>
  <c r="AN104" i="1" s="1"/>
  <c r="AN105" i="1" s="1"/>
  <c r="AN106" i="1" s="1"/>
  <c r="AN107" i="1" s="1"/>
  <c r="AN108" i="1" s="1"/>
  <c r="AN109" i="1" s="1"/>
  <c r="AN110" i="1" s="1"/>
  <c r="AN111" i="1" s="1"/>
  <c r="AN112" i="1" s="1"/>
  <c r="AN113" i="1" s="1"/>
  <c r="AN114" i="1" s="1"/>
  <c r="AN115" i="1" s="1"/>
  <c r="AN116" i="1" s="1"/>
  <c r="AN117" i="1" s="1"/>
  <c r="AN118" i="1" s="1"/>
  <c r="AN119" i="1" s="1"/>
  <c r="AN120" i="1" s="1"/>
  <c r="AN121" i="1" s="1"/>
  <c r="AN122" i="1" s="1"/>
  <c r="AN123" i="1" s="1"/>
  <c r="AN124" i="1" s="1"/>
  <c r="AN125" i="1" s="1"/>
  <c r="AN126" i="1" s="1"/>
  <c r="AN127" i="1" s="1"/>
  <c r="AN128" i="1" s="1"/>
  <c r="AN129" i="1" s="1"/>
  <c r="AN130" i="1" s="1"/>
  <c r="AN131" i="1" s="1"/>
  <c r="AN132" i="1" s="1"/>
  <c r="AN133" i="1" s="1"/>
  <c r="AN134" i="1" s="1"/>
  <c r="AN135" i="1" s="1"/>
  <c r="AN136" i="1" s="1"/>
  <c r="AN137" i="1" s="1"/>
  <c r="AN138" i="1" s="1"/>
  <c r="AN139" i="1" s="1"/>
  <c r="AN140" i="1" s="1"/>
  <c r="AN141" i="1" s="1"/>
  <c r="AN142" i="1" s="1"/>
  <c r="AN143" i="1" s="1"/>
  <c r="AN144" i="1" s="1"/>
  <c r="AN145" i="1" s="1"/>
  <c r="AN146" i="1" s="1"/>
  <c r="AN147" i="1" s="1"/>
  <c r="AN148" i="1" s="1"/>
  <c r="AN149" i="1" s="1"/>
  <c r="AN150" i="1" s="1"/>
  <c r="AN151" i="1" s="1"/>
  <c r="AN152" i="1" s="1"/>
  <c r="AN153" i="1" s="1"/>
  <c r="AN154" i="1" s="1"/>
  <c r="AN155" i="1" s="1"/>
  <c r="AN156" i="1" s="1"/>
  <c r="AN157" i="1" s="1"/>
  <c r="AN158" i="1" s="1"/>
  <c r="AM3" i="1"/>
  <c r="AL3" i="1"/>
  <c r="AL4" i="1" s="1"/>
  <c r="AL5" i="1" s="1"/>
  <c r="AL6" i="1" s="1"/>
  <c r="AL7" i="1" s="1"/>
  <c r="AL8" i="1" s="1"/>
  <c r="AL9" i="1" s="1"/>
  <c r="AL10" i="1" s="1"/>
  <c r="AL11" i="1" s="1"/>
  <c r="AL12" i="1" s="1"/>
  <c r="AL13" i="1" s="1"/>
  <c r="AL14" i="1" s="1"/>
  <c r="AL15" i="1" s="1"/>
  <c r="AL16" i="1" s="1"/>
  <c r="AL17" i="1" s="1"/>
  <c r="AL18" i="1" s="1"/>
  <c r="AL19" i="1" s="1"/>
  <c r="AL20" i="1" s="1"/>
  <c r="AL21" i="1" s="1"/>
  <c r="AL22" i="1" s="1"/>
  <c r="AL23" i="1" s="1"/>
  <c r="AL24" i="1" s="1"/>
  <c r="AL25" i="1" s="1"/>
  <c r="AL26" i="1" s="1"/>
  <c r="AL27" i="1" s="1"/>
  <c r="AL28" i="1" s="1"/>
  <c r="AL29" i="1" s="1"/>
  <c r="AL30" i="1" s="1"/>
  <c r="AL31" i="1" s="1"/>
  <c r="AL32" i="1" s="1"/>
  <c r="AL33" i="1" s="1"/>
  <c r="AL34" i="1" s="1"/>
  <c r="AL35" i="1" s="1"/>
  <c r="AL36" i="1" s="1"/>
  <c r="AL37" i="1" s="1"/>
  <c r="AL38" i="1" s="1"/>
  <c r="AL39" i="1" s="1"/>
  <c r="AL40" i="1" s="1"/>
  <c r="AL41" i="1" s="1"/>
  <c r="AL42" i="1" s="1"/>
  <c r="AL43" i="1" s="1"/>
  <c r="AL44" i="1" s="1"/>
  <c r="AL45" i="1" s="1"/>
  <c r="AL46" i="1" s="1"/>
  <c r="AL47" i="1" s="1"/>
  <c r="AL48" i="1" s="1"/>
  <c r="AL49" i="1" s="1"/>
  <c r="AL50" i="1" s="1"/>
  <c r="AL51" i="1" s="1"/>
  <c r="AL52" i="1" s="1"/>
  <c r="AL53" i="1" s="1"/>
  <c r="AL54" i="1" s="1"/>
  <c r="AL55" i="1" s="1"/>
  <c r="AL56" i="1" s="1"/>
  <c r="AL57" i="1" s="1"/>
  <c r="AL58" i="1" s="1"/>
  <c r="AL59" i="1" s="1"/>
  <c r="AL60" i="1" s="1"/>
  <c r="AL61" i="1" s="1"/>
  <c r="AL62" i="1" s="1"/>
  <c r="AL63" i="1" s="1"/>
  <c r="AL64" i="1" s="1"/>
  <c r="AL65" i="1" s="1"/>
  <c r="AL66" i="1" s="1"/>
  <c r="AL67" i="1" s="1"/>
  <c r="AL68" i="1" s="1"/>
  <c r="AL69" i="1" s="1"/>
  <c r="AL70" i="1" s="1"/>
  <c r="AL71" i="1" s="1"/>
  <c r="AL72" i="1" s="1"/>
  <c r="AL73" i="1" s="1"/>
  <c r="AL74" i="1" s="1"/>
  <c r="AL75" i="1" s="1"/>
  <c r="AL76" i="1" s="1"/>
  <c r="AL77" i="1" s="1"/>
  <c r="AL78" i="1" s="1"/>
  <c r="AL79" i="1" s="1"/>
  <c r="AL80" i="1" s="1"/>
  <c r="AL81" i="1" s="1"/>
  <c r="AL82" i="1" s="1"/>
  <c r="AL83" i="1" s="1"/>
  <c r="AL84" i="1" s="1"/>
  <c r="AL85" i="1" s="1"/>
  <c r="AL86" i="1" s="1"/>
  <c r="AL87" i="1" s="1"/>
  <c r="AL88" i="1" s="1"/>
  <c r="AL89" i="1" s="1"/>
  <c r="AL90" i="1" s="1"/>
  <c r="AL91" i="1" s="1"/>
  <c r="AL92" i="1" s="1"/>
  <c r="AL93" i="1" s="1"/>
  <c r="AL94" i="1" s="1"/>
  <c r="AL95" i="1" s="1"/>
  <c r="AL96" i="1" s="1"/>
  <c r="AL97" i="1" s="1"/>
  <c r="AL98" i="1" s="1"/>
  <c r="AL99" i="1" s="1"/>
  <c r="AL100" i="1" s="1"/>
  <c r="AL101" i="1" s="1"/>
  <c r="AL102" i="1" s="1"/>
  <c r="AL103" i="1" s="1"/>
  <c r="AL104" i="1" s="1"/>
  <c r="AL105" i="1" s="1"/>
  <c r="AL106" i="1" s="1"/>
  <c r="AL107" i="1" s="1"/>
  <c r="AL108" i="1" s="1"/>
  <c r="AL109" i="1" s="1"/>
  <c r="AL110" i="1" s="1"/>
  <c r="AL111" i="1" s="1"/>
  <c r="AL112" i="1" s="1"/>
  <c r="AL113" i="1" s="1"/>
  <c r="AL114" i="1" s="1"/>
  <c r="AL115" i="1" s="1"/>
  <c r="AL116" i="1" s="1"/>
  <c r="AL117" i="1" s="1"/>
  <c r="AL118" i="1" s="1"/>
  <c r="AL119" i="1" s="1"/>
  <c r="AL120" i="1" s="1"/>
  <c r="AL121" i="1" s="1"/>
  <c r="AL122" i="1" s="1"/>
  <c r="AL123" i="1" s="1"/>
  <c r="AL124" i="1" s="1"/>
  <c r="AL125" i="1" s="1"/>
  <c r="AL126" i="1" s="1"/>
  <c r="AL127" i="1" s="1"/>
  <c r="AL128" i="1" s="1"/>
  <c r="AL129" i="1" s="1"/>
  <c r="AL130" i="1" s="1"/>
  <c r="AL131" i="1" s="1"/>
  <c r="AL132" i="1" s="1"/>
  <c r="AL133" i="1" s="1"/>
  <c r="AL134" i="1" s="1"/>
  <c r="AL135" i="1" s="1"/>
  <c r="AL136" i="1" s="1"/>
  <c r="AL137" i="1" s="1"/>
  <c r="AL138" i="1" s="1"/>
  <c r="AL139" i="1" s="1"/>
  <c r="AL140" i="1" s="1"/>
  <c r="AL141" i="1" s="1"/>
  <c r="AL142" i="1" s="1"/>
  <c r="AL143" i="1" s="1"/>
  <c r="AL144" i="1" s="1"/>
  <c r="AL145" i="1" s="1"/>
  <c r="AL146" i="1" s="1"/>
  <c r="AL147" i="1" s="1"/>
  <c r="AL148" i="1" s="1"/>
  <c r="AL149" i="1" s="1"/>
  <c r="AL150" i="1" s="1"/>
  <c r="AL151" i="1" s="1"/>
  <c r="AL152" i="1" s="1"/>
  <c r="AL153" i="1" s="1"/>
  <c r="AL154" i="1" s="1"/>
  <c r="AL155" i="1" s="1"/>
  <c r="AL156" i="1" s="1"/>
  <c r="AL157" i="1" s="1"/>
  <c r="AL158" i="1" s="1"/>
  <c r="AK3" i="1"/>
  <c r="AI3" i="1"/>
  <c r="AH3" i="1"/>
  <c r="AH4" i="1" s="1"/>
  <c r="AH5" i="1" s="1"/>
  <c r="AH6" i="1" s="1"/>
  <c r="AH7" i="1" s="1"/>
  <c r="AH8" i="1" s="1"/>
  <c r="AH9" i="1" s="1"/>
  <c r="AH10" i="1" s="1"/>
  <c r="AH11" i="1" s="1"/>
  <c r="AH12" i="1" s="1"/>
  <c r="AH13" i="1" s="1"/>
  <c r="AH14" i="1" s="1"/>
  <c r="AH15" i="1" s="1"/>
  <c r="AH16" i="1" s="1"/>
  <c r="AH17" i="1" s="1"/>
  <c r="AH18" i="1" s="1"/>
  <c r="AH19" i="1" s="1"/>
  <c r="AH20" i="1" s="1"/>
  <c r="AH21" i="1" s="1"/>
  <c r="AH22" i="1" s="1"/>
  <c r="AH23" i="1" s="1"/>
  <c r="AH24" i="1" s="1"/>
  <c r="AH25" i="1" s="1"/>
  <c r="AH26" i="1" s="1"/>
  <c r="AH27" i="1" s="1"/>
  <c r="AE3" i="1"/>
  <c r="AE4" i="1" s="1"/>
  <c r="AE5" i="1" s="1"/>
  <c r="AE6" i="1" s="1"/>
  <c r="AE7" i="1" s="1"/>
  <c r="AE8" i="1" s="1"/>
  <c r="AE9" i="1" s="1"/>
  <c r="AE10" i="1" s="1"/>
  <c r="AE11" i="1" s="1"/>
  <c r="AE12" i="1" s="1"/>
  <c r="AE13" i="1" s="1"/>
  <c r="AE14" i="1" s="1"/>
  <c r="AE15" i="1" s="1"/>
  <c r="AE16" i="1" s="1"/>
  <c r="AE17" i="1" s="1"/>
  <c r="AE18" i="1" s="1"/>
  <c r="AE19" i="1" s="1"/>
  <c r="AE20" i="1" s="1"/>
  <c r="AE21" i="1" s="1"/>
  <c r="AE22" i="1" s="1"/>
  <c r="AE23" i="1" s="1"/>
  <c r="AE24" i="1" s="1"/>
  <c r="AE25" i="1" s="1"/>
  <c r="AE26" i="1" s="1"/>
  <c r="AE27" i="1" s="1"/>
  <c r="AD3" i="1"/>
  <c r="AD4" i="1" s="1"/>
  <c r="AC3" i="1"/>
  <c r="AC4" i="1" s="1"/>
  <c r="AB3" i="1"/>
  <c r="AB4" i="1" s="1"/>
  <c r="AB5" i="1" s="1"/>
  <c r="AB6" i="1" s="1"/>
  <c r="AB7" i="1" s="1"/>
  <c r="AB8" i="1" s="1"/>
  <c r="AB9" i="1" s="1"/>
  <c r="AB10" i="1" s="1"/>
  <c r="AB11" i="1" s="1"/>
  <c r="AB12" i="1" s="1"/>
  <c r="AB13" i="1" s="1"/>
  <c r="AB14" i="1" s="1"/>
  <c r="AB15" i="1" s="1"/>
  <c r="AB16" i="1" s="1"/>
  <c r="AB17" i="1" s="1"/>
  <c r="AB18" i="1" s="1"/>
  <c r="AB19" i="1" s="1"/>
  <c r="AB20" i="1" s="1"/>
  <c r="AB21" i="1" s="1"/>
  <c r="AB22" i="1" s="1"/>
  <c r="AB23" i="1" s="1"/>
  <c r="AB24" i="1" s="1"/>
  <c r="AB25" i="1" s="1"/>
  <c r="AB26" i="1" s="1"/>
  <c r="AB27" i="1" s="1"/>
  <c r="AB28" i="1" s="1"/>
  <c r="AB29" i="1" s="1"/>
  <c r="AB30" i="1" s="1"/>
  <c r="AB31" i="1" s="1"/>
  <c r="AB32" i="1" s="1"/>
  <c r="AB33" i="1" s="1"/>
  <c r="AB34" i="1" s="1"/>
  <c r="AB35" i="1" s="1"/>
  <c r="AB36" i="1" s="1"/>
  <c r="AB37" i="1" s="1"/>
  <c r="AB38" i="1" s="1"/>
  <c r="AB39" i="1" s="1"/>
  <c r="AB40" i="1" s="1"/>
  <c r="AB41" i="1" s="1"/>
  <c r="AB42" i="1" s="1"/>
  <c r="AB43" i="1" s="1"/>
  <c r="AB44" i="1" s="1"/>
  <c r="AB45" i="1" s="1"/>
  <c r="AB46" i="1" s="1"/>
  <c r="AB47" i="1" s="1"/>
  <c r="AB48" i="1" s="1"/>
  <c r="AB49" i="1" s="1"/>
  <c r="AB50" i="1" s="1"/>
  <c r="AB51" i="1" s="1"/>
  <c r="AB52" i="1" s="1"/>
  <c r="AB53" i="1" s="1"/>
  <c r="AB54" i="1" s="1"/>
  <c r="AB55" i="1" s="1"/>
  <c r="AB56" i="1" s="1"/>
  <c r="AB57" i="1" s="1"/>
  <c r="AB58" i="1" s="1"/>
  <c r="AB59" i="1" s="1"/>
  <c r="AB60" i="1" s="1"/>
  <c r="AB61" i="1" s="1"/>
  <c r="AB62" i="1" s="1"/>
  <c r="AB63" i="1" s="1"/>
  <c r="AB64" i="1" s="1"/>
  <c r="AB65" i="1" s="1"/>
  <c r="AB66" i="1" s="1"/>
  <c r="AB67" i="1" s="1"/>
  <c r="AB68" i="1" s="1"/>
  <c r="AB69" i="1" s="1"/>
  <c r="AB70" i="1" s="1"/>
  <c r="AB71" i="1" s="1"/>
  <c r="AB72" i="1" s="1"/>
  <c r="AB73" i="1" s="1"/>
  <c r="AB74" i="1" s="1"/>
  <c r="AB75" i="1" s="1"/>
  <c r="AB76" i="1" s="1"/>
  <c r="AB77" i="1" s="1"/>
  <c r="AB78" i="1" s="1"/>
  <c r="AB79" i="1" s="1"/>
  <c r="AB80" i="1" s="1"/>
  <c r="AB81" i="1" s="1"/>
  <c r="AB82" i="1" s="1"/>
  <c r="AB83" i="1" s="1"/>
  <c r="AB84" i="1" s="1"/>
  <c r="AB85" i="1" s="1"/>
  <c r="AB86" i="1" s="1"/>
  <c r="AB87" i="1" s="1"/>
  <c r="AB88" i="1" s="1"/>
  <c r="AB89" i="1" s="1"/>
  <c r="AB90" i="1" s="1"/>
  <c r="AB91" i="1" s="1"/>
  <c r="AB92" i="1" s="1"/>
  <c r="AB93" i="1" s="1"/>
  <c r="AB94" i="1" s="1"/>
  <c r="AB95" i="1" s="1"/>
  <c r="AB96" i="1" s="1"/>
  <c r="AB97" i="1" s="1"/>
  <c r="AB98" i="1" s="1"/>
  <c r="AB99" i="1" s="1"/>
  <c r="AB100" i="1" s="1"/>
  <c r="AB101" i="1" s="1"/>
  <c r="AB102" i="1" s="1"/>
  <c r="AB103" i="1" s="1"/>
  <c r="AB104" i="1" s="1"/>
  <c r="AB105" i="1" s="1"/>
  <c r="AB106" i="1" s="1"/>
  <c r="AB107" i="1" s="1"/>
  <c r="AB108" i="1" s="1"/>
  <c r="AB109" i="1" s="1"/>
  <c r="AB110" i="1" s="1"/>
  <c r="AB111" i="1" s="1"/>
  <c r="AB112" i="1" s="1"/>
  <c r="AB113" i="1" s="1"/>
  <c r="AB114" i="1" s="1"/>
  <c r="AB115" i="1" s="1"/>
  <c r="AB116" i="1" s="1"/>
  <c r="AB117" i="1" s="1"/>
  <c r="AB118" i="1" s="1"/>
  <c r="AB119" i="1" s="1"/>
  <c r="AB120" i="1" s="1"/>
  <c r="AB121" i="1" s="1"/>
  <c r="AB122" i="1" s="1"/>
  <c r="AB123" i="1" s="1"/>
  <c r="AB124" i="1" s="1"/>
  <c r="AB125" i="1" s="1"/>
  <c r="AB126" i="1" s="1"/>
  <c r="AB127" i="1" s="1"/>
  <c r="AB128" i="1" s="1"/>
  <c r="AB129" i="1" s="1"/>
  <c r="AB130" i="1" s="1"/>
  <c r="AB131" i="1" s="1"/>
  <c r="AB132" i="1" s="1"/>
  <c r="AB133" i="1" s="1"/>
  <c r="AB134" i="1" s="1"/>
  <c r="AB135" i="1" s="1"/>
  <c r="AB136" i="1" s="1"/>
  <c r="AB137" i="1" s="1"/>
  <c r="AB138" i="1" s="1"/>
  <c r="AB139" i="1" s="1"/>
  <c r="AB140" i="1" s="1"/>
  <c r="AB141" i="1" s="1"/>
  <c r="AB142" i="1" s="1"/>
  <c r="AB143" i="1" s="1"/>
  <c r="AB144" i="1" s="1"/>
  <c r="AB145" i="1" s="1"/>
  <c r="AB146" i="1" s="1"/>
  <c r="AB147" i="1" s="1"/>
  <c r="AB148" i="1" s="1"/>
  <c r="AB149" i="1" s="1"/>
  <c r="AB150" i="1" s="1"/>
  <c r="AB151" i="1" s="1"/>
  <c r="AB152" i="1" s="1"/>
  <c r="AB153" i="1" s="1"/>
  <c r="AB154" i="1" s="1"/>
  <c r="AB155" i="1" s="1"/>
  <c r="AB156" i="1" s="1"/>
  <c r="AB157" i="1" s="1"/>
  <c r="AB158" i="1" s="1"/>
  <c r="S3" i="1"/>
  <c r="Z3" i="1" s="1"/>
  <c r="Q3" i="1"/>
  <c r="Q4" i="1" s="1"/>
  <c r="P3" i="1"/>
  <c r="AJ3" i="1" s="1"/>
  <c r="E3" i="1"/>
  <c r="BB3" i="1" s="1"/>
  <c r="BI2" i="1"/>
  <c r="BH2" i="1"/>
  <c r="BD2" i="1"/>
  <c r="BB2" i="1"/>
  <c r="BA2" i="1"/>
  <c r="AX2" i="1"/>
  <c r="AX3" i="1" s="1"/>
  <c r="AX4" i="1" s="1"/>
  <c r="AX5" i="1" s="1"/>
  <c r="AX6" i="1" s="1"/>
  <c r="AX7" i="1" s="1"/>
  <c r="AX8" i="1" s="1"/>
  <c r="AX9" i="1" s="1"/>
  <c r="AX10" i="1" s="1"/>
  <c r="AX11" i="1" s="1"/>
  <c r="AX12" i="1" s="1"/>
  <c r="AX13" i="1" s="1"/>
  <c r="AX14" i="1" s="1"/>
  <c r="AX15" i="1" s="1"/>
  <c r="AX16" i="1" s="1"/>
  <c r="AX17" i="1" s="1"/>
  <c r="AX18" i="1" s="1"/>
  <c r="AX19" i="1" s="1"/>
  <c r="AX20" i="1" s="1"/>
  <c r="AX21" i="1" s="1"/>
  <c r="AX22" i="1" s="1"/>
  <c r="AX23" i="1" s="1"/>
  <c r="AX24" i="1" s="1"/>
  <c r="AX25" i="1" s="1"/>
  <c r="AX26" i="1" s="1"/>
  <c r="AX27" i="1" s="1"/>
  <c r="AX28" i="1" s="1"/>
  <c r="AX29" i="1" s="1"/>
  <c r="AX30" i="1" s="1"/>
  <c r="AX31" i="1" s="1"/>
  <c r="AX32" i="1" s="1"/>
  <c r="AX33" i="1" s="1"/>
  <c r="AX34" i="1" s="1"/>
  <c r="AX35" i="1" s="1"/>
  <c r="AX36" i="1" s="1"/>
  <c r="AX37" i="1" s="1"/>
  <c r="AX38" i="1" s="1"/>
  <c r="AX39" i="1" s="1"/>
  <c r="AX40" i="1" s="1"/>
  <c r="AX41" i="1" s="1"/>
  <c r="AX42" i="1" s="1"/>
  <c r="AX43" i="1" s="1"/>
  <c r="AX44" i="1" s="1"/>
  <c r="AX45" i="1" s="1"/>
  <c r="AX46" i="1" s="1"/>
  <c r="AX47" i="1" s="1"/>
  <c r="AX48" i="1" s="1"/>
  <c r="AX49" i="1" s="1"/>
  <c r="AX50" i="1" s="1"/>
  <c r="AX51" i="1" s="1"/>
  <c r="AX52" i="1" s="1"/>
  <c r="AX53" i="1" s="1"/>
  <c r="AX54" i="1" s="1"/>
  <c r="AX55" i="1" s="1"/>
  <c r="AX56" i="1" s="1"/>
  <c r="AX57" i="1" s="1"/>
  <c r="AX58" i="1" s="1"/>
  <c r="AX59" i="1" s="1"/>
  <c r="AX60" i="1" s="1"/>
  <c r="AX61" i="1" s="1"/>
  <c r="AX62" i="1" s="1"/>
  <c r="AX63" i="1" s="1"/>
  <c r="AX64" i="1" s="1"/>
  <c r="AX65" i="1" s="1"/>
  <c r="AX66" i="1" s="1"/>
  <c r="AX67" i="1" s="1"/>
  <c r="AX68" i="1" s="1"/>
  <c r="AX69" i="1" s="1"/>
  <c r="AX70" i="1" s="1"/>
  <c r="AX71" i="1" s="1"/>
  <c r="AX72" i="1" s="1"/>
  <c r="AX73" i="1" s="1"/>
  <c r="AX74" i="1" s="1"/>
  <c r="AX75" i="1" s="1"/>
  <c r="AX76" i="1" s="1"/>
  <c r="AX77" i="1" s="1"/>
  <c r="AX78" i="1" s="1"/>
  <c r="AX79" i="1" s="1"/>
  <c r="AX80" i="1" s="1"/>
  <c r="AX81" i="1" s="1"/>
  <c r="AX82" i="1" s="1"/>
  <c r="AX83" i="1" s="1"/>
  <c r="AX84" i="1" s="1"/>
  <c r="AX85" i="1" s="1"/>
  <c r="AX86" i="1" s="1"/>
  <c r="AX87" i="1" s="1"/>
  <c r="AX88" i="1" s="1"/>
  <c r="AX89" i="1" s="1"/>
  <c r="AX90" i="1" s="1"/>
  <c r="AX91" i="1" s="1"/>
  <c r="AX92" i="1" s="1"/>
  <c r="AX93" i="1" s="1"/>
  <c r="AX94" i="1" s="1"/>
  <c r="AX95" i="1" s="1"/>
  <c r="AX96" i="1" s="1"/>
  <c r="AX97" i="1" s="1"/>
  <c r="AX98" i="1" s="1"/>
  <c r="AX99" i="1" s="1"/>
  <c r="AX100" i="1" s="1"/>
  <c r="AX101" i="1" s="1"/>
  <c r="AX102" i="1" s="1"/>
  <c r="AX103" i="1" s="1"/>
  <c r="AX104" i="1" s="1"/>
  <c r="AX105" i="1" s="1"/>
  <c r="AX106" i="1" s="1"/>
  <c r="AX107" i="1" s="1"/>
  <c r="AX108" i="1" s="1"/>
  <c r="AX109" i="1" s="1"/>
  <c r="AX110" i="1" s="1"/>
  <c r="AX111" i="1" s="1"/>
  <c r="AX112" i="1" s="1"/>
  <c r="AX113" i="1" s="1"/>
  <c r="AX114" i="1" s="1"/>
  <c r="AX115" i="1" s="1"/>
  <c r="AX116" i="1" s="1"/>
  <c r="AX117" i="1" s="1"/>
  <c r="AX118" i="1" s="1"/>
  <c r="AX119" i="1" s="1"/>
  <c r="AX120" i="1" s="1"/>
  <c r="AX121" i="1" s="1"/>
  <c r="AX122" i="1" s="1"/>
  <c r="AX123" i="1" s="1"/>
  <c r="AX124" i="1" s="1"/>
  <c r="AX125" i="1" s="1"/>
  <c r="AX126" i="1" s="1"/>
  <c r="AX127" i="1" s="1"/>
  <c r="AX128" i="1" s="1"/>
  <c r="AX129" i="1" s="1"/>
  <c r="AX130" i="1" s="1"/>
  <c r="AX131" i="1" s="1"/>
  <c r="AX132" i="1" s="1"/>
  <c r="AX133" i="1" s="1"/>
  <c r="AX134" i="1" s="1"/>
  <c r="AX135" i="1" s="1"/>
  <c r="AX136" i="1" s="1"/>
  <c r="AX137" i="1" s="1"/>
  <c r="AX138" i="1" s="1"/>
  <c r="AX139" i="1" s="1"/>
  <c r="AX140" i="1" s="1"/>
  <c r="AX141" i="1" s="1"/>
  <c r="AX142" i="1" s="1"/>
  <c r="AX143" i="1" s="1"/>
  <c r="AX144" i="1" s="1"/>
  <c r="AX145" i="1" s="1"/>
  <c r="AX146" i="1" s="1"/>
  <c r="AX147" i="1" s="1"/>
  <c r="AX148" i="1" s="1"/>
  <c r="AX149" i="1" s="1"/>
  <c r="AX150" i="1" s="1"/>
  <c r="AX151" i="1" s="1"/>
  <c r="AX152" i="1" s="1"/>
  <c r="AX153" i="1" s="1"/>
  <c r="AX154" i="1" s="1"/>
  <c r="AX155" i="1" s="1"/>
  <c r="AX156" i="1" s="1"/>
  <c r="AX157" i="1" s="1"/>
  <c r="AX158" i="1" s="1"/>
  <c r="AM2" i="1"/>
  <c r="AI2" i="1"/>
  <c r="AG2" i="1"/>
  <c r="S2" i="1"/>
  <c r="Z2" i="1" s="1"/>
  <c r="P2" i="1"/>
  <c r="AJ2" i="1" s="1"/>
  <c r="O1" i="1"/>
  <c r="N1" i="1"/>
  <c r="M1" i="1"/>
  <c r="L1" i="1"/>
  <c r="K1" i="1"/>
  <c r="J1" i="1"/>
  <c r="I1" i="1"/>
  <c r="H1" i="1"/>
  <c r="G1" i="1"/>
  <c r="F1" i="1"/>
  <c r="BI29" i="1" l="1"/>
  <c r="BB87" i="1"/>
  <c r="AG91" i="1"/>
  <c r="BD123" i="1"/>
  <c r="BH4" i="1"/>
  <c r="E32" i="1"/>
  <c r="E33" i="1" s="1"/>
  <c r="Q74" i="1"/>
  <c r="AD138" i="1"/>
  <c r="BH3" i="1"/>
  <c r="AG45" i="1"/>
  <c r="Q60" i="1"/>
  <c r="AG60" i="1" s="1"/>
  <c r="Q124" i="1"/>
  <c r="BI137" i="1"/>
  <c r="E75" i="1"/>
  <c r="BB75" i="1" s="1"/>
  <c r="AD85" i="1"/>
  <c r="BI85" i="1" s="1"/>
  <c r="Q131" i="1"/>
  <c r="BD131" i="1"/>
  <c r="AD132" i="1"/>
  <c r="BD132" i="1" s="1"/>
  <c r="BI131" i="1"/>
  <c r="E19" i="1"/>
  <c r="BB18" i="1"/>
  <c r="Q93" i="1"/>
  <c r="AG92" i="1"/>
  <c r="BI124" i="1"/>
  <c r="AD125" i="1"/>
  <c r="AG29" i="1"/>
  <c r="BB60" i="1"/>
  <c r="E4" i="1"/>
  <c r="BB4" i="1" s="1"/>
  <c r="BB17" i="1"/>
  <c r="BB73" i="1"/>
  <c r="Q85" i="1"/>
  <c r="AG85" i="1" s="1"/>
  <c r="BB88" i="1"/>
  <c r="BB101" i="1"/>
  <c r="BI123" i="1"/>
  <c r="BD130" i="1"/>
  <c r="Q138" i="1"/>
  <c r="AG138" i="1" s="1"/>
  <c r="AG56" i="1"/>
  <c r="BD85" i="1"/>
  <c r="D3" i="1"/>
  <c r="AG42" i="1"/>
  <c r="BB45" i="1"/>
  <c r="BB59" i="1"/>
  <c r="BI130" i="1"/>
  <c r="AS6" i="1"/>
  <c r="BH5" i="1"/>
  <c r="AC5" i="1"/>
  <c r="BA4" i="1"/>
  <c r="Q5" i="1"/>
  <c r="AG4" i="1"/>
  <c r="BI4" i="1"/>
  <c r="AD5" i="1"/>
  <c r="BD4" i="1"/>
  <c r="Q31" i="1"/>
  <c r="AG30" i="1"/>
  <c r="BD3" i="1"/>
  <c r="Q17" i="1"/>
  <c r="Q47" i="1"/>
  <c r="AG46" i="1"/>
  <c r="AG62" i="1"/>
  <c r="Q63" i="1"/>
  <c r="Q75" i="1"/>
  <c r="AG74" i="1"/>
  <c r="AG3" i="1"/>
  <c r="BA3" i="1"/>
  <c r="BI3" i="1"/>
  <c r="BD31" i="1"/>
  <c r="AD32" i="1"/>
  <c r="BI31" i="1"/>
  <c r="BB47" i="1"/>
  <c r="E48" i="1"/>
  <c r="E62" i="1"/>
  <c r="BB61" i="1"/>
  <c r="BB46" i="1"/>
  <c r="AD56" i="1"/>
  <c r="BI55" i="1"/>
  <c r="BB90" i="1"/>
  <c r="E91" i="1"/>
  <c r="BD55" i="1"/>
  <c r="E76" i="1"/>
  <c r="AD86" i="1"/>
  <c r="Q89" i="1"/>
  <c r="AG89" i="1" s="1"/>
  <c r="AG88" i="1"/>
  <c r="AG87" i="1"/>
  <c r="AG55" i="1"/>
  <c r="BB89" i="1"/>
  <c r="AG101" i="1"/>
  <c r="E103" i="1"/>
  <c r="BB102" i="1"/>
  <c r="Q103" i="1"/>
  <c r="BI132" i="1"/>
  <c r="AD133" i="1"/>
  <c r="Q139" i="1"/>
  <c r="BI125" i="1"/>
  <c r="AD126" i="1"/>
  <c r="BD125" i="1"/>
  <c r="Q125" i="1"/>
  <c r="AG124" i="1"/>
  <c r="BD116" i="1"/>
  <c r="Q117" i="1"/>
  <c r="AD117" i="1"/>
  <c r="BD124" i="1"/>
  <c r="AD139" i="1"/>
  <c r="BB32" i="1" l="1"/>
  <c r="E5" i="1"/>
  <c r="AG131" i="1"/>
  <c r="Q132" i="1"/>
  <c r="BI138" i="1"/>
  <c r="BD138" i="1"/>
  <c r="BB19" i="1"/>
  <c r="E20" i="1"/>
  <c r="D4" i="1"/>
  <c r="D5" i="1" s="1"/>
  <c r="AG93" i="1"/>
  <c r="Q94" i="1"/>
  <c r="BB5" i="1"/>
  <c r="E6" i="1"/>
  <c r="Q18" i="1"/>
  <c r="AG17" i="1"/>
  <c r="AC6" i="1"/>
  <c r="BA5" i="1"/>
  <c r="AD118" i="1"/>
  <c r="BD117" i="1"/>
  <c r="BI117" i="1"/>
  <c r="AG125" i="1"/>
  <c r="Q126" i="1"/>
  <c r="AG139" i="1"/>
  <c r="Q140" i="1"/>
  <c r="BB76" i="1"/>
  <c r="E77" i="1"/>
  <c r="E92" i="1"/>
  <c r="BB91" i="1"/>
  <c r="AD57" i="1"/>
  <c r="BI56" i="1"/>
  <c r="BD56" i="1"/>
  <c r="E63" i="1"/>
  <c r="BB62" i="1"/>
  <c r="AG75" i="1"/>
  <c r="Q76" i="1"/>
  <c r="BB33" i="1"/>
  <c r="E34" i="1"/>
  <c r="BI139" i="1"/>
  <c r="AD140" i="1"/>
  <c r="BD139" i="1"/>
  <c r="Q118" i="1"/>
  <c r="AG117" i="1"/>
  <c r="Q64" i="1"/>
  <c r="AG63" i="1"/>
  <c r="Q6" i="1"/>
  <c r="AG5" i="1"/>
  <c r="AS7" i="1"/>
  <c r="BH6" i="1"/>
  <c r="BB103" i="1"/>
  <c r="E104" i="1"/>
  <c r="Q104" i="1"/>
  <c r="AG103" i="1"/>
  <c r="BD86" i="1"/>
  <c r="BI86" i="1"/>
  <c r="AD87" i="1"/>
  <c r="AD127" i="1"/>
  <c r="BD126" i="1"/>
  <c r="BI126" i="1"/>
  <c r="BI133" i="1"/>
  <c r="AD134" i="1"/>
  <c r="BD133" i="1"/>
  <c r="E49" i="1"/>
  <c r="BB48" i="1"/>
  <c r="BI32" i="1"/>
  <c r="AD33" i="1"/>
  <c r="BD32" i="1"/>
  <c r="Q48" i="1"/>
  <c r="AG47" i="1"/>
  <c r="Q32" i="1"/>
  <c r="AG31" i="1"/>
  <c r="AD6" i="1"/>
  <c r="BI5" i="1"/>
  <c r="BD5" i="1"/>
  <c r="AG132" i="1" l="1"/>
  <c r="Q133" i="1"/>
  <c r="E21" i="1"/>
  <c r="BB20" i="1"/>
  <c r="AG94" i="1"/>
  <c r="Q95" i="1"/>
  <c r="Q33" i="1"/>
  <c r="AG32" i="1"/>
  <c r="AD34" i="1"/>
  <c r="BD33" i="1"/>
  <c r="BI33" i="1"/>
  <c r="E50" i="1"/>
  <c r="BB49" i="1"/>
  <c r="AS8" i="1"/>
  <c r="BH7" i="1"/>
  <c r="AG64" i="1"/>
  <c r="Q65" i="1"/>
  <c r="AD141" i="1"/>
  <c r="BD140" i="1"/>
  <c r="BI140" i="1"/>
  <c r="E35" i="1"/>
  <c r="BB34" i="1"/>
  <c r="E93" i="1"/>
  <c r="BB92" i="1"/>
  <c r="Q141" i="1"/>
  <c r="AG140" i="1"/>
  <c r="BA6" i="1"/>
  <c r="AC7" i="1"/>
  <c r="E7" i="1"/>
  <c r="D6" i="1"/>
  <c r="BB6" i="1"/>
  <c r="E105" i="1"/>
  <c r="BB104" i="1"/>
  <c r="AD58" i="1"/>
  <c r="BD57" i="1"/>
  <c r="BI57" i="1"/>
  <c r="BI6" i="1"/>
  <c r="BD6" i="1"/>
  <c r="AD7" i="1"/>
  <c r="Q49" i="1"/>
  <c r="AG48" i="1"/>
  <c r="AD135" i="1"/>
  <c r="BD134" i="1"/>
  <c r="BI134" i="1"/>
  <c r="BD127" i="1"/>
  <c r="AD128" i="1"/>
  <c r="BI127" i="1"/>
  <c r="AG6" i="1"/>
  <c r="Q7" i="1"/>
  <c r="AG118" i="1"/>
  <c r="Q119" i="1"/>
  <c r="Q77" i="1"/>
  <c r="AG76" i="1"/>
  <c r="E64" i="1"/>
  <c r="BB63" i="1"/>
  <c r="E78" i="1"/>
  <c r="BB77" i="1"/>
  <c r="Q127" i="1"/>
  <c r="AG126" i="1"/>
  <c r="BI118" i="1"/>
  <c r="AD119" i="1"/>
  <c r="BD118" i="1"/>
  <c r="Q19" i="1"/>
  <c r="AG18" i="1"/>
  <c r="BD87" i="1"/>
  <c r="AD88" i="1"/>
  <c r="BI87" i="1"/>
  <c r="Q105" i="1"/>
  <c r="AG104" i="1"/>
  <c r="AG133" i="1" l="1"/>
  <c r="Q134" i="1"/>
  <c r="AG95" i="1"/>
  <c r="Q96" i="1"/>
  <c r="BB21" i="1"/>
  <c r="E22" i="1"/>
  <c r="Q20" i="1"/>
  <c r="AG19" i="1"/>
  <c r="BB78" i="1"/>
  <c r="E79" i="1"/>
  <c r="AG119" i="1"/>
  <c r="Q120" i="1"/>
  <c r="BD7" i="1"/>
  <c r="AD8" i="1"/>
  <c r="BI7" i="1"/>
  <c r="BB35" i="1"/>
  <c r="E36" i="1"/>
  <c r="Q66" i="1"/>
  <c r="AG65" i="1"/>
  <c r="Q106" i="1"/>
  <c r="AG105" i="1"/>
  <c r="Q128" i="1"/>
  <c r="AG128" i="1" s="1"/>
  <c r="AG127" i="1"/>
  <c r="Q78" i="1"/>
  <c r="AG77" i="1"/>
  <c r="BI128" i="1"/>
  <c r="BD128" i="1"/>
  <c r="BD135" i="1"/>
  <c r="BI135" i="1"/>
  <c r="AD59" i="1"/>
  <c r="BD58" i="1"/>
  <c r="BI58" i="1"/>
  <c r="E94" i="1"/>
  <c r="BB93" i="1"/>
  <c r="BI34" i="1"/>
  <c r="BD34" i="1"/>
  <c r="AD35" i="1"/>
  <c r="D7" i="1"/>
  <c r="BB7" i="1"/>
  <c r="E8" i="1"/>
  <c r="AG141" i="1"/>
  <c r="Q142" i="1"/>
  <c r="E51" i="1"/>
  <c r="BB50" i="1"/>
  <c r="BI119" i="1"/>
  <c r="AD120" i="1"/>
  <c r="BD119" i="1"/>
  <c r="Q8" i="1"/>
  <c r="AG7" i="1"/>
  <c r="BI88" i="1"/>
  <c r="BD88" i="1"/>
  <c r="AD89" i="1"/>
  <c r="E65" i="1"/>
  <c r="BB64" i="1"/>
  <c r="AG49" i="1"/>
  <c r="Q50" i="1"/>
  <c r="E106" i="1"/>
  <c r="BB105" i="1"/>
  <c r="AC8" i="1"/>
  <c r="BA7" i="1"/>
  <c r="BI141" i="1"/>
  <c r="AD142" i="1"/>
  <c r="BD141" i="1"/>
  <c r="AS9" i="1"/>
  <c r="BH8" i="1"/>
  <c r="Q34" i="1"/>
  <c r="AG33" i="1"/>
  <c r="Q135" i="1" l="1"/>
  <c r="AG135" i="1" s="1"/>
  <c r="AG134" i="1"/>
  <c r="BB22" i="1"/>
  <c r="E23" i="1"/>
  <c r="AG96" i="1"/>
  <c r="Q97" i="1"/>
  <c r="E37" i="1"/>
  <c r="BB36" i="1"/>
  <c r="AG120" i="1"/>
  <c r="Q121" i="1"/>
  <c r="AG121" i="1" s="1"/>
  <c r="AC9" i="1"/>
  <c r="BA8" i="1"/>
  <c r="Q51" i="1"/>
  <c r="AG50" i="1"/>
  <c r="E9" i="1"/>
  <c r="BB8" i="1"/>
  <c r="D8" i="1"/>
  <c r="BB94" i="1"/>
  <c r="E95" i="1"/>
  <c r="E80" i="1"/>
  <c r="BB79" i="1"/>
  <c r="Q35" i="1"/>
  <c r="AG34" i="1"/>
  <c r="AD143" i="1"/>
  <c r="BD142" i="1"/>
  <c r="BI142" i="1"/>
  <c r="BI120" i="1"/>
  <c r="AD121" i="1"/>
  <c r="BD120" i="1"/>
  <c r="BB51" i="1"/>
  <c r="E52" i="1"/>
  <c r="Q79" i="1"/>
  <c r="AG78" i="1"/>
  <c r="AG106" i="1"/>
  <c r="Q107" i="1"/>
  <c r="BB65" i="1"/>
  <c r="E66" i="1"/>
  <c r="Q143" i="1"/>
  <c r="AG142" i="1"/>
  <c r="AS10" i="1"/>
  <c r="BH9" i="1"/>
  <c r="E107" i="1"/>
  <c r="BB106" i="1"/>
  <c r="BI89" i="1"/>
  <c r="BD89" i="1"/>
  <c r="AD90" i="1"/>
  <c r="Q9" i="1"/>
  <c r="AG8" i="1"/>
  <c r="BD35" i="1"/>
  <c r="AD36" i="1"/>
  <c r="BI35" i="1"/>
  <c r="BD59" i="1"/>
  <c r="BI59" i="1"/>
  <c r="AD60" i="1"/>
  <c r="AG66" i="1"/>
  <c r="Q67" i="1"/>
  <c r="BI8" i="1"/>
  <c r="BD8" i="1"/>
  <c r="AD9" i="1"/>
  <c r="Q21" i="1"/>
  <c r="AG20" i="1"/>
  <c r="AG97" i="1" l="1"/>
  <c r="Q98" i="1"/>
  <c r="BB23" i="1"/>
  <c r="E24" i="1"/>
  <c r="AD10" i="1"/>
  <c r="BI9" i="1"/>
  <c r="BD9" i="1"/>
  <c r="Q10" i="1"/>
  <c r="AG9" i="1"/>
  <c r="BH10" i="1"/>
  <c r="AS11" i="1"/>
  <c r="Q108" i="1"/>
  <c r="AG107" i="1"/>
  <c r="BD121" i="1"/>
  <c r="BI121" i="1"/>
  <c r="BI143" i="1"/>
  <c r="AD144" i="1"/>
  <c r="BD143" i="1"/>
  <c r="Q52" i="1"/>
  <c r="AG51" i="1"/>
  <c r="AD61" i="1"/>
  <c r="BI60" i="1"/>
  <c r="BD60" i="1"/>
  <c r="BI36" i="1"/>
  <c r="BD36" i="1"/>
  <c r="AD37" i="1"/>
  <c r="BI90" i="1"/>
  <c r="BD90" i="1"/>
  <c r="AD91" i="1"/>
  <c r="E53" i="1"/>
  <c r="BB52" i="1"/>
  <c r="E81" i="1"/>
  <c r="BB80" i="1"/>
  <c r="E96" i="1"/>
  <c r="BB95" i="1"/>
  <c r="BB107" i="1"/>
  <c r="E108" i="1"/>
  <c r="AG143" i="1"/>
  <c r="Q144" i="1"/>
  <c r="AG35" i="1"/>
  <c r="Q36" i="1"/>
  <c r="BB9" i="1"/>
  <c r="D9" i="1"/>
  <c r="E10" i="1"/>
  <c r="AC10" i="1"/>
  <c r="BA9" i="1"/>
  <c r="AG21" i="1"/>
  <c r="Q22" i="1"/>
  <c r="Q68" i="1"/>
  <c r="AG67" i="1"/>
  <c r="E67" i="1"/>
  <c r="BB66" i="1"/>
  <c r="Q80" i="1"/>
  <c r="AG79" i="1"/>
  <c r="BB37" i="1"/>
  <c r="E38" i="1"/>
  <c r="E25" i="1" l="1"/>
  <c r="BB24" i="1"/>
  <c r="Q99" i="1"/>
  <c r="AG99" i="1" s="1"/>
  <c r="AG98" i="1"/>
  <c r="Q69" i="1"/>
  <c r="AG68" i="1"/>
  <c r="Q37" i="1"/>
  <c r="AG36" i="1"/>
  <c r="E109" i="1"/>
  <c r="BB108" i="1"/>
  <c r="E82" i="1"/>
  <c r="BB81" i="1"/>
  <c r="AD92" i="1"/>
  <c r="BI91" i="1"/>
  <c r="BD91" i="1"/>
  <c r="BD61" i="1"/>
  <c r="AD62" i="1"/>
  <c r="BI61" i="1"/>
  <c r="AG108" i="1"/>
  <c r="Q109" i="1"/>
  <c r="E39" i="1"/>
  <c r="BB38" i="1"/>
  <c r="AC11" i="1"/>
  <c r="BA10" i="1"/>
  <c r="Q11" i="1"/>
  <c r="AG10" i="1"/>
  <c r="Q23" i="1"/>
  <c r="AG22" i="1"/>
  <c r="E11" i="1"/>
  <c r="D10" i="1"/>
  <c r="BB10" i="1"/>
  <c r="E97" i="1"/>
  <c r="BB96" i="1"/>
  <c r="AS12" i="1"/>
  <c r="BH11" i="1"/>
  <c r="BB67" i="1"/>
  <c r="E68" i="1"/>
  <c r="AG144" i="1"/>
  <c r="Q145" i="1"/>
  <c r="AG52" i="1"/>
  <c r="Q53" i="1"/>
  <c r="AG53" i="1" s="1"/>
  <c r="Q81" i="1"/>
  <c r="AG80" i="1"/>
  <c r="E54" i="1"/>
  <c r="BB53" i="1"/>
  <c r="AD38" i="1"/>
  <c r="BD37" i="1"/>
  <c r="BI37" i="1"/>
  <c r="BI144" i="1"/>
  <c r="AD145" i="1"/>
  <c r="BD144" i="1"/>
  <c r="BI10" i="1"/>
  <c r="BD10" i="1"/>
  <c r="AD11" i="1"/>
  <c r="BB25" i="1" l="1"/>
  <c r="E26" i="1"/>
  <c r="BB54" i="1"/>
  <c r="E55" i="1"/>
  <c r="E69" i="1"/>
  <c r="BB68" i="1"/>
  <c r="BD11" i="1"/>
  <c r="AD12" i="1"/>
  <c r="BI11" i="1"/>
  <c r="BI145" i="1"/>
  <c r="AD146" i="1"/>
  <c r="BD145" i="1"/>
  <c r="BI38" i="1"/>
  <c r="AD39" i="1"/>
  <c r="BD38" i="1"/>
  <c r="AG145" i="1"/>
  <c r="Q146" i="1"/>
  <c r="E98" i="1"/>
  <c r="BB97" i="1"/>
  <c r="BB11" i="1"/>
  <c r="E12" i="1"/>
  <c r="D11" i="1"/>
  <c r="AG11" i="1"/>
  <c r="Q12" i="1"/>
  <c r="BB39" i="1"/>
  <c r="E40" i="1"/>
  <c r="BD62" i="1"/>
  <c r="AD63" i="1"/>
  <c r="BI62" i="1"/>
  <c r="BI92" i="1"/>
  <c r="BD92" i="1"/>
  <c r="AD93" i="1"/>
  <c r="Q38" i="1"/>
  <c r="AG37" i="1"/>
  <c r="BB82" i="1"/>
  <c r="E83" i="1"/>
  <c r="AG81" i="1"/>
  <c r="Q82" i="1"/>
  <c r="AG82" i="1" s="1"/>
  <c r="AC12" i="1"/>
  <c r="BA11" i="1"/>
  <c r="Q110" i="1"/>
  <c r="AG109" i="1"/>
  <c r="BH12" i="1"/>
  <c r="AS13" i="1"/>
  <c r="Q24" i="1"/>
  <c r="AG23" i="1"/>
  <c r="E110" i="1"/>
  <c r="BB109" i="1"/>
  <c r="Q70" i="1"/>
  <c r="AG69" i="1"/>
  <c r="E27" i="1" l="1"/>
  <c r="BB26" i="1"/>
  <c r="Q111" i="1"/>
  <c r="AG111" i="1" s="1"/>
  <c r="AG110" i="1"/>
  <c r="BI12" i="1"/>
  <c r="BD12" i="1"/>
  <c r="AD13" i="1"/>
  <c r="Q25" i="1"/>
  <c r="AG24" i="1"/>
  <c r="Q39" i="1"/>
  <c r="AG38" i="1"/>
  <c r="E41" i="1"/>
  <c r="BB40" i="1"/>
  <c r="BI146" i="1"/>
  <c r="AD147" i="1"/>
  <c r="BD146" i="1"/>
  <c r="BB55" i="1"/>
  <c r="E56" i="1"/>
  <c r="BB69" i="1"/>
  <c r="E70" i="1"/>
  <c r="BH13" i="1"/>
  <c r="AS14" i="1"/>
  <c r="AC13" i="1"/>
  <c r="BA12" i="1"/>
  <c r="AD94" i="1"/>
  <c r="BD93" i="1"/>
  <c r="BI93" i="1"/>
  <c r="BI63" i="1"/>
  <c r="BD63" i="1"/>
  <c r="AD64" i="1"/>
  <c r="BB12" i="1"/>
  <c r="D12" i="1"/>
  <c r="E13" i="1"/>
  <c r="E99" i="1"/>
  <c r="BB98" i="1"/>
  <c r="BD39" i="1"/>
  <c r="AD40" i="1"/>
  <c r="BI39" i="1"/>
  <c r="Q71" i="1"/>
  <c r="AG71" i="1" s="1"/>
  <c r="AG70" i="1"/>
  <c r="E84" i="1"/>
  <c r="BB83" i="1"/>
  <c r="E111" i="1"/>
  <c r="BB110" i="1"/>
  <c r="Q13" i="1"/>
  <c r="AG12" i="1"/>
  <c r="AG146" i="1"/>
  <c r="Q147" i="1"/>
  <c r="BB27" i="1" l="1"/>
  <c r="E28" i="1"/>
  <c r="Q14" i="1"/>
  <c r="AG14" i="1" s="1"/>
  <c r="AG13" i="1"/>
  <c r="Q148" i="1"/>
  <c r="AG147" i="1"/>
  <c r="BB99" i="1"/>
  <c r="AC14" i="1"/>
  <c r="BA13" i="1"/>
  <c r="E71" i="1"/>
  <c r="BB70" i="1"/>
  <c r="Q40" i="1"/>
  <c r="AG40" i="1" s="1"/>
  <c r="AG39" i="1"/>
  <c r="E85" i="1"/>
  <c r="BB84" i="1"/>
  <c r="AD41" i="1"/>
  <c r="BI40" i="1"/>
  <c r="BD40" i="1"/>
  <c r="BI64" i="1"/>
  <c r="BD64" i="1"/>
  <c r="AD65" i="1"/>
  <c r="AS15" i="1"/>
  <c r="BH14" i="1"/>
  <c r="AG25" i="1"/>
  <c r="Q26" i="1"/>
  <c r="E112" i="1"/>
  <c r="BB111" i="1"/>
  <c r="BB13" i="1"/>
  <c r="D13" i="1"/>
  <c r="E14" i="1"/>
  <c r="BI94" i="1"/>
  <c r="BD94" i="1"/>
  <c r="AD95" i="1"/>
  <c r="E57" i="1"/>
  <c r="BB56" i="1"/>
  <c r="AD148" i="1"/>
  <c r="BD147" i="1"/>
  <c r="BI147" i="1"/>
  <c r="E42" i="1"/>
  <c r="BB41" i="1"/>
  <c r="AD14" i="1"/>
  <c r="BI13" i="1"/>
  <c r="BD13" i="1"/>
  <c r="E29" i="1" l="1"/>
  <c r="BB29" i="1" s="1"/>
  <c r="BB28" i="1"/>
  <c r="E43" i="1"/>
  <c r="BB42" i="1"/>
  <c r="Q27" i="1"/>
  <c r="AG27" i="1" s="1"/>
  <c r="AG26" i="1"/>
  <c r="BI65" i="1"/>
  <c r="BD65" i="1"/>
  <c r="AD66" i="1"/>
  <c r="BB85" i="1"/>
  <c r="BI41" i="1"/>
  <c r="AD42" i="1"/>
  <c r="BD41" i="1"/>
  <c r="BB71" i="1"/>
  <c r="BB57" i="1"/>
  <c r="E15" i="1"/>
  <c r="D14" i="1"/>
  <c r="BB14" i="1"/>
  <c r="AD15" i="1"/>
  <c r="BI14" i="1"/>
  <c r="BD14" i="1"/>
  <c r="AD149" i="1"/>
  <c r="BD148" i="1"/>
  <c r="BI148" i="1"/>
  <c r="AD96" i="1"/>
  <c r="BI95" i="1"/>
  <c r="BD95" i="1"/>
  <c r="E113" i="1"/>
  <c r="BB112" i="1"/>
  <c r="AS16" i="1"/>
  <c r="BH15" i="1"/>
  <c r="BA14" i="1"/>
  <c r="AC15" i="1"/>
  <c r="Q149" i="1"/>
  <c r="AG148" i="1"/>
  <c r="BA15" i="1" l="1"/>
  <c r="AC16" i="1"/>
  <c r="BI149" i="1"/>
  <c r="BD149" i="1"/>
  <c r="AD150" i="1"/>
  <c r="AD43" i="1"/>
  <c r="BD42" i="1"/>
  <c r="BI42" i="1"/>
  <c r="BI66" i="1"/>
  <c r="BD66" i="1"/>
  <c r="AD67" i="1"/>
  <c r="BI96" i="1"/>
  <c r="BD96" i="1"/>
  <c r="AD97" i="1"/>
  <c r="E114" i="1"/>
  <c r="BB113" i="1"/>
  <c r="D15" i="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BB15" i="1"/>
  <c r="Q150" i="1"/>
  <c r="AG149" i="1"/>
  <c r="AS17" i="1"/>
  <c r="BH16" i="1"/>
  <c r="AD16" i="1"/>
  <c r="BI15" i="1"/>
  <c r="BD15" i="1"/>
  <c r="BB43" i="1"/>
  <c r="AD17" i="1" l="1"/>
  <c r="BI16" i="1"/>
  <c r="BD16" i="1"/>
  <c r="Q151" i="1"/>
  <c r="AG150" i="1"/>
  <c r="BB114" i="1"/>
  <c r="D114" i="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BI67" i="1"/>
  <c r="AD68" i="1"/>
  <c r="BD67" i="1"/>
  <c r="AS18" i="1"/>
  <c r="BH17" i="1"/>
  <c r="AD98" i="1"/>
  <c r="BD97" i="1"/>
  <c r="BI97" i="1"/>
  <c r="AD44" i="1"/>
  <c r="BD43" i="1"/>
  <c r="BI43" i="1"/>
  <c r="BA16" i="1"/>
  <c r="AC17" i="1"/>
  <c r="AD151" i="1"/>
  <c r="BD150" i="1"/>
  <c r="BI150" i="1"/>
  <c r="AC18" i="1" l="1"/>
  <c r="BA17" i="1"/>
  <c r="AG151" i="1"/>
  <c r="Q152" i="1"/>
  <c r="AD45" i="1"/>
  <c r="BD44" i="1"/>
  <c r="BI44" i="1"/>
  <c r="AS19" i="1"/>
  <c r="BH18" i="1"/>
  <c r="BI151" i="1"/>
  <c r="AD152" i="1"/>
  <c r="BD151" i="1"/>
  <c r="BI98" i="1"/>
  <c r="BD98" i="1"/>
  <c r="AD99" i="1"/>
  <c r="AD69" i="1"/>
  <c r="BD68" i="1"/>
  <c r="BI68" i="1"/>
  <c r="BD17" i="1"/>
  <c r="AD18" i="1"/>
  <c r="BI17" i="1"/>
  <c r="AD153" i="1" l="1"/>
  <c r="BD152" i="1"/>
  <c r="BI152" i="1"/>
  <c r="BI18" i="1"/>
  <c r="BD18" i="1"/>
  <c r="AD19" i="1"/>
  <c r="BI69" i="1"/>
  <c r="AD70" i="1"/>
  <c r="BD69" i="1"/>
  <c r="AS20" i="1"/>
  <c r="BH19" i="1"/>
  <c r="Q153" i="1"/>
  <c r="AG152" i="1"/>
  <c r="BD99" i="1"/>
  <c r="AD100" i="1"/>
  <c r="BI99" i="1"/>
  <c r="BD45" i="1"/>
  <c r="AD46" i="1"/>
  <c r="BI45" i="1"/>
  <c r="AC19" i="1"/>
  <c r="BA18" i="1"/>
  <c r="AG153" i="1" l="1"/>
  <c r="Q154" i="1"/>
  <c r="BD70" i="1"/>
  <c r="AD71" i="1"/>
  <c r="BI70" i="1"/>
  <c r="AC20" i="1"/>
  <c r="BA19" i="1"/>
  <c r="AD101" i="1"/>
  <c r="BD100" i="1"/>
  <c r="BI100" i="1"/>
  <c r="BI46" i="1"/>
  <c r="BD46" i="1"/>
  <c r="AD47" i="1"/>
  <c r="AS21" i="1"/>
  <c r="BH20" i="1"/>
  <c r="AD20" i="1"/>
  <c r="BI19" i="1"/>
  <c r="BD19" i="1"/>
  <c r="BI153" i="1"/>
  <c r="BD153" i="1"/>
  <c r="AD154" i="1"/>
  <c r="AS22" i="1" l="1"/>
  <c r="BH21" i="1"/>
  <c r="Q155" i="1"/>
  <c r="AG154" i="1"/>
  <c r="BI20" i="1"/>
  <c r="BD20" i="1"/>
  <c r="AD21" i="1"/>
  <c r="BI101" i="1"/>
  <c r="BD101" i="1"/>
  <c r="AD102" i="1"/>
  <c r="BI71" i="1"/>
  <c r="AD72" i="1"/>
  <c r="BD71" i="1"/>
  <c r="AC21" i="1"/>
  <c r="BA20" i="1"/>
  <c r="BD154" i="1"/>
  <c r="BI154" i="1"/>
  <c r="AD155" i="1"/>
  <c r="AD48" i="1"/>
  <c r="BI47" i="1"/>
  <c r="BD47" i="1"/>
  <c r="BI72" i="1" l="1"/>
  <c r="BD72" i="1"/>
  <c r="AD73" i="1"/>
  <c r="AD49" i="1"/>
  <c r="BD48" i="1"/>
  <c r="BI48" i="1"/>
  <c r="BD21" i="1"/>
  <c r="AD22" i="1"/>
  <c r="BI21" i="1"/>
  <c r="AG155" i="1"/>
  <c r="Q156" i="1"/>
  <c r="BI155" i="1"/>
  <c r="AD156" i="1"/>
  <c r="BD155" i="1"/>
  <c r="BA21" i="1"/>
  <c r="AC22" i="1"/>
  <c r="AD103" i="1"/>
  <c r="BD102" i="1"/>
  <c r="BI102" i="1"/>
  <c r="AS23" i="1"/>
  <c r="BH22" i="1"/>
  <c r="AS24" i="1" l="1"/>
  <c r="BH23" i="1"/>
  <c r="AC23" i="1"/>
  <c r="BA22" i="1"/>
  <c r="BI22" i="1"/>
  <c r="AD23" i="1"/>
  <c r="BD22" i="1"/>
  <c r="BD49" i="1"/>
  <c r="BI49" i="1"/>
  <c r="AD50" i="1"/>
  <c r="Q157" i="1"/>
  <c r="AG157" i="1" s="1"/>
  <c r="AG156" i="1"/>
  <c r="BI73" i="1"/>
  <c r="BD73" i="1"/>
  <c r="AD74" i="1"/>
  <c r="BI103" i="1"/>
  <c r="AD104" i="1"/>
  <c r="BD103" i="1"/>
  <c r="AD157" i="1"/>
  <c r="BD156" i="1"/>
  <c r="BI156" i="1"/>
  <c r="AD158" i="1" l="1"/>
  <c r="BD157" i="1"/>
  <c r="BI157" i="1"/>
  <c r="BI74" i="1"/>
  <c r="BD74" i="1"/>
  <c r="AD75" i="1"/>
  <c r="BA23" i="1"/>
  <c r="AC24" i="1"/>
  <c r="BI50" i="1"/>
  <c r="BD50" i="1"/>
  <c r="AD51" i="1"/>
  <c r="AD24" i="1"/>
  <c r="BD23" i="1"/>
  <c r="BI23" i="1"/>
  <c r="BD104" i="1"/>
  <c r="AD105" i="1"/>
  <c r="BI104" i="1"/>
  <c r="AS25" i="1"/>
  <c r="BH24" i="1"/>
  <c r="AS26" i="1" l="1"/>
  <c r="BH25" i="1"/>
  <c r="BI75" i="1"/>
  <c r="BD75" i="1"/>
  <c r="AD76" i="1"/>
  <c r="BI105" i="1"/>
  <c r="BD105" i="1"/>
  <c r="AD106" i="1"/>
  <c r="BI24" i="1"/>
  <c r="BD24" i="1"/>
  <c r="AD25" i="1"/>
  <c r="AC25" i="1"/>
  <c r="BA24" i="1"/>
  <c r="AD52" i="1"/>
  <c r="BI51" i="1"/>
  <c r="BD51" i="1"/>
  <c r="BI158" i="1"/>
  <c r="BD158" i="1"/>
  <c r="AC26" i="1" l="1"/>
  <c r="BA25" i="1"/>
  <c r="BI106" i="1"/>
  <c r="BD106" i="1"/>
  <c r="AD107" i="1"/>
  <c r="BD25" i="1"/>
  <c r="AD26" i="1"/>
  <c r="BI25" i="1"/>
  <c r="AD53" i="1"/>
  <c r="BI52" i="1"/>
  <c r="BD52" i="1"/>
  <c r="BI76" i="1"/>
  <c r="AD77" i="1"/>
  <c r="BD76" i="1"/>
  <c r="AS27" i="1"/>
  <c r="BH26" i="1"/>
  <c r="BI26" i="1" l="1"/>
  <c r="BD26" i="1"/>
  <c r="AD27" i="1"/>
  <c r="AS28" i="1"/>
  <c r="BH27" i="1"/>
  <c r="AD78" i="1"/>
  <c r="BI77" i="1"/>
  <c r="BD77" i="1"/>
  <c r="BD53" i="1"/>
  <c r="BI53" i="1"/>
  <c r="BI107" i="1"/>
  <c r="BD107" i="1"/>
  <c r="AD108" i="1"/>
  <c r="AC27" i="1"/>
  <c r="BA26" i="1"/>
  <c r="BD27" i="1" l="1"/>
  <c r="BI27" i="1"/>
  <c r="AS29" i="1"/>
  <c r="BH28" i="1"/>
  <c r="AC28" i="1"/>
  <c r="BA27" i="1"/>
  <c r="BI78" i="1"/>
  <c r="AD79" i="1"/>
  <c r="BD78" i="1"/>
  <c r="BI108" i="1"/>
  <c r="BD108" i="1"/>
  <c r="AD109" i="1"/>
  <c r="BD79" i="1" l="1"/>
  <c r="AD80" i="1"/>
  <c r="BI79" i="1"/>
  <c r="BH29" i="1"/>
  <c r="AS30" i="1"/>
  <c r="BI109" i="1"/>
  <c r="AD110" i="1"/>
  <c r="BD109" i="1"/>
  <c r="AC29" i="1"/>
  <c r="BA28" i="1"/>
  <c r="BI110" i="1" l="1"/>
  <c r="BD110" i="1"/>
  <c r="AD111" i="1"/>
  <c r="BI80" i="1"/>
  <c r="BD80" i="1"/>
  <c r="AD81" i="1"/>
  <c r="AC30" i="1"/>
  <c r="BA29" i="1"/>
  <c r="AS31" i="1"/>
  <c r="BH30" i="1"/>
  <c r="AC31" i="1" l="1"/>
  <c r="BA30" i="1"/>
  <c r="BI111" i="1"/>
  <c r="BD111" i="1"/>
  <c r="BI81" i="1"/>
  <c r="BD81" i="1"/>
  <c r="AD82" i="1"/>
  <c r="AS32" i="1"/>
  <c r="BH31" i="1"/>
  <c r="AS33" i="1" l="1"/>
  <c r="BH32" i="1"/>
  <c r="BI82" i="1"/>
  <c r="BD82" i="1"/>
  <c r="BA31" i="1"/>
  <c r="AC32" i="1"/>
  <c r="AC33" i="1" l="1"/>
  <c r="BA32" i="1"/>
  <c r="AS34" i="1"/>
  <c r="BH33" i="1"/>
  <c r="AS35" i="1" l="1"/>
  <c r="BH34" i="1"/>
  <c r="BA33" i="1"/>
  <c r="AC34" i="1"/>
  <c r="AC35" i="1" l="1"/>
  <c r="BA34" i="1"/>
  <c r="AS36" i="1"/>
  <c r="BH35" i="1"/>
  <c r="AS37" i="1" l="1"/>
  <c r="BH36" i="1"/>
  <c r="AC36" i="1"/>
  <c r="BA35" i="1"/>
  <c r="AC37" i="1" l="1"/>
  <c r="BA36" i="1"/>
  <c r="AS38" i="1"/>
  <c r="BH37" i="1"/>
  <c r="AS39" i="1" l="1"/>
  <c r="BH38" i="1"/>
  <c r="AC38" i="1"/>
  <c r="BA37" i="1"/>
  <c r="AC39" i="1" l="1"/>
  <c r="BA38" i="1"/>
  <c r="AS40" i="1"/>
  <c r="BH39" i="1"/>
  <c r="AS41" i="1" l="1"/>
  <c r="BH40" i="1"/>
  <c r="BA39" i="1"/>
  <c r="AC40" i="1"/>
  <c r="BA40" i="1" l="1"/>
  <c r="AC41" i="1"/>
  <c r="AS42" i="1"/>
  <c r="BH41" i="1"/>
  <c r="BH42" i="1" l="1"/>
  <c r="AS43" i="1"/>
  <c r="AC42" i="1"/>
  <c r="BA41" i="1"/>
  <c r="AC43" i="1" l="1"/>
  <c r="BA42" i="1"/>
  <c r="BH43" i="1"/>
  <c r="AS44" i="1"/>
  <c r="BH44" i="1" l="1"/>
  <c r="AS45" i="1"/>
  <c r="AC44" i="1"/>
  <c r="BA43" i="1"/>
  <c r="AC45" i="1" l="1"/>
  <c r="BA44" i="1"/>
  <c r="AS46" i="1"/>
  <c r="BH45" i="1"/>
  <c r="AS47" i="1" l="1"/>
  <c r="BH46" i="1"/>
  <c r="AC46" i="1"/>
  <c r="BA45" i="1"/>
  <c r="AC47" i="1" l="1"/>
  <c r="BA46" i="1"/>
  <c r="BH47" i="1"/>
  <c r="AS48" i="1"/>
  <c r="AS49" i="1" l="1"/>
  <c r="BH48" i="1"/>
  <c r="AC48" i="1"/>
  <c r="BA47" i="1"/>
  <c r="AC49" i="1" l="1"/>
  <c r="BA48" i="1"/>
  <c r="AS50" i="1"/>
  <c r="BH49" i="1"/>
  <c r="AS51" i="1" l="1"/>
  <c r="BH50" i="1"/>
  <c r="BA49" i="1"/>
  <c r="AC50" i="1"/>
  <c r="AC51" i="1" l="1"/>
  <c r="BA50" i="1"/>
  <c r="AS52" i="1"/>
  <c r="BH51" i="1"/>
  <c r="AS53" i="1" l="1"/>
  <c r="BH52" i="1"/>
  <c r="AC52" i="1"/>
  <c r="BA51" i="1"/>
  <c r="BA52" i="1" l="1"/>
  <c r="AC53" i="1"/>
  <c r="AS54" i="1"/>
  <c r="BH53" i="1"/>
  <c r="AS55" i="1" l="1"/>
  <c r="BH54" i="1"/>
  <c r="AC54" i="1"/>
  <c r="BA53" i="1"/>
  <c r="AC55" i="1" l="1"/>
  <c r="BA54" i="1"/>
  <c r="AS56" i="1"/>
  <c r="BH55" i="1"/>
  <c r="BH56" i="1" l="1"/>
  <c r="AS57" i="1"/>
  <c r="AC56" i="1"/>
  <c r="BA55" i="1"/>
  <c r="BA56" i="1" l="1"/>
  <c r="AC57" i="1"/>
  <c r="BH57" i="1"/>
  <c r="AS58" i="1"/>
  <c r="AS59" i="1" l="1"/>
  <c r="BH58" i="1"/>
  <c r="AC58" i="1"/>
  <c r="BA57" i="1"/>
  <c r="AC59" i="1" l="1"/>
  <c r="BA58" i="1"/>
  <c r="AS60" i="1"/>
  <c r="BH59" i="1"/>
  <c r="BH60" i="1" l="1"/>
  <c r="AS61" i="1"/>
  <c r="BA59" i="1"/>
  <c r="AC60" i="1"/>
  <c r="BA60" i="1" l="1"/>
  <c r="AC61" i="1"/>
  <c r="AS62" i="1"/>
  <c r="BH61" i="1"/>
  <c r="AS63" i="1" l="1"/>
  <c r="BH62" i="1"/>
  <c r="AC62" i="1"/>
  <c r="BA61" i="1"/>
  <c r="AC63" i="1" l="1"/>
  <c r="BA62" i="1"/>
  <c r="AS64" i="1"/>
  <c r="BH63" i="1"/>
  <c r="AS65" i="1" l="1"/>
  <c r="BH64" i="1"/>
  <c r="AC64" i="1"/>
  <c r="BA63" i="1"/>
  <c r="BA64" i="1" l="1"/>
  <c r="AC65" i="1"/>
  <c r="BH65" i="1"/>
  <c r="AS66" i="1"/>
  <c r="BH66" i="1" l="1"/>
  <c r="AS67" i="1"/>
  <c r="AC66" i="1"/>
  <c r="BA65" i="1"/>
  <c r="BH67" i="1" l="1"/>
  <c r="AS68" i="1"/>
  <c r="BA66" i="1"/>
  <c r="AC67" i="1"/>
  <c r="AC68" i="1" l="1"/>
  <c r="BA67" i="1"/>
  <c r="BH68" i="1"/>
  <c r="AS69" i="1"/>
  <c r="AS70" i="1" l="1"/>
  <c r="BH69" i="1"/>
  <c r="AC69" i="1"/>
  <c r="BA68" i="1"/>
  <c r="AC70" i="1" l="1"/>
  <c r="BA69" i="1"/>
  <c r="AS71" i="1"/>
  <c r="BH70" i="1"/>
  <c r="AS72" i="1" l="1"/>
  <c r="BH71" i="1"/>
  <c r="AC71" i="1"/>
  <c r="BA70" i="1"/>
  <c r="BA71" i="1" l="1"/>
  <c r="AC72" i="1"/>
  <c r="AS73" i="1"/>
  <c r="BH72" i="1"/>
  <c r="AS74" i="1" l="1"/>
  <c r="BH73" i="1"/>
  <c r="AC73" i="1"/>
  <c r="BA72" i="1"/>
  <c r="BA73" i="1" l="1"/>
  <c r="AC74" i="1"/>
  <c r="BH74" i="1"/>
  <c r="AS75" i="1"/>
  <c r="AC75" i="1" l="1"/>
  <c r="BA74" i="1"/>
  <c r="BH75" i="1"/>
  <c r="AS76" i="1"/>
  <c r="BH76" i="1" l="1"/>
  <c r="AS77" i="1"/>
  <c r="AC76" i="1"/>
  <c r="BA75" i="1"/>
  <c r="BH77" i="1" l="1"/>
  <c r="AS78" i="1"/>
  <c r="AC77" i="1"/>
  <c r="BA76" i="1"/>
  <c r="AC78" i="1" l="1"/>
  <c r="BA77" i="1"/>
  <c r="AS79" i="1"/>
  <c r="BH78" i="1"/>
  <c r="AS80" i="1" l="1"/>
  <c r="BH79" i="1"/>
  <c r="AC79" i="1"/>
  <c r="BA78" i="1"/>
  <c r="AC80" i="1" l="1"/>
  <c r="BA79" i="1"/>
  <c r="AS81" i="1"/>
  <c r="BH80" i="1"/>
  <c r="AS82" i="1" l="1"/>
  <c r="BH81" i="1"/>
  <c r="AC81" i="1"/>
  <c r="BA80" i="1"/>
  <c r="BA81" i="1" l="1"/>
  <c r="AC82" i="1"/>
  <c r="AS83" i="1"/>
  <c r="BH82" i="1"/>
  <c r="BH83" i="1" l="1"/>
  <c r="AS84" i="1"/>
  <c r="BA82" i="1"/>
  <c r="AC83" i="1"/>
  <c r="AC84" i="1" l="1"/>
  <c r="BA83" i="1"/>
  <c r="AS85" i="1"/>
  <c r="BH84" i="1"/>
  <c r="AS86" i="1" l="1"/>
  <c r="BH85" i="1"/>
  <c r="BA84" i="1"/>
  <c r="AC85" i="1"/>
  <c r="BA85" i="1" l="1"/>
  <c r="AC86" i="1"/>
  <c r="AS87" i="1"/>
  <c r="BH86" i="1"/>
  <c r="AS88" i="1" l="1"/>
  <c r="BH87" i="1"/>
  <c r="BA86" i="1"/>
  <c r="AC87" i="1"/>
  <c r="AC88" i="1" l="1"/>
  <c r="BA87" i="1"/>
  <c r="AS89" i="1"/>
  <c r="BH88" i="1"/>
  <c r="AS90" i="1" l="1"/>
  <c r="BH89" i="1"/>
  <c r="AC89" i="1"/>
  <c r="BA88" i="1"/>
  <c r="BA89" i="1" l="1"/>
  <c r="AC90" i="1"/>
  <c r="BH90" i="1"/>
  <c r="AS91" i="1"/>
  <c r="BH91" i="1" l="1"/>
  <c r="AS92" i="1"/>
  <c r="AC91" i="1"/>
  <c r="BA90" i="1"/>
  <c r="AC92" i="1" l="1"/>
  <c r="BA91" i="1"/>
  <c r="AS93" i="1"/>
  <c r="BH92" i="1"/>
  <c r="AS94" i="1" l="1"/>
  <c r="BH93" i="1"/>
  <c r="AC93" i="1"/>
  <c r="BA92" i="1"/>
  <c r="AC94" i="1" l="1"/>
  <c r="BA93" i="1"/>
  <c r="AS95" i="1"/>
  <c r="BH94" i="1"/>
  <c r="BH95" i="1" l="1"/>
  <c r="AS96" i="1"/>
  <c r="AC95" i="1"/>
  <c r="BA94" i="1"/>
  <c r="BA95" i="1" l="1"/>
  <c r="AC96" i="1"/>
  <c r="AS97" i="1"/>
  <c r="BH96" i="1"/>
  <c r="BH97" i="1" l="1"/>
  <c r="AS98" i="1"/>
  <c r="AC97" i="1"/>
  <c r="BA96" i="1"/>
  <c r="AC98" i="1" l="1"/>
  <c r="BA97" i="1"/>
  <c r="AS99" i="1"/>
  <c r="BH98" i="1"/>
  <c r="AS100" i="1" l="1"/>
  <c r="BH99" i="1"/>
  <c r="AC99" i="1"/>
  <c r="BA98" i="1"/>
  <c r="AC100" i="1" l="1"/>
  <c r="BA99" i="1"/>
  <c r="BH100" i="1"/>
  <c r="AS101" i="1"/>
  <c r="AS102" i="1" l="1"/>
  <c r="BH101" i="1"/>
  <c r="BA100" i="1"/>
  <c r="AC101" i="1"/>
  <c r="AC102" i="1" l="1"/>
  <c r="BA101" i="1"/>
  <c r="AS103" i="1"/>
  <c r="BH102" i="1"/>
  <c r="AS104" i="1" l="1"/>
  <c r="BH103" i="1"/>
  <c r="AC103" i="1"/>
  <c r="BA102" i="1"/>
  <c r="AC104" i="1" l="1"/>
  <c r="BA103" i="1"/>
  <c r="AS105" i="1"/>
  <c r="BH104" i="1"/>
  <c r="AS106" i="1" l="1"/>
  <c r="BH105" i="1"/>
  <c r="AC105" i="1"/>
  <c r="BA104" i="1"/>
  <c r="AC106" i="1" l="1"/>
  <c r="BA105" i="1"/>
  <c r="AS107" i="1"/>
  <c r="BH106" i="1"/>
  <c r="BH107" i="1" l="1"/>
  <c r="AS108" i="1"/>
  <c r="AC107" i="1"/>
  <c r="BA106" i="1"/>
  <c r="BH108" i="1" l="1"/>
  <c r="AS109" i="1"/>
  <c r="AC108" i="1"/>
  <c r="BA107" i="1"/>
  <c r="AS110" i="1" l="1"/>
  <c r="BH109" i="1"/>
  <c r="BA108" i="1"/>
  <c r="AC109" i="1"/>
  <c r="AC110" i="1" l="1"/>
  <c r="BA109" i="1"/>
  <c r="AS111" i="1"/>
  <c r="BH110" i="1"/>
  <c r="AS112" i="1" l="1"/>
  <c r="BH111" i="1"/>
  <c r="AC111" i="1"/>
  <c r="BA110" i="1"/>
  <c r="BA111" i="1" l="1"/>
  <c r="AC112" i="1"/>
  <c r="BH112" i="1"/>
  <c r="AS113" i="1"/>
  <c r="AC113" i="1" l="1"/>
  <c r="BA112" i="1"/>
  <c r="AS114" i="1"/>
  <c r="BH113" i="1"/>
  <c r="AS115" i="1" l="1"/>
  <c r="BH114" i="1"/>
  <c r="AC114" i="1"/>
  <c r="BA113" i="1"/>
  <c r="AC115" i="1" l="1"/>
  <c r="BA114" i="1"/>
  <c r="AS116" i="1"/>
  <c r="BH115" i="1"/>
  <c r="BH116" i="1" l="1"/>
  <c r="AS117" i="1"/>
  <c r="BA115" i="1"/>
  <c r="AC116" i="1"/>
  <c r="BA116" i="1" l="1"/>
  <c r="AC117" i="1"/>
  <c r="BH117" i="1"/>
  <c r="AS118" i="1"/>
  <c r="AS119" i="1" l="1"/>
  <c r="BH118" i="1"/>
  <c r="AC118" i="1"/>
  <c r="BA117" i="1"/>
  <c r="AC119" i="1" l="1"/>
  <c r="BA118" i="1"/>
  <c r="AS120" i="1"/>
  <c r="BH119" i="1"/>
  <c r="BH120" i="1" l="1"/>
  <c r="AS121" i="1"/>
  <c r="BA119" i="1"/>
  <c r="AC120" i="1"/>
  <c r="BA120" i="1" l="1"/>
  <c r="AC121" i="1"/>
  <c r="BH121" i="1"/>
  <c r="AS122" i="1"/>
  <c r="BH122" i="1" l="1"/>
  <c r="AS123" i="1"/>
  <c r="BA121" i="1"/>
  <c r="AC122" i="1"/>
  <c r="BA122" i="1" l="1"/>
  <c r="AC123" i="1"/>
  <c r="AS124" i="1"/>
  <c r="BH123" i="1"/>
  <c r="AS125" i="1" l="1"/>
  <c r="BH124" i="1"/>
  <c r="AC124" i="1"/>
  <c r="BA123" i="1"/>
  <c r="AC125" i="1" l="1"/>
  <c r="BA124" i="1"/>
  <c r="BH125" i="1"/>
  <c r="AS126" i="1"/>
  <c r="BH126" i="1" l="1"/>
  <c r="AS127" i="1"/>
  <c r="BA125" i="1"/>
  <c r="AC126" i="1"/>
  <c r="AC127" i="1" l="1"/>
  <c r="BA126" i="1"/>
  <c r="AS128" i="1"/>
  <c r="BH127" i="1"/>
  <c r="AS129" i="1" l="1"/>
  <c r="BH128" i="1"/>
  <c r="AC128" i="1"/>
  <c r="BA127" i="1"/>
  <c r="AC129" i="1" l="1"/>
  <c r="BA128" i="1"/>
  <c r="BH129" i="1"/>
  <c r="AS130" i="1"/>
  <c r="BH130" i="1" l="1"/>
  <c r="AS131" i="1"/>
  <c r="BA129" i="1"/>
  <c r="AC130" i="1"/>
  <c r="AC131" i="1" l="1"/>
  <c r="BA130" i="1"/>
  <c r="AS132" i="1"/>
  <c r="BH131" i="1"/>
  <c r="AS133" i="1" l="1"/>
  <c r="BH132" i="1"/>
  <c r="AC132" i="1"/>
  <c r="BA131" i="1"/>
  <c r="BA132" i="1" l="1"/>
  <c r="AC133" i="1"/>
  <c r="BH133" i="1"/>
  <c r="AS134" i="1"/>
  <c r="BH134" i="1" l="1"/>
  <c r="AS135" i="1"/>
  <c r="BA133" i="1"/>
  <c r="AC134" i="1"/>
  <c r="AC135" i="1" l="1"/>
  <c r="BA134" i="1"/>
  <c r="AS136" i="1"/>
  <c r="BH135" i="1"/>
  <c r="BH136" i="1" l="1"/>
  <c r="AS137" i="1"/>
  <c r="AC136" i="1"/>
  <c r="BA135" i="1"/>
  <c r="AC137" i="1" l="1"/>
  <c r="BA136" i="1"/>
  <c r="AS138" i="1"/>
  <c r="BH137" i="1"/>
  <c r="AS139" i="1" l="1"/>
  <c r="BH138" i="1"/>
  <c r="AC138" i="1"/>
  <c r="BA137" i="1"/>
  <c r="BA138" i="1" l="1"/>
  <c r="AC139" i="1"/>
  <c r="BH139" i="1"/>
  <c r="AS140" i="1"/>
  <c r="BA139" i="1" l="1"/>
  <c r="AC140" i="1"/>
  <c r="AS141" i="1"/>
  <c r="BH140" i="1"/>
  <c r="BH141" i="1" l="1"/>
  <c r="AS142" i="1"/>
  <c r="AC141" i="1"/>
  <c r="BA140" i="1"/>
  <c r="BA141" i="1" l="1"/>
  <c r="AC142" i="1"/>
  <c r="BH142" i="1"/>
  <c r="AS143" i="1"/>
  <c r="AS144" i="1" l="1"/>
  <c r="BH143" i="1"/>
  <c r="AC143" i="1"/>
  <c r="BA142" i="1"/>
  <c r="AC144" i="1" l="1"/>
  <c r="BA143" i="1"/>
  <c r="AS145" i="1"/>
  <c r="BH144" i="1"/>
  <c r="AS146" i="1" l="1"/>
  <c r="BH145" i="1"/>
  <c r="BA144" i="1"/>
  <c r="AC145" i="1"/>
  <c r="BA145" i="1" l="1"/>
  <c r="AC146" i="1"/>
  <c r="BH146" i="1"/>
  <c r="AS147" i="1"/>
  <c r="BH147" i="1" l="1"/>
  <c r="AS148" i="1"/>
  <c r="BA146" i="1"/>
  <c r="AC147" i="1"/>
  <c r="AC148" i="1" l="1"/>
  <c r="BA147" i="1"/>
  <c r="BH148" i="1"/>
  <c r="AS149" i="1"/>
  <c r="BH149" i="1" l="1"/>
  <c r="AS150" i="1"/>
  <c r="AC149" i="1"/>
  <c r="BA148" i="1"/>
  <c r="AC150" i="1" l="1"/>
  <c r="BA149" i="1"/>
  <c r="AS151" i="1"/>
  <c r="BH150" i="1"/>
  <c r="BH151" i="1" l="1"/>
  <c r="AS152" i="1"/>
  <c r="BA150" i="1"/>
  <c r="AC151" i="1"/>
  <c r="BH152" i="1" l="1"/>
  <c r="AS153" i="1"/>
  <c r="BA151" i="1"/>
  <c r="AC152" i="1"/>
  <c r="AS154" i="1" l="1"/>
  <c r="BH153" i="1"/>
  <c r="BA152" i="1"/>
  <c r="AC153" i="1"/>
  <c r="AC154" i="1" l="1"/>
  <c r="BA153" i="1"/>
  <c r="AS155" i="1"/>
  <c r="BH154" i="1"/>
  <c r="BH155" i="1" l="1"/>
  <c r="AS156" i="1"/>
  <c r="AC155" i="1"/>
  <c r="BA154" i="1"/>
  <c r="BH156" i="1" l="1"/>
  <c r="AS157" i="1"/>
  <c r="BA155" i="1"/>
  <c r="AC156" i="1"/>
  <c r="AC157" i="1" l="1"/>
  <c r="BA156" i="1"/>
  <c r="AS158" i="1"/>
  <c r="BH158" i="1" s="1"/>
  <c r="BH157" i="1"/>
  <c r="AC158" i="1" l="1"/>
  <c r="BA158" i="1" s="1"/>
  <c r="BA157" i="1"/>
</calcChain>
</file>

<file path=xl/sharedStrings.xml><?xml version="1.0" encoding="utf-8"?>
<sst xmlns="http://schemas.openxmlformats.org/spreadsheetml/2006/main" count="4141" uniqueCount="430">
  <si>
    <t>Corr</t>
  </si>
  <si>
    <t>Tipo</t>
  </si>
  <si>
    <t>Título</t>
  </si>
  <si>
    <t>Gráfico</t>
  </si>
  <si>
    <t>Filtro 1</t>
  </si>
  <si>
    <t>Valor 1</t>
  </si>
  <si>
    <t>Filtro 2</t>
  </si>
  <si>
    <t>Valor 2</t>
  </si>
  <si>
    <t>Filtro 3</t>
  </si>
  <si>
    <t>Valor 3</t>
  </si>
  <si>
    <t>Filtro 4</t>
  </si>
  <si>
    <t>Valor 4</t>
  </si>
  <si>
    <t>Link Fórmula</t>
  </si>
  <si>
    <t>Link</t>
  </si>
  <si>
    <t>Territorio</t>
  </si>
  <si>
    <t>Temporalidad</t>
  </si>
  <si>
    <t>Unidad de Medida</t>
  </si>
  <si>
    <t>Parámetro</t>
  </si>
  <si>
    <t>[id]</t>
  </si>
  <si>
    <t xml:space="preserve"> [nombre]</t>
  </si>
  <si>
    <t xml:space="preserve"> [descripcion]</t>
  </si>
  <si>
    <t xml:space="preserve"> [titulo]</t>
  </si>
  <si>
    <t xml:space="preserve"> [subtitulo]</t>
  </si>
  <si>
    <t xml:space="preserve"> [tags]</t>
  </si>
  <si>
    <t xml:space="preserve"> [url]</t>
  </si>
  <si>
    <t xml:space="preserve"> [iso_pais]</t>
  </si>
  <si>
    <t>[nivel_administrativo]</t>
  </si>
  <si>
    <t>[descripcion_larga]</t>
  </si>
  <si>
    <t>[fecha_publicacion]</t>
  </si>
  <si>
    <t xml:space="preserve"> [idioma]</t>
  </si>
  <si>
    <t xml:space="preserve"> [responsable]</t>
  </si>
  <si>
    <t xml:space="preserve"> [shopify]</t>
  </si>
  <si>
    <t xml:space="preserve"> [auxiliar]</t>
  </si>
  <si>
    <t xml:space="preserve"> [rango_edad]</t>
  </si>
  <si>
    <t>[CATEGORIA_id]</t>
  </si>
  <si>
    <t>[PARAMETRO_id]</t>
  </si>
  <si>
    <t>[DETALLE_id]</t>
  </si>
  <si>
    <t>[TERRITORIO_id]</t>
  </si>
  <si>
    <t>[TEMPORALIDAD_id]</t>
  </si>
  <si>
    <t>[TIPO_GRAFICO_id]</t>
  </si>
  <si>
    <t>[FUENTE_id]</t>
  </si>
  <si>
    <t>[unidad_medida]</t>
  </si>
  <si>
    <t>[tamanio_muestra]</t>
  </si>
  <si>
    <t>[caracteristica_especial]</t>
  </si>
  <si>
    <t>[auxiliar_1]</t>
  </si>
  <si>
    <t>[RESPONSABLE_id]</t>
  </si>
  <si>
    <t>[UNIDAD_MEDIDA_id]</t>
  </si>
  <si>
    <t>GR</t>
  </si>
  <si>
    <t>Muestra</t>
  </si>
  <si>
    <t>Gráfico 1</t>
  </si>
  <si>
    <t>SIN VENTAS</t>
  </si>
  <si>
    <t>https://analytics.zoho.com/open-view/2395394000001035438?ZOHO_CRITERIA=%224.5%22.%22Id_Tama%C3%B1o_Espec%C3%ADfico%22%3D1</t>
  </si>
  <si>
    <t>Chile</t>
  </si>
  <si>
    <t>Año 2020</t>
  </si>
  <si>
    <t>empresas</t>
  </si>
  <si>
    <t>Número</t>
  </si>
  <si>
    <t>Número de Empresas Agrícultura</t>
  </si>
  <si>
    <t>venta estimada, empresas en agricultura, cultivos, actividad económica, agricultura, ganadería</t>
  </si>
  <si>
    <t>CHL</t>
  </si>
  <si>
    <t>País</t>
  </si>
  <si>
    <t>Número de Empleados de las empresas dedicadas a una actividad económica asociada a la agricultura o la ganadería, según tamaño de la empresa.</t>
  </si>
  <si>
    <t>Español</t>
  </si>
  <si>
    <t>Naty</t>
  </si>
  <si>
    <t>No Aplica</t>
  </si>
  <si>
    <t>Fruta</t>
  </si>
  <si>
    <t>Servicio de Impuestos Internos , Ministerio de Hacienda, Chile</t>
  </si>
  <si>
    <t>PEQUEÑA 2</t>
  </si>
  <si>
    <t>https://analytics.zoho.com/open-view/2395394000001035438?ZOHO_CRITERIA=%224.5%22.%22Id_Tama%C3%B1o_Espec%C3%ADfico%22%3D2</t>
  </si>
  <si>
    <t>MICRO 1</t>
  </si>
  <si>
    <t>https://analytics.zoho.com/open-view/2395394000001035438?ZOHO_CRITERIA=%224.5%22.%22Id_Tama%C3%B1o_Espec%C3%ADfico%22%3D3</t>
  </si>
  <si>
    <t>MEDIANA 1</t>
  </si>
  <si>
    <t>https://analytics.zoho.com/open-view/2395394000001035438?ZOHO_CRITERIA=%224.5%22.%22Id_Tama%C3%B1o_Espec%C3%ADfico%22%3D4</t>
  </si>
  <si>
    <t>MICRO 2</t>
  </si>
  <si>
    <t>https://analytics.zoho.com/open-view/2395394000001035438?ZOHO_CRITERIA=%224.5%22.%22Id_Tama%C3%B1o_Espec%C3%ADfico%22%3D5</t>
  </si>
  <si>
    <t>PEQUEÑA 3</t>
  </si>
  <si>
    <t>https://analytics.zoho.com/open-view/2395394000001035438?ZOHO_CRITERIA=%224.5%22.%22Id_Tama%C3%B1o_Espec%C3%ADfico%22%3D6</t>
  </si>
  <si>
    <t>MICRO 3</t>
  </si>
  <si>
    <t>https://analytics.zoho.com/open-view/2395394000001035438?ZOHO_CRITERIA=%224.5%22.%22Id_Tama%C3%B1o_Espec%C3%ADfico%22%3D7</t>
  </si>
  <si>
    <t>GRANDE 1</t>
  </si>
  <si>
    <t>https://analytics.zoho.com/open-view/2395394000001035438?ZOHO_CRITERIA=%224.5%22.%22Id_Tama%C3%B1o_Espec%C3%ADfico%22%3D8</t>
  </si>
  <si>
    <t>PEQUEÑA 1</t>
  </si>
  <si>
    <t>https://analytics.zoho.com/open-view/2395394000001035438?ZOHO_CRITERIA=%224.5%22.%22Id_Tama%C3%B1o_Espec%C3%ADfico%22%3D9</t>
  </si>
  <si>
    <t>MEDIANA 2</t>
  </si>
  <si>
    <t>https://analytics.zoho.com/open-view/2395394000001035438?ZOHO_CRITERIA=%224.5%22.%22Id_Tama%C3%B1o_Espec%C3%ADfico%22%3D10</t>
  </si>
  <si>
    <t>GRANDE 2</t>
  </si>
  <si>
    <t>https://analytics.zoho.com/open-view/2395394000001035438?ZOHO_CRITERIA=%224.5%22.%22Id_Tama%C3%B1o_Espec%C3%ADfico%22%3D11</t>
  </si>
  <si>
    <t>GRANDE 4</t>
  </si>
  <si>
    <t>https://analytics.zoho.com/open-view/2395394000001035438?ZOHO_CRITERIA=%224.5%22.%22Id_Tama%C3%B1o_Espec%C3%ADfico%22%3D12</t>
  </si>
  <si>
    <t>GRANDE 3</t>
  </si>
  <si>
    <t>https://analytics.zoho.com/open-view/2395394000001035438?ZOHO_CRITERIA=%224.5%22.%22Id_Tama%C3%B1o_Espec%C3%ADfico%22%3D13</t>
  </si>
  <si>
    <t>Gráfico 2</t>
  </si>
  <si>
    <t>https://analytics.zoho.com/open-view/2395394000001128577?ZOHO_CRITERIA=%224.5%22.%22Id_Tama%C3%B1o_Espec%C3%ADfico%22%3D1</t>
  </si>
  <si>
    <t>https://analytics.zoho.com/open-view/2395394000001128577?ZOHO_CRITERIA=%224.5%22.%22Id_Tama%C3%B1o_Espec%C3%ADfico%22%3D2</t>
  </si>
  <si>
    <t>https://analytics.zoho.com/open-view/2395394000001128577?ZOHO_CRITERIA=%224.5%22.%22Id_Tama%C3%B1o_Espec%C3%ADfico%22%3D3</t>
  </si>
  <si>
    <t>https://analytics.zoho.com/open-view/2395394000001128577?ZOHO_CRITERIA=%224.5%22.%22Id_Tama%C3%B1o_Espec%C3%ADfico%22%3D4</t>
  </si>
  <si>
    <t>https://analytics.zoho.com/open-view/2395394000001128577?ZOHO_CRITERIA=%224.5%22.%22Id_Tama%C3%B1o_Espec%C3%ADfico%22%3D5</t>
  </si>
  <si>
    <t>https://analytics.zoho.com/open-view/2395394000001128577?ZOHO_CRITERIA=%224.5%22.%22Id_Tama%C3%B1o_Espec%C3%ADfico%22%3D6</t>
  </si>
  <si>
    <t>https://analytics.zoho.com/open-view/2395394000001128577?ZOHO_CRITERIA=%224.5%22.%22Id_Tama%C3%B1o_Espec%C3%ADfico%22%3D7</t>
  </si>
  <si>
    <t>https://analytics.zoho.com/open-view/2395394000001128577?ZOHO_CRITERIA=%224.5%22.%22Id_Tama%C3%B1o_Espec%C3%ADfico%22%3D8</t>
  </si>
  <si>
    <t>https://analytics.zoho.com/open-view/2395394000001128577?ZOHO_CRITERIA=%224.5%22.%22Id_Tama%C3%B1o_Espec%C3%ADfico%22%3D9</t>
  </si>
  <si>
    <t>https://analytics.zoho.com/open-view/2395394000001128577?ZOHO_CRITERIA=%224.5%22.%22Id_Tama%C3%B1o_Espec%C3%ADfico%22%3D10</t>
  </si>
  <si>
    <t>https://analytics.zoho.com/open-view/2395394000001128577?ZOHO_CRITERIA=%224.5%22.%22Id_Tama%C3%B1o_Espec%C3%ADfico%22%3D11</t>
  </si>
  <si>
    <t>https://analytics.zoho.com/open-view/2395394000001128577?ZOHO_CRITERIA=%224.5%22.%22Id_Tama%C3%B1o_Espec%C3%ADfico%22%3D12</t>
  </si>
  <si>
    <t>https://analytics.zoho.com/open-view/2395394000001128577?ZOHO_CRITERIA=%224.5%22.%22Id_Tama%C3%B1o_Espec%C3%ADfico%22%3D13</t>
  </si>
  <si>
    <t>Gráfico 3</t>
  </si>
  <si>
    <t>https://analytics.zoho.com/open-view/2395394000001128894?ZOHO_CRITERIA=%224.5%22.%22Id_Tama%C3%B1o_Espec%C3%ADfico%22%3D1</t>
  </si>
  <si>
    <t>Dólar USA</t>
  </si>
  <si>
    <t>Ventas</t>
  </si>
  <si>
    <t>Ventas Estimadas Agricultura</t>
  </si>
  <si>
    <t>https://analytics.zoho.com/open-view/2395394000001128894?ZOHO_CRITERIA=%224.5%22.%22Id_Tama%C3%B1o_Espec%C3%ADfico%22%3D2</t>
  </si>
  <si>
    <t>https://analytics.zoho.com/open-view/2395394000001128894?ZOHO_CRITERIA=%224.5%22.%22Id_Tama%C3%B1o_Espec%C3%ADfico%22%3D3</t>
  </si>
  <si>
    <t>https://analytics.zoho.com/open-view/2395394000001128894?ZOHO_CRITERIA=%224.5%22.%22Id_Tama%C3%B1o_Espec%C3%ADfico%22%3D4</t>
  </si>
  <si>
    <t>https://analytics.zoho.com/open-view/2395394000001128894?ZOHO_CRITERIA=%224.5%22.%22Id_Tama%C3%B1o_Espec%C3%ADfico%22%3D5</t>
  </si>
  <si>
    <t>https://analytics.zoho.com/open-view/2395394000001128894?ZOHO_CRITERIA=%224.5%22.%22Id_Tama%C3%B1o_Espec%C3%ADfico%22%3D6</t>
  </si>
  <si>
    <t>https://analytics.zoho.com/open-view/2395394000001128894?ZOHO_CRITERIA=%224.5%22.%22Id_Tama%C3%B1o_Espec%C3%ADfico%22%3D7</t>
  </si>
  <si>
    <t>https://analytics.zoho.com/open-view/2395394000001128894?ZOHO_CRITERIA=%224.5%22.%22Id_Tama%C3%B1o_Espec%C3%ADfico%22%3D8</t>
  </si>
  <si>
    <t>https://analytics.zoho.com/open-view/2395394000001128894?ZOHO_CRITERIA=%224.5%22.%22Id_Tama%C3%B1o_Espec%C3%ADfico%22%3D9</t>
  </si>
  <si>
    <t>https://analytics.zoho.com/open-view/2395394000001128894?ZOHO_CRITERIA=%224.5%22.%22Id_Tama%C3%B1o_Espec%C3%ADfico%22%3D10</t>
  </si>
  <si>
    <t>https://analytics.zoho.com/open-view/2395394000001128894?ZOHO_CRITERIA=%224.5%22.%22Id_Tama%C3%B1o_Espec%C3%ADfico%22%3D11</t>
  </si>
  <si>
    <t>https://analytics.zoho.com/open-view/2395394000001128894?ZOHO_CRITERIA=%224.5%22.%22Id_Tama%C3%B1o_Espec%C3%ADfico%22%3D12</t>
  </si>
  <si>
    <t>https://analytics.zoho.com/open-view/2395394000001128894?ZOHO_CRITERIA=%224.5%22.%22Id_Tama%C3%B1o_Espec%C3%ADfico%22%3D13</t>
  </si>
  <si>
    <t>Gráfico 4</t>
  </si>
  <si>
    <t>https://analytics.zoho.com/open-view/2395394000001128820?ZOHO_CRITERIA=%224.5%22.%22Id_Tama%C3%B1o_Espec%C3%ADfico%22%3D1</t>
  </si>
  <si>
    <t>https://analytics.zoho.com/open-view/2395394000001128820?ZOHO_CRITERIA=%224.5%22.%22Id_Tama%C3%B1o_Espec%C3%ADfico%22%3D2</t>
  </si>
  <si>
    <t>https://analytics.zoho.com/open-view/2395394000001128820?ZOHO_CRITERIA=%224.5%22.%22Id_Tama%C3%B1o_Espec%C3%ADfico%22%3D3</t>
  </si>
  <si>
    <t>https://analytics.zoho.com/open-view/2395394000001128820?ZOHO_CRITERIA=%224.5%22.%22Id_Tama%C3%B1o_Espec%C3%ADfico%22%3D4</t>
  </si>
  <si>
    <t>https://analytics.zoho.com/open-view/2395394000001128820?ZOHO_CRITERIA=%224.5%22.%22Id_Tama%C3%B1o_Espec%C3%ADfico%22%3D5</t>
  </si>
  <si>
    <t>https://analytics.zoho.com/open-view/2395394000001128820?ZOHO_CRITERIA=%224.5%22.%22Id_Tama%C3%B1o_Espec%C3%ADfico%22%3D6</t>
  </si>
  <si>
    <t>https://analytics.zoho.com/open-view/2395394000001128820?ZOHO_CRITERIA=%224.5%22.%22Id_Tama%C3%B1o_Espec%C3%ADfico%22%3D7</t>
  </si>
  <si>
    <t>https://analytics.zoho.com/open-view/2395394000001128820?ZOHO_CRITERIA=%224.5%22.%22Id_Tama%C3%B1o_Espec%C3%ADfico%22%3D8</t>
  </si>
  <si>
    <t>https://analytics.zoho.com/open-view/2395394000001128820?ZOHO_CRITERIA=%224.5%22.%22Id_Tama%C3%B1o_Espec%C3%ADfico%22%3D9</t>
  </si>
  <si>
    <t>https://analytics.zoho.com/open-view/2395394000001128820?ZOHO_CRITERIA=%224.5%22.%22Id_Tama%C3%B1o_Espec%C3%ADfico%22%3D10</t>
  </si>
  <si>
    <t>https://analytics.zoho.com/open-view/2395394000001128820?ZOHO_CRITERIA=%224.5%22.%22Id_Tama%C3%B1o_Espec%C3%ADfico%22%3D11</t>
  </si>
  <si>
    <t>https://analytics.zoho.com/open-view/2395394000001128820?ZOHO_CRITERIA=%224.5%22.%22Id_Tama%C3%B1o_Espec%C3%ADfico%22%3D12</t>
  </si>
  <si>
    <t>https://analytics.zoho.com/open-view/2395394000001128820?ZOHO_CRITERIA=%224.5%22.%22Id_Tama%C3%B1o_Espec%C3%ADfico%22%3D13</t>
  </si>
  <si>
    <t>Gráfico 5</t>
  </si>
  <si>
    <t>Legumbres</t>
  </si>
  <si>
    <t>https://analytics.zoho.com/open-view/2395394000001175274?ZOHO_CRITERIA=%224.5%22.%22Id_Producto%22%3D100110</t>
  </si>
  <si>
    <t>Empleados</t>
  </si>
  <si>
    <t>Número Empleados Agrícultura</t>
  </si>
  <si>
    <t>Cereales</t>
  </si>
  <si>
    <t>https://analytics.zoho.com/open-view/2395394000001175274?ZOHO_CRITERIA=%224.5%22.%22Id_Producto%22%3D100111</t>
  </si>
  <si>
    <t>Hortalizas</t>
  </si>
  <si>
    <t>https://analytics.zoho.com/open-view/2395394000001175274?ZOHO_CRITERIA=%224.5%22.%22Id_Producto%22%3D100112</t>
  </si>
  <si>
    <t>Industriales</t>
  </si>
  <si>
    <t>https://analytics.zoho.com/open-view/2395394000001175274?ZOHO_CRITERIA=%224.5%22.%22Id_Producto%22%3D100113</t>
  </si>
  <si>
    <t>Tubérculos</t>
  </si>
  <si>
    <t>https://analytics.zoho.com/open-view/2395394000001175274?ZOHO_CRITERIA=%224.5%22.%22Id_Producto%22%3D100114</t>
  </si>
  <si>
    <t>Semillas</t>
  </si>
  <si>
    <t>https://analytics.zoho.com/open-view/2395394000001175274?ZOHO_CRITERIA=%224.5%22.%22Id_Producto%22%3D100115</t>
  </si>
  <si>
    <t>Plantas y forraje</t>
  </si>
  <si>
    <t>https://analytics.zoho.com/open-view/2395394000001175274?ZOHO_CRITERIA=%224.5%22.%22Id_Producto%22%3D100117</t>
  </si>
  <si>
    <t>Gráfico 6</t>
  </si>
  <si>
    <t>Porotos</t>
  </si>
  <si>
    <t>https://analytics.zoho.com/open-view/2395394000001175301?ZOHO_CRITERIA=%224.5%22.%22Id_Categor%C3%ADa%22%3D100110002</t>
  </si>
  <si>
    <t>Otras legumbres</t>
  </si>
  <si>
    <t>https://analytics.zoho.com/open-view/2395394000001175301?ZOHO_CRITERIA=%224.5%22.%22Id_Categor%C3%ADa%22%3D100110007</t>
  </si>
  <si>
    <t>Arroz</t>
  </si>
  <si>
    <t>https://analytics.zoho.com/open-view/2395394000001175301?ZOHO_CRITERIA=%224.5%22.%22Id_Categor%C3%ADa%22%3D100111001</t>
  </si>
  <si>
    <t>Trigo</t>
  </si>
  <si>
    <t>https://analytics.zoho.com/open-view/2395394000001175301?ZOHO_CRITERIA=%224.5%22.%22Id_Categor%C3%ADa%22%3D100111002</t>
  </si>
  <si>
    <t>Maíz</t>
  </si>
  <si>
    <t>https://analytics.zoho.com/open-view/2395394000001175301?ZOHO_CRITERIA=%224.5%22.%22Id_Categor%C3%ADa%22%3D100111003</t>
  </si>
  <si>
    <t>Cebada</t>
  </si>
  <si>
    <t>https://analytics.zoho.com/open-view/2395394000001175301?ZOHO_CRITERIA=%224.5%22.%22Id_Categor%C3%ADa%22%3D100111004</t>
  </si>
  <si>
    <t>Avena</t>
  </si>
  <si>
    <t>https://analytics.zoho.com/open-view/2395394000001175301?ZOHO_CRITERIA=%224.5%22.%22Id_Categor%C3%ADa%22%3D100111005</t>
  </si>
  <si>
    <t>Otros cereales</t>
  </si>
  <si>
    <t>https://analytics.zoho.com/open-view/2395394000001175301?ZOHO_CRITERIA=%224.5%22.%22Id_Categor%C3%ADa%22%3D100111011</t>
  </si>
  <si>
    <t>Hortalizas y melones</t>
  </si>
  <si>
    <t>https://analytics.zoho.com/open-view/2395394000001175301?ZOHO_CRITERIA=%224.5%22.%22Id_Categor%C3%ADa%22%3D100112046</t>
  </si>
  <si>
    <t>Lupino</t>
  </si>
  <si>
    <t>https://analytics.zoho.com/open-view/2395394000001175301?ZOHO_CRITERIA=%224.5%22.%22Id_Categor%C3%ADa%22%3D100113001</t>
  </si>
  <si>
    <t>Semillas de Maravilla</t>
  </si>
  <si>
    <t>https://analytics.zoho.com/open-view/2395394000001175301?ZOHO_CRITERIA=%224.5%22.%22Id_Categor%C3%ADa%22%3D100113002</t>
  </si>
  <si>
    <t>Semillas de Raps</t>
  </si>
  <si>
    <t>https://analytics.zoho.com/open-view/2395394000001175301?ZOHO_CRITERIA=%224.5%22.%22Id_Categor%C3%ADa%22%3D100113003</t>
  </si>
  <si>
    <t>Remolacha azucarera</t>
  </si>
  <si>
    <t>https://analytics.zoho.com/open-view/2395394000001175301?ZOHO_CRITERIA=%224.5%22.%22Id_Categor%C3%ADa%22%3D100113004</t>
  </si>
  <si>
    <t>Tabaco</t>
  </si>
  <si>
    <t>https://analytics.zoho.com/open-view/2395394000001175301?ZOHO_CRITERIA=%224.5%22.%22Id_Categor%C3%ADa%22%3D100113005</t>
  </si>
  <si>
    <t>Papas</t>
  </si>
  <si>
    <t>https://analytics.zoho.com/open-view/2395394000001175301?ZOHO_CRITERIA=%224.5%22.%22Id_Categor%C3%ADa%22%3D100114001</t>
  </si>
  <si>
    <t>Camotes</t>
  </si>
  <si>
    <t>https://analytics.zoho.com/open-view/2395394000001175301?ZOHO_CRITERIA=%224.5%22.%22Id_Categor%C3%ADa%22%3D100114002</t>
  </si>
  <si>
    <t>Otros tubérculos</t>
  </si>
  <si>
    <t>https://analytics.zoho.com/open-view/2395394000001175301?ZOHO_CRITERIA=%224.5%22.%22Id_Categor%C3%ADa%22%3D100114015</t>
  </si>
  <si>
    <t>Semillas de hortalizas</t>
  </si>
  <si>
    <t>https://analytics.zoho.com/open-view/2395394000001175301?ZOHO_CRITERIA=%224.5%22.%22Id_Categor%C3%ADa%22%3D100115001</t>
  </si>
  <si>
    <t>Otras semillas de cereales, legumbres y oleaginosas</t>
  </si>
  <si>
    <t>https://analytics.zoho.com/open-view/2395394000001175301?ZOHO_CRITERIA=%224.5%22.%22Id_Categor%C3%ADa%22%3D100115003</t>
  </si>
  <si>
    <t>Plantas de fibra</t>
  </si>
  <si>
    <t>https://analytics.zoho.com/open-view/2395394000001175301?ZOHO_CRITERIA=%224.5%22.%22Id_Categor%C3%ADa%22%3D100117002</t>
  </si>
  <si>
    <t>Flores</t>
  </si>
  <si>
    <t>https://analytics.zoho.com/open-view/2395394000001175301?ZOHO_CRITERIA=%224.5%22.%22Id_Categor%C3%ADa%22%3D100117005</t>
  </si>
  <si>
    <t>Forraje en praderas mejoradas o sembradas</t>
  </si>
  <si>
    <t>https://analytics.zoho.com/open-view/2395394000001175301?ZOHO_CRITERIA=%224.5%22.%22Id_Categor%C3%ADa%22%3D100117006</t>
  </si>
  <si>
    <t>Gráfico 7</t>
  </si>
  <si>
    <t>https://analytics.zoho.com/open-view/2395394000001175328?ZOHO_CRITERIA=%224.5%22.%22Id_Producto%22%3D100110</t>
  </si>
  <si>
    <t>Ventas estimadas de empresas dedicadas a agricultura y/o ganadería</t>
  </si>
  <si>
    <t>https://analytics.zoho.com/open-view/2395394000001175328?ZOHO_CRITERIA=%224.5%22.%22Id_Producto%22%3D100111</t>
  </si>
  <si>
    <t>https://analytics.zoho.com/open-view/2395394000001175328?ZOHO_CRITERIA=%224.5%22.%22Id_Producto%22%3D100112</t>
  </si>
  <si>
    <t>https://analytics.zoho.com/open-view/2395394000001175328?ZOHO_CRITERIA=%224.5%22.%22Id_Producto%22%3D100113</t>
  </si>
  <si>
    <t>https://analytics.zoho.com/open-view/2395394000001175328?ZOHO_CRITERIA=%224.5%22.%22Id_Producto%22%3D100114</t>
  </si>
  <si>
    <t>https://analytics.zoho.com/open-view/2395394000001175328?ZOHO_CRITERIA=%224.5%22.%22Id_Producto%22%3D100115</t>
  </si>
  <si>
    <t>https://analytics.zoho.com/open-view/2395394000001175328?ZOHO_CRITERIA=%224.5%22.%22Id_Producto%22%3D100117</t>
  </si>
  <si>
    <t>Gráfico 8</t>
  </si>
  <si>
    <t>https://analytics.zoho.com/open-view/2395394000001175359?ZOHO_CRITERIA=%224.5%22.%22Id_Categor%C3%ADa%22%3D100110002</t>
  </si>
  <si>
    <t>https://analytics.zoho.com/open-view/2395394000001175359?ZOHO_CRITERIA=%224.5%22.%22Id_Categor%C3%ADa%22%3D100110007</t>
  </si>
  <si>
    <t>https://analytics.zoho.com/open-view/2395394000001175359?ZOHO_CRITERIA=%224.5%22.%22Id_Categor%C3%ADa%22%3D100111001</t>
  </si>
  <si>
    <t>https://analytics.zoho.com/open-view/2395394000001175359?ZOHO_CRITERIA=%224.5%22.%22Id_Categor%C3%ADa%22%3D100111002</t>
  </si>
  <si>
    <t>https://analytics.zoho.com/open-view/2395394000001175359?ZOHO_CRITERIA=%224.5%22.%22Id_Categor%C3%ADa%22%3D100111003</t>
  </si>
  <si>
    <t>https://analytics.zoho.com/open-view/2395394000001175359?ZOHO_CRITERIA=%224.5%22.%22Id_Categor%C3%ADa%22%3D100111004</t>
  </si>
  <si>
    <t>https://analytics.zoho.com/open-view/2395394000001175359?ZOHO_CRITERIA=%224.5%22.%22Id_Categor%C3%ADa%22%3D100111005</t>
  </si>
  <si>
    <t>https://analytics.zoho.com/open-view/2395394000001175359?ZOHO_CRITERIA=%224.5%22.%22Id_Categor%C3%ADa%22%3D100111011</t>
  </si>
  <si>
    <t>https://analytics.zoho.com/open-view/2395394000001175359?ZOHO_CRITERIA=%224.5%22.%22Id_Categor%C3%ADa%22%3D100112046</t>
  </si>
  <si>
    <t>https://analytics.zoho.com/open-view/2395394000001175359?ZOHO_CRITERIA=%224.5%22.%22Id_Categor%C3%ADa%22%3D100113001</t>
  </si>
  <si>
    <t>https://analytics.zoho.com/open-view/2395394000001175359?ZOHO_CRITERIA=%224.5%22.%22Id_Categor%C3%ADa%22%3D100113002</t>
  </si>
  <si>
    <t>https://analytics.zoho.com/open-view/2395394000001175359?ZOHO_CRITERIA=%224.5%22.%22Id_Categor%C3%ADa%22%3D100113003</t>
  </si>
  <si>
    <t>https://analytics.zoho.com/open-view/2395394000001175359?ZOHO_CRITERIA=%224.5%22.%22Id_Categor%C3%ADa%22%3D100113004</t>
  </si>
  <si>
    <t>https://analytics.zoho.com/open-view/2395394000001175359?ZOHO_CRITERIA=%224.5%22.%22Id_Categor%C3%ADa%22%3D100113005</t>
  </si>
  <si>
    <t>https://analytics.zoho.com/open-view/2395394000001175359?ZOHO_CRITERIA=%224.5%22.%22Id_Categor%C3%ADa%22%3D100114001</t>
  </si>
  <si>
    <t>https://analytics.zoho.com/open-view/2395394000001175359?ZOHO_CRITERIA=%224.5%22.%22Id_Categor%C3%ADa%22%3D100114002</t>
  </si>
  <si>
    <t>https://analytics.zoho.com/open-view/2395394000001175359?ZOHO_CRITERIA=%224.5%22.%22Id_Categor%C3%ADa%22%3D100114015</t>
  </si>
  <si>
    <t>https://analytics.zoho.com/open-view/2395394000001175359?ZOHO_CRITERIA=%224.5%22.%22Id_Categor%C3%ADa%22%3D100115001</t>
  </si>
  <si>
    <t>https://analytics.zoho.com/open-view/2395394000001175359?ZOHO_CRITERIA=%224.5%22.%22Id_Categor%C3%ADa%22%3D100115003</t>
  </si>
  <si>
    <t>https://analytics.zoho.com/open-view/2395394000001175359?ZOHO_CRITERIA=%224.5%22.%22Id_Categor%C3%ADa%22%3D100117002</t>
  </si>
  <si>
    <t>https://analytics.zoho.com/open-view/2395394000001175359?ZOHO_CRITERIA=%224.5%22.%22Id_Categor%C3%ADa%22%3D100117005</t>
  </si>
  <si>
    <t>https://analytics.zoho.com/open-view/2395394000001175359?ZOHO_CRITERIA=%224.5%22.%22Id_Categor%C3%ADa%22%3D100117006</t>
  </si>
  <si>
    <t>Gráfico 9</t>
  </si>
  <si>
    <t>https://analytics.zoho.com/open-view/2395394000001194468</t>
  </si>
  <si>
    <t>Número de Empresas</t>
  </si>
  <si>
    <t>Gráfico 10</t>
  </si>
  <si>
    <t>https://analytics.zoho.com/open-view/2395394000001194755</t>
  </si>
  <si>
    <t>Número de Empresas y Ventas Estimadas del Sector Agrícola según la Categoría de Tamaño Específica del Servicio de Impuestos Internos de Chile para el Año 2020 (USD)</t>
  </si>
  <si>
    <t>Gráfico 11</t>
  </si>
  <si>
    <t>https://analytics.zoho.com/open-view/2395394000001194960</t>
  </si>
  <si>
    <t>II</t>
  </si>
  <si>
    <t>Informe 1</t>
  </si>
  <si>
    <t>empleados</t>
  </si>
  <si>
    <t>Número de Empleados</t>
  </si>
  <si>
    <t>Informe 2</t>
  </si>
  <si>
    <t>Informe 3</t>
  </si>
  <si>
    <t>Informe 4</t>
  </si>
  <si>
    <t>Múltiples</t>
  </si>
  <si>
    <t>R360</t>
  </si>
  <si>
    <t>Número de Empresas y Ventas del Sector Agrícola según la Categoría de Tamaño Específica del Servicio de Impuestos Internos de Chile para el Año 2020</t>
  </si>
  <si>
    <t>Reporte 1</t>
  </si>
  <si>
    <t>TABLA MADRE</t>
  </si>
  <si>
    <t>Responsable Revisión</t>
  </si>
  <si>
    <t>Agropecuario y Forestal</t>
  </si>
  <si>
    <t>Agricultura</t>
  </si>
  <si>
    <t>SECTOR</t>
  </si>
  <si>
    <t>COLECCIÓN</t>
  </si>
  <si>
    <t>Aplica (Sí/No)</t>
  </si>
  <si>
    <t>Colores</t>
  </si>
  <si>
    <t>Separación miles</t>
  </si>
  <si>
    <t>Sin decimales</t>
  </si>
  <si>
    <t>Observación</t>
  </si>
  <si>
    <t>Informe Interactivo 1</t>
  </si>
  <si>
    <t>Región de Origen</t>
  </si>
  <si>
    <t>Fruta Exportada (t)</t>
  </si>
  <si>
    <t>Producto</t>
  </si>
  <si>
    <t>Categoría, País de Destino, Procesamiento, Producto Exportado</t>
  </si>
  <si>
    <t>Tarapacá</t>
  </si>
  <si>
    <t>Exportaciones frutícolas a escala regional || Chile || 2012-2020</t>
  </si>
  <si>
    <t>periodo 2012-2020</t>
  </si>
  <si>
    <t>Cantidad de fruta exportada por región de origen</t>
  </si>
  <si>
    <t>Informe Interactivo 2</t>
  </si>
  <si>
    <t>Categoría</t>
  </si>
  <si>
    <t>País de Destino, Procesamiento, Producto Exportado</t>
  </si>
  <si>
    <t>Arándano</t>
  </si>
  <si>
    <t>Exportaciones frutícolas por cultivo || Chile || 2012-2020</t>
  </si>
  <si>
    <t>Cantidad de fruta exportada por cultivo</t>
  </si>
  <si>
    <t>Informe Interactivo 3</t>
  </si>
  <si>
    <t>País de Destino</t>
  </si>
  <si>
    <t>Producto, Categoría, Procesamiento, Producto Exportado</t>
  </si>
  <si>
    <t>República Dominicana</t>
  </si>
  <si>
    <t>Exportaciones frutícolas por país de destino || Chile || 2012-2020</t>
  </si>
  <si>
    <t>Cantidad de fruta exportada por país de destino</t>
  </si>
  <si>
    <t>Informe Interactivo 4</t>
  </si>
  <si>
    <t>Procesamiento</t>
  </si>
  <si>
    <t>Producto, Categoría, País de Destino, Producto Exportado</t>
  </si>
  <si>
    <t>Aceites</t>
  </si>
  <si>
    <t>Exportaciones frutícolas por tipo de procesamiento || Chile || 2012-2020</t>
  </si>
  <si>
    <t>Cantidad de fruta exportada por tipo de procesamiento</t>
  </si>
  <si>
    <t>Informe Interactivo 5</t>
  </si>
  <si>
    <t>año 2020</t>
  </si>
  <si>
    <t>Informe Interactivo 6</t>
  </si>
  <si>
    <t>Informe Interactivo 7</t>
  </si>
  <si>
    <t>Informe Interactivo 8</t>
  </si>
  <si>
    <t>Reporte 360 1</t>
  </si>
  <si>
    <t>Nacional</t>
  </si>
  <si>
    <t>Producto, Categoría, Procesamiento, País de Destino, Producto Exportado</t>
  </si>
  <si>
    <t>Total</t>
  </si>
  <si>
    <t>Exportaciones frutícolas || Chile || 2012-2020</t>
  </si>
  <si>
    <t>Cantidad de fruta exportada en tonelada por región de origen, tipo de cultivo, cultivo, producto exportado, país de destino y tipo de procesamiento, durante el periodo 2012-2020</t>
  </si>
  <si>
    <t>Cantidad de fruta exportada nacional</t>
  </si>
  <si>
    <t>Reporte 360 que muestra la cantidad de fruta exportada en toneladas por tipos de cultivo, las especies que los componen,  los productos exportados, sus procesamientos y los países hacia donde se exportan durante el período 2012-2020 según datos recopilados por la ODEPA en su base de datos de comercio exterior</t>
  </si>
  <si>
    <t>Reporte 360 2</t>
  </si>
  <si>
    <t>Exportaciones frutícolas || Chile || 2020</t>
  </si>
  <si>
    <t>Cantidad de fruta exportada en tonelada por región de origen, tipo de cultivo, cultivo, producto exportado, país de destino y tipo de procesamiento, durante el año 2020</t>
  </si>
  <si>
    <t>Reporte 360 que muestra la cantidad de fruta exportada en toneladas por tipos de cultivo, las especies que los componen,  los productos exportados, sus procesamientos y los países hacia donde se exportan durante el año 2020 según datos recopilados por la ODEPA en su base de datos de comercio exterior</t>
  </si>
  <si>
    <t>Ayuda creación</t>
  </si>
  <si>
    <t>Cantidad de Gráficos</t>
  </si>
  <si>
    <t>Tipo Gráfico</t>
  </si>
  <si>
    <t>FILTRO1</t>
  </si>
  <si>
    <t>MOVIL</t>
  </si>
  <si>
    <t>MUESTRA</t>
  </si>
  <si>
    <t>Muestra 2</t>
  </si>
  <si>
    <t>Muestra 3</t>
  </si>
  <si>
    <t>Lista Desplegable/variable específica</t>
  </si>
  <si>
    <t>Genérico - Shopify</t>
  </si>
  <si>
    <t>Título Específico</t>
  </si>
  <si>
    <t>Tabla Madre</t>
  </si>
  <si>
    <t>Región</t>
  </si>
  <si>
    <t>Valor de exportación (USD)</t>
  </si>
  <si>
    <t>Comuna</t>
  </si>
  <si>
    <t>Producto/Categoría/Producto Exportado</t>
  </si>
  <si>
    <t>Valor de exportación (USD) de frutas en la agroindustria por Región  || Chile || 2012-2020</t>
  </si>
  <si>
    <t>Periodo 2012-2020</t>
  </si>
  <si>
    <t>Destino</t>
  </si>
  <si>
    <t>Región/Comuna</t>
  </si>
  <si>
    <t>Valor de exportación (USD) de frutas en la agroindustria por Destino  || Chile || 2012-2020</t>
  </si>
  <si>
    <t>Categoría/Producto Exportado</t>
  </si>
  <si>
    <t>Destino/Procesamiento</t>
  </si>
  <si>
    <t>Valor de exportación (USD) de frutas en la agroindustria por Tipo de Cultivo  || Chile || 2012-2020</t>
  </si>
  <si>
    <t>Producto Exportado</t>
  </si>
  <si>
    <t>Valor de exportación (USD) de frutas en la agroindustria por Tipo de Subcultivo  || Chile || 2012-2020</t>
  </si>
  <si>
    <t>Valor de exportación (USD) de frutas en la agroindustria por Tipo de procesamiento  || Chile || 2012-2020</t>
  </si>
  <si>
    <t>Valor de exportación (USD) de frutas en la agroindustria por Región  || Chile || 2020</t>
  </si>
  <si>
    <t>Valor de exportación (USD) de frutas en la agroindustria por Destino  || Chile || 2020</t>
  </si>
  <si>
    <t>Año 2021</t>
  </si>
  <si>
    <t>Valor de exportación (USD) de frutas en la agroindustria por Tipo de Cultivo  || Chile || 2020</t>
  </si>
  <si>
    <t>Año 2022</t>
  </si>
  <si>
    <t>Informe Interactivo 9</t>
  </si>
  <si>
    <t>Valor de exportación (USD) de frutas en la agroindustria por Tipo de Subcultivo  || Chile || 2020</t>
  </si>
  <si>
    <t>Año 2023</t>
  </si>
  <si>
    <t>Informe Interactivo 10</t>
  </si>
  <si>
    <t>Valor de exportación (USD) de frutas en la agroindustria por Tipo de procesamiento  || Chile || 2020</t>
  </si>
  <si>
    <t>Año 2024</t>
  </si>
  <si>
    <t>Reporte 360 (1)</t>
  </si>
  <si>
    <t>Valor de exportación (USD) de frutas en la agroindustria || Chile || 2012-2020</t>
  </si>
  <si>
    <t>Reporte 360 (2)</t>
  </si>
  <si>
    <t>Valor de exportación (USD) de frutas en la agroindustria || Chile || 2020</t>
  </si>
  <si>
    <t>Informe Interactivo 1-Región-Comuna ||Valor de exportación (USD)</t>
  </si>
  <si>
    <t>Regional</t>
  </si>
  <si>
    <t>Informe Interactivo 2-Destino-Región/Comuna ||Valor de exportación (USD)</t>
  </si>
  <si>
    <t>Informe Interactivo 3-Producto-Región/Comuna ||Valor de exportación (USD)</t>
  </si>
  <si>
    <t>Informe Interactivo 4-Categoría-Región/Comuna ||Valor de exportación (USD)</t>
  </si>
  <si>
    <t>Informe Interactivo 5-Procesamiento-Región/Comuna ||Valor de exportación (USD)</t>
  </si>
  <si>
    <t>Informe Interactivo 6-Región-Comuna ||Valor de exportación (USD)</t>
  </si>
  <si>
    <t>Informe Interactivo 7-Destino-Región/Comuna ||Valor de exportación (USD)</t>
  </si>
  <si>
    <t>Informe Interactivo 8-Producto-Región/Comuna ||Valor de exportación (USD)</t>
  </si>
  <si>
    <t>Informe Interactivo 9-Categoría-Región/Comuna ||Valor de exportación (USD)</t>
  </si>
  <si>
    <t>Informe Interactivo 10-Procesamiento-Región/Comuna ||Valor de exportación (USD)</t>
  </si>
  <si>
    <t>Reporte 360 (1)-Nacional-Región/Comuna ||Valor de exportación (USD)</t>
  </si>
  <si>
    <t>Nacional: Total</t>
  </si>
  <si>
    <t>Reporte 360 (2)-Nacional-Región/Comuna ||Valor de exportación (USD)</t>
  </si>
  <si>
    <t>País de Origen</t>
  </si>
  <si>
    <t>Categoría, Producto Importado, Procesamiento</t>
  </si>
  <si>
    <t>Importaciones frutícolas por país de origen || Chile || 2012-2020</t>
  </si>
  <si>
    <t>Cantidad de fruta importada por país de origen</t>
  </si>
  <si>
    <t>fruta, importación, agricultura, comercio, internacional</t>
  </si>
  <si>
    <t>https://analytics.zoho.com/open-view/2395394000005592508?ZOHO_CRITERIA=%22Trasposicion_4.3%22.%22C%C3%B3digo_Pa%C3%ADs%22%20%3D%20'ARG'</t>
  </si>
  <si>
    <t>Categoría, País de Origen, Producto Importado</t>
  </si>
  <si>
    <t>Importaciones frutícolas por procesamiento || Chile || 2012-2020</t>
  </si>
  <si>
    <t>Cantidad de fruta importada por procesamiento</t>
  </si>
  <si>
    <t>https://analytics.zoho.com/open-view/2395394000005660281?ZOHO_CRITERIA=%22Trasposicion_4.3%22.%22Id_Procesamiento%22%20%3D%201</t>
  </si>
  <si>
    <t>Producto Importado, Procesamiento</t>
  </si>
  <si>
    <t>Importaciones frutícolas por cultivo || Chile || 2012-2020</t>
  </si>
  <si>
    <t>Cantidad de fruta importada por cultivo</t>
  </si>
  <si>
    <t>https://analytics.zoho.com/open-view/2395394000005665121?ZOHO_CRITERIA=%22Trasposicion_4.3%22.%22Id_Categor%C3%ADa%22%20%3D%20100101001</t>
  </si>
  <si>
    <t>Importaciones frutícolas por país de origen || Chile || 2020</t>
  </si>
  <si>
    <t>https://analytics.zoho.com/open-view/2395394000005675707?ZOHO_CRITERIA=%22Trasposicion_4.3%22.%22C%C3%B3digo_Pa%C3%ADs%22%20%3D%20'ARG'</t>
  </si>
  <si>
    <t>Importaciones frutícolas por procesamiento || Chile || 2020</t>
  </si>
  <si>
    <t>https://analytics.zoho.com/open-view/2395394000005679927?ZOHO_CRITERIA=%22Trasposicion_4.3%22.%22Id_Procesamiento%22%20%3D%201</t>
  </si>
  <si>
    <t>Importaciones frutícolas por cultivo || Chile || 2020</t>
  </si>
  <si>
    <t>https://analytics.zoho.com/open-view/2395394000005682797?ZOHO_CRITERIA=%22Trasposicion_4.3%22.%22Id_Categor%C3%ADa%22%20%3D%20100101001</t>
  </si>
  <si>
    <t>Categoría, País de Origen, Producto Importado, Procesamiento</t>
  </si>
  <si>
    <t>Importaciones frutícolas || Chile || 2012-2020</t>
  </si>
  <si>
    <t>Cantidad de fruta importada nacional</t>
  </si>
  <si>
    <t>https://analytics.zoho.com/open-view/2395394000005847405</t>
  </si>
  <si>
    <t>Reporte 360 que muestra la cantidad de fruta importada en toneladas por tipos de cultivo, las especies que los componen,  los productos importados, sus procesamientos y los países desde donde se importan durante el período 2012-2020 según datos recopilados por la ODEPA en su base de datos de comercio exterior</t>
  </si>
  <si>
    <t>Importaciones frutícolas || Chile || 2020</t>
  </si>
  <si>
    <t>https://analytics.zoho.com/open-view/2395394000005850241</t>
  </si>
  <si>
    <t>Reporte 360 que muestra la cantidad de fruta importada en toneladas por tipos de cultivo, las especies que los componen,  los productos importados, sus procesamientos y los países desde donde se importan durante el año 2020 según datos recopilados por la ODEPA en su base de datos de comercio exterior</t>
  </si>
  <si>
    <t>Claudia Garrido</t>
  </si>
  <si>
    <t>Base de Datos de Comercio Exterior, Oficina de Estudios y Políticas Agrarias, Ministerio de Agricultura, Chile</t>
  </si>
  <si>
    <t>Procesamiento: Aceites</t>
  </si>
  <si>
    <t>Categoría: Arándano</t>
  </si>
  <si>
    <t>Informe Interactivo 1-Región de Origen-Producto ||Fruta Exportada (t)</t>
  </si>
  <si>
    <t>Exportaciones frutícolas desde la región de Tarapacá || Chile || 2012-2020</t>
  </si>
  <si>
    <t>Cantidad de fruta exportada en tonelada por tipo de cultivo, cultivo, producto exportado, país de destino y tipo de procesamiento desde la región de Tarapacá, durante el periodo 2012-2020</t>
  </si>
  <si>
    <t>Cantidad</t>
  </si>
  <si>
    <t>Tonelada</t>
  </si>
  <si>
    <t>Región de Origen: Tarapacá</t>
  </si>
  <si>
    <t>hortaliza, superficie plantada, agricultura, horticultura, tubérculo</t>
  </si>
  <si>
    <t>Informe interactivo que muestra la cantidad de fruta exportada en toneladas desde la región de Tarapacá, los tipos de cultivo, las especies que los componen, los productos exportados, su procesamiento y los países de destino durante el período 2012-2020 según datos recopilados por la ODEPA en su base de datos de comercio exterior</t>
  </si>
  <si>
    <t>Informe Interactivo 2-Categoría-Región de Origen ||Fruta Exportada (t)</t>
  </si>
  <si>
    <t>Exportaciones frutícolas de Arándano || Chile || 2012-2020</t>
  </si>
  <si>
    <t>Cantidad de fruta exportada en tonelada por región de origen, producto exportado, país de destino y tipo de procesamiento en la categoría Arándano, durante el periodo 2012-2020</t>
  </si>
  <si>
    <t>Informe interactivo que muestra la cantidad de fruta exportada en toneladas para el cultivo de Arándano, los productos exportados, su procesamiento y los países de destino durante el período 2012-2020 según datos recopilados por la ODEPA en su base de datos de comercio exterior</t>
  </si>
  <si>
    <t>Informe Interactivo 3-País de Destino-Región de Origen ||Fruta Exportada (t)</t>
  </si>
  <si>
    <t>Exportaciones frutícolas hacia República Dominicana || Chile || 2012-2020</t>
  </si>
  <si>
    <t>Cantidad de fruta exportada en tonelada por región de origen, tipo de cultivo, cultivo, producto exportado y tipo de procesamiento a República Dominicana, durante el periodo 2012-2020</t>
  </si>
  <si>
    <t>País de Destino: República Dominicana</t>
  </si>
  <si>
    <t>Informe interactivo que muestra la cantidad de fruta exportada en toneladas hacia República Dominicana, las regiones desde donde se exportan, los tipos de cultivo, las especies que los componen, los productos exportados y su procesamiento durante el período 2012-2020 según datos recopilados por la ODEPA en su base de datos de comercio exterior</t>
  </si>
  <si>
    <t>Informe Interactivo 4-Procesamiento-Región de Origen ||Fruta Exportada (t)</t>
  </si>
  <si>
    <t>Exportaciones frutícolas de Aceites || Chile || 2012-2020</t>
  </si>
  <si>
    <t>Cantidad de fruta exportada en tonelada por región de origen, tipo de cultivo, cultivo, producto exportado y país de destino para el procesamiento de Aceites, durante el periodo 2012-2020</t>
  </si>
  <si>
    <t>Informe interactivo que muestra la cantidad de fruta exportada en toneladas para el procesamiento de Berries, los tipos de cultivo, las especies que los componen, los productos exportados, su procesamiento y los países de destino durante el período 2012-2020 según datos recopilados por la ODEPA en su base de datos de comercio exterior</t>
  </si>
  <si>
    <t>Informe Interactivo 5-Región de Origen-Producto ||Fruta Exportada (t)</t>
  </si>
  <si>
    <t>Exportaciones frutícolas desde la región de Tarapacá || Chile || 2020</t>
  </si>
  <si>
    <t>Cantidad de fruta exportada en tonelada por tipo de cultivo, cultivo, producto exportado, país de destino y tipo de procesamiento desde la región de Tarapacá, durante el año 2020</t>
  </si>
  <si>
    <t>Informe interactivo que muestra la cantidad de fruta exportada en toneladas desde la región de Tarapacá, los tipos de cultivo, las especies que los componen, los productos exportados, su procesamiento y los países de destino durante el año 2020 según datos recopilados por la ODEPA en su base de datos de comercio exterior</t>
  </si>
  <si>
    <t>Informe Interactivo 6-Categoría-Región de Origen ||Fruta Exportada (t)</t>
  </si>
  <si>
    <t>Exportaciones frutícolas de Arándano || Chile || 2020</t>
  </si>
  <si>
    <t>Cantidad de fruta exportada en tonelada por región de origen, producto exportado, país de destino y tipo de procesamiento en la categoría Arándano, durante el año 2020</t>
  </si>
  <si>
    <t>Informe interactivo que muestra la cantidad de fruta exportada en toneladas para el cultivo de Arándano, los productos exportados, su procesamiento y los países de destino durante el año 2020 según datos recopilados por la ODEPA en su base de datos de comercio exterior</t>
  </si>
  <si>
    <t>Informe Interactivo 7-País de Destino-Región de Origen ||Fruta Exportada (t)</t>
  </si>
  <si>
    <t>Exportaciones frutícolas hacia República Dominicana || Chile || 2020</t>
  </si>
  <si>
    <t>Cantidad de fruta exportada en tonelada por región de origen, tipo de cultivo, cultivo, producto exportado y tipo de procesamiento a República Dominicana, durante el año 2020</t>
  </si>
  <si>
    <t>Informe interactivo que muestra la cantidad de fruta exportada en toneladas hacia República Dominicana, las regiones desde donde se exportan, los tipos de cultivo, las especies que los componen, los productos exportados y su procesamiento durante el año 2020 según datos recopilados por la ODEPA en su base de datos de comercio exterior</t>
  </si>
  <si>
    <t>Informe Interactivo 8-Procesamiento-Región de Origen ||Fruta Exportada (t)</t>
  </si>
  <si>
    <t>Exportaciones frutícolas de Aceites || Chile || 2020</t>
  </si>
  <si>
    <t>Cantidad de fruta exportada en tonelada por región de origen, tipo de cultivo, cultivo, producto exportado y país de destino para el procesamiento de Aceites, durante el año 2020</t>
  </si>
  <si>
    <t>Informe interactivo que muestra la cantidad de fruta exportada en toneladas para el procesamiento de Arándano, los tipos de cultivo, las especies que los componen, los productos exportados, su procesamiento y los países de destino durante el año 2020 según datos recopilados por la ODEPA en su base de datos de comercio exterior</t>
  </si>
  <si>
    <t>Reporte 360 1-Nacional-Región de Origen ||Fruta Exportada (t)</t>
  </si>
  <si>
    <t>Reporte 360 2-Nacional-Región de Origen ||Fruta Exportada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</si>
</sst>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b/>
      <sz val="8"/>
      <color theme="0"/>
      <name val="Calibri"/>
      <family val="2"/>
      <scheme val="minor"/>
    </font>
    <font>
      <b/>
      <sz val="9"/>
      <color theme="0"/>
      <name val="Calibri"/>
      <family val="2"/>
      <scheme val="minor"/>
    </font>
    <font>
      <sz val="8"/>
      <color theme="0"/>
      <name val="Arial"/>
      <family val="2"/>
    </font>
    <font>
      <b/>
      <sz val="8"/>
      <color theme="1"/>
      <name val="Calibri"/>
      <family val="2"/>
      <scheme val="minor"/>
    </font>
    <font>
      <sz val="8"/>
      <color theme="1"/>
      <name val="Calibri"/>
      <family val="2"/>
      <scheme val="minor"/>
    </font>
    <font>
      <sz val="9"/>
      <color theme="1"/>
      <name val="Calibri"/>
      <family val="2"/>
      <scheme val="minor"/>
    </font>
    <font>
      <b/>
      <sz val="9"/>
      <color theme="0"/>
      <name val="Calibri"/>
      <family val="2"/>
    </font>
    <font>
      <b/>
      <sz val="9"/>
      <color theme="1"/>
      <name val="Calibri"/>
      <family val="2"/>
      <scheme val="minor"/>
    </font>
    <font>
      <sz val="10"/>
      <color theme="1"/>
      <name val="Calibri"/>
      <family val="2"/>
      <scheme val="minor"/>
    </font>
  </fonts>
  <fills count="27">
    <fill>
      <patternFill patternType="none"/>
    </fill>
    <fill>
      <patternFill patternType="gray125"/>
    </fill>
    <fill>
      <patternFill patternType="solid">
        <fgColor rgb="FFFFFFCC"/>
      </patternFill>
    </fill>
    <fill>
      <patternFill patternType="solid">
        <fgColor theme="7"/>
        <bgColor indexed="64"/>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theme="7" tint="-0.249977111117893"/>
        <bgColor indexed="64"/>
      </patternFill>
    </fill>
    <fill>
      <patternFill patternType="solid">
        <fgColor theme="1" tint="0.34998626667073579"/>
        <bgColor indexed="64"/>
      </patternFill>
    </fill>
    <fill>
      <patternFill patternType="solid">
        <fgColor theme="6" tint="-0.249977111117893"/>
        <bgColor indexed="64"/>
      </patternFill>
    </fill>
    <fill>
      <patternFill patternType="solid">
        <fgColor rgb="FF008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E6CDFF"/>
        <bgColor indexed="64"/>
      </patternFill>
    </fill>
    <fill>
      <patternFill patternType="solid">
        <fgColor theme="0" tint="-4.9989318521683403E-2"/>
        <bgColor indexed="64"/>
      </patternFill>
    </fill>
    <fill>
      <patternFill patternType="solid">
        <fgColor theme="4"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0070C0"/>
      </left>
      <right style="thin">
        <color rgb="FF0070C0"/>
      </right>
      <top style="thin">
        <color rgb="FF0070C0"/>
      </top>
      <bottom style="thin">
        <color rgb="FF0070C0"/>
      </bottom>
      <diagonal/>
    </border>
    <border>
      <left style="thin">
        <color theme="0" tint="-0.499984740745262"/>
      </left>
      <right style="thin">
        <color theme="0" tint="-0.499984740745262"/>
      </right>
      <top/>
      <bottom/>
      <diagonal/>
    </border>
  </borders>
  <cellStyleXfs count="3">
    <xf numFmtId="0" fontId="0" fillId="0" borderId="0"/>
    <xf numFmtId="0" fontId="1" fillId="2" borderId="1" applyNumberFormat="0" applyFont="0" applyAlignment="0" applyProtection="0"/>
    <xf numFmtId="0" fontId="3" fillId="0" borderId="0" applyNumberFormat="0" applyFill="0" applyBorder="0" applyAlignment="0" applyProtection="0"/>
  </cellStyleXfs>
  <cellXfs count="94">
    <xf numFmtId="0" fontId="0" fillId="0" borderId="0" xfId="0"/>
    <xf numFmtId="0" fontId="4" fillId="0" borderId="0" xfId="0" applyFont="1" applyAlignment="1">
      <alignment horizontal="center" vertical="center"/>
    </xf>
    <xf numFmtId="0" fontId="2" fillId="3" borderId="0" xfId="0" applyFont="1" applyFill="1" applyAlignment="1">
      <alignment horizontal="center" vertical="center"/>
    </xf>
    <xf numFmtId="0" fontId="5" fillId="4" borderId="0" xfId="0" applyFont="1" applyFill="1" applyAlignment="1">
      <alignment horizontal="center" vertical="center" wrapText="1"/>
    </xf>
    <xf numFmtId="0" fontId="5" fillId="5" borderId="0" xfId="0" applyFont="1" applyFill="1" applyAlignment="1">
      <alignment horizontal="center" vertical="center" wrapText="1"/>
    </xf>
    <xf numFmtId="0" fontId="5" fillId="6" borderId="0" xfId="0" applyFont="1" applyFill="1" applyAlignment="1">
      <alignment horizontal="center" vertical="center" wrapText="1"/>
    </xf>
    <xf numFmtId="0" fontId="5" fillId="7" borderId="0" xfId="0" applyFont="1" applyFill="1" applyAlignment="1">
      <alignment horizontal="center" vertical="center" wrapText="1"/>
    </xf>
    <xf numFmtId="0" fontId="5" fillId="8" borderId="0" xfId="0" applyFont="1" applyFill="1" applyAlignment="1">
      <alignment horizontal="center" vertical="center" wrapText="1"/>
    </xf>
    <xf numFmtId="0" fontId="5" fillId="9" borderId="0" xfId="0" applyFont="1" applyFill="1" applyAlignment="1">
      <alignment horizontal="center" vertical="center" wrapText="1"/>
    </xf>
    <xf numFmtId="0" fontId="5" fillId="10" borderId="0" xfId="0" applyFont="1" applyFill="1" applyAlignment="1">
      <alignment horizontal="center" vertical="center" wrapText="1"/>
    </xf>
    <xf numFmtId="0" fontId="5" fillId="11" borderId="0" xfId="0" applyFont="1" applyFill="1" applyAlignment="1">
      <alignment horizontal="center" vertical="center" wrapText="1"/>
    </xf>
    <xf numFmtId="0" fontId="5" fillId="12" borderId="0" xfId="0" applyFont="1" applyFill="1" applyAlignment="1">
      <alignment horizontal="center" vertical="center" wrapText="1"/>
    </xf>
    <xf numFmtId="0" fontId="5" fillId="13" borderId="0" xfId="0" applyFont="1" applyFill="1" applyAlignment="1">
      <alignment horizontal="center" vertical="center" wrapText="1"/>
    </xf>
    <xf numFmtId="0" fontId="6" fillId="14" borderId="0" xfId="0" applyFont="1" applyFill="1" applyAlignment="1">
      <alignment horizontal="left" vertical="center" wrapText="1"/>
    </xf>
    <xf numFmtId="0" fontId="6" fillId="14" borderId="0" xfId="0" applyFont="1" applyFill="1" applyAlignment="1">
      <alignment horizontal="center" vertical="center" wrapText="1"/>
    </xf>
    <xf numFmtId="0" fontId="6" fillId="15" borderId="0" xfId="0" applyFont="1" applyFill="1" applyAlignment="1">
      <alignment horizontal="center" vertical="center" wrapText="1"/>
    </xf>
    <xf numFmtId="0" fontId="6" fillId="16" borderId="0" xfId="0" applyFont="1" applyFill="1" applyAlignment="1">
      <alignment horizontal="center" vertical="center" wrapText="1"/>
    </xf>
    <xf numFmtId="0" fontId="7" fillId="6" borderId="0" xfId="0" applyFont="1" applyFill="1" applyAlignment="1">
      <alignment horizontal="center" vertical="center" wrapText="1"/>
    </xf>
    <xf numFmtId="0" fontId="7" fillId="5" borderId="0" xfId="0" applyFont="1" applyFill="1" applyAlignment="1">
      <alignment horizontal="center" vertical="top" wrapText="1"/>
    </xf>
    <xf numFmtId="0" fontId="4" fillId="0" borderId="2" xfId="0" applyFont="1" applyBorder="1" applyAlignment="1">
      <alignment horizontal="center"/>
    </xf>
    <xf numFmtId="0" fontId="8" fillId="0" borderId="2" xfId="0" applyFont="1" applyBorder="1" applyAlignment="1">
      <alignment horizontal="center" vertical="top"/>
    </xf>
    <xf numFmtId="0" fontId="2" fillId="2" borderId="2" xfId="1" applyFont="1" applyBorder="1" applyAlignment="1">
      <alignment horizontal="center"/>
    </xf>
    <xf numFmtId="0" fontId="0" fillId="2" borderId="2" xfId="1" applyFont="1" applyBorder="1" applyAlignment="1">
      <alignment horizontal="center" vertical="center"/>
    </xf>
    <xf numFmtId="0" fontId="6" fillId="17" borderId="2" xfId="1" applyFont="1" applyFill="1" applyBorder="1" applyAlignment="1">
      <alignment horizontal="center" vertical="center"/>
    </xf>
    <xf numFmtId="0" fontId="2" fillId="2" borderId="2" xfId="1" applyFont="1" applyBorder="1" applyAlignment="1">
      <alignment horizontal="center" vertical="center"/>
    </xf>
    <xf numFmtId="0" fontId="9" fillId="0" borderId="2" xfId="0" applyFont="1" applyBorder="1" applyAlignment="1">
      <alignment horizontal="left" vertical="top"/>
    </xf>
    <xf numFmtId="0" fontId="5" fillId="8" borderId="2"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0" fillId="2" borderId="2" xfId="1" applyFont="1" applyBorder="1"/>
    <xf numFmtId="0" fontId="3" fillId="0" borderId="2" xfId="2" applyBorder="1" applyAlignment="1">
      <alignment horizontal="left" vertical="top"/>
    </xf>
    <xf numFmtId="0" fontId="9" fillId="0" borderId="2" xfId="1" applyFont="1" applyFill="1" applyBorder="1" applyAlignment="1">
      <alignment horizontal="left" vertical="top"/>
    </xf>
    <xf numFmtId="0" fontId="9" fillId="0" borderId="2" xfId="1" applyFont="1" applyFill="1" applyBorder="1" applyAlignment="1">
      <alignment horizontal="center" vertical="top"/>
    </xf>
    <xf numFmtId="0" fontId="9" fillId="0" borderId="2" xfId="0" applyFont="1" applyBorder="1" applyAlignment="1">
      <alignment horizontal="center" vertical="top"/>
    </xf>
    <xf numFmtId="0" fontId="8" fillId="0" borderId="3" xfId="0" applyFont="1" applyBorder="1" applyAlignment="1">
      <alignment horizontal="center" vertical="top"/>
    </xf>
    <xf numFmtId="0" fontId="9" fillId="0" borderId="3" xfId="0" applyFont="1" applyBorder="1" applyAlignment="1">
      <alignment horizontal="left" vertical="top"/>
    </xf>
    <xf numFmtId="0" fontId="9" fillId="0" borderId="3" xfId="0" applyFont="1" applyBorder="1" applyAlignment="1">
      <alignment horizontal="center" vertical="top"/>
    </xf>
    <xf numFmtId="0" fontId="9" fillId="0" borderId="3" xfId="1" applyFont="1" applyFill="1" applyBorder="1" applyAlignment="1">
      <alignment horizontal="left" vertical="center"/>
    </xf>
    <xf numFmtId="0" fontId="9" fillId="18" borderId="3" xfId="1" applyFont="1" applyFill="1" applyBorder="1" applyAlignment="1">
      <alignment horizontal="center" vertical="center"/>
    </xf>
    <xf numFmtId="14" fontId="9" fillId="18" borderId="3" xfId="1" applyNumberFormat="1" applyFont="1" applyFill="1" applyBorder="1" applyAlignment="1">
      <alignment horizontal="left" vertical="center"/>
    </xf>
    <xf numFmtId="0" fontId="9" fillId="18" borderId="3" xfId="1" applyFont="1" applyFill="1" applyBorder="1" applyAlignment="1">
      <alignment horizontal="left" vertical="center"/>
    </xf>
    <xf numFmtId="0" fontId="9" fillId="0" borderId="3" xfId="1" applyFont="1" applyFill="1" applyBorder="1" applyAlignment="1">
      <alignment horizontal="center" vertical="top"/>
    </xf>
    <xf numFmtId="0" fontId="9" fillId="19" borderId="3" xfId="1" applyFont="1" applyFill="1" applyBorder="1" applyAlignment="1">
      <alignment horizontal="center" vertical="top"/>
    </xf>
    <xf numFmtId="0" fontId="9" fillId="18" borderId="3" xfId="1" applyFont="1" applyFill="1" applyBorder="1" applyAlignment="1">
      <alignment horizontal="left" vertical="top"/>
    </xf>
    <xf numFmtId="0" fontId="9" fillId="18" borderId="3" xfId="1" applyFont="1" applyFill="1" applyBorder="1" applyAlignment="1">
      <alignment horizontal="center" vertical="top"/>
    </xf>
    <xf numFmtId="0" fontId="9" fillId="0" borderId="3" xfId="1" applyFont="1" applyFill="1" applyBorder="1" applyAlignment="1">
      <alignment horizontal="center" vertical="center"/>
    </xf>
    <xf numFmtId="14" fontId="9" fillId="0" borderId="3" xfId="1" applyNumberFormat="1" applyFont="1" applyFill="1" applyBorder="1" applyAlignment="1">
      <alignment horizontal="left" vertical="center"/>
    </xf>
    <xf numFmtId="0" fontId="9" fillId="0" borderId="3" xfId="1" applyFont="1" applyFill="1" applyBorder="1" applyAlignment="1">
      <alignment horizontal="left" vertical="top"/>
    </xf>
    <xf numFmtId="0" fontId="5" fillId="6"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5" fillId="20" borderId="2" xfId="0" applyFont="1" applyFill="1" applyBorder="1" applyAlignment="1">
      <alignment horizontal="center" vertical="center" wrapText="1"/>
    </xf>
    <xf numFmtId="0" fontId="6" fillId="20" borderId="2" xfId="0" applyFont="1" applyFill="1" applyBorder="1" applyAlignment="1">
      <alignment horizontal="center" vertical="center" wrapText="1"/>
    </xf>
    <xf numFmtId="0" fontId="9" fillId="0" borderId="2" xfId="0" applyFont="1" applyBorder="1" applyAlignment="1">
      <alignment horizontal="left" vertical="top" wrapText="1"/>
    </xf>
    <xf numFmtId="0" fontId="3" fillId="0" borderId="2" xfId="2" applyBorder="1" applyAlignment="1">
      <alignment horizontal="left" vertical="top" wrapText="1"/>
    </xf>
    <xf numFmtId="0" fontId="0" fillId="0" borderId="0" xfId="0" applyAlignment="1">
      <alignment wrapText="1"/>
    </xf>
    <xf numFmtId="0" fontId="6" fillId="12" borderId="0" xfId="0" applyFont="1" applyFill="1" applyAlignment="1">
      <alignment horizontal="center" vertical="top" wrapText="1"/>
    </xf>
    <xf numFmtId="0" fontId="6" fillId="12" borderId="0" xfId="0" applyFont="1" applyFill="1" applyAlignment="1">
      <alignment horizontal="center" vertical="top"/>
    </xf>
    <xf numFmtId="0" fontId="10" fillId="0" borderId="0" xfId="0" applyFont="1" applyAlignment="1">
      <alignment horizontal="center" vertical="top" wrapText="1"/>
    </xf>
    <xf numFmtId="0" fontId="10" fillId="0" borderId="0" xfId="0" applyFont="1" applyAlignment="1">
      <alignment horizontal="center" vertical="top"/>
    </xf>
    <xf numFmtId="0" fontId="11" fillId="12" borderId="0" xfId="0" applyFont="1" applyFill="1" applyAlignment="1">
      <alignment horizontal="center" vertical="top" wrapText="1"/>
    </xf>
    <xf numFmtId="0" fontId="10" fillId="21" borderId="0" xfId="0" applyFont="1" applyFill="1" applyAlignment="1">
      <alignment horizontal="center" vertical="center"/>
    </xf>
    <xf numFmtId="0" fontId="10" fillId="0" borderId="0" xfId="0" applyFont="1" applyAlignment="1">
      <alignment horizontal="center" vertical="center"/>
    </xf>
    <xf numFmtId="0" fontId="10" fillId="0" borderId="2" xfId="0" applyFont="1" applyBorder="1" applyAlignment="1">
      <alignment horizontal="center" vertical="center"/>
    </xf>
    <xf numFmtId="0" fontId="12" fillId="0" borderId="2" xfId="0" applyFont="1" applyBorder="1" applyAlignment="1">
      <alignment horizontal="center" vertical="center"/>
    </xf>
    <xf numFmtId="0" fontId="10" fillId="0" borderId="4" xfId="0" applyFont="1" applyBorder="1" applyAlignment="1">
      <alignment horizontal="center" vertical="center"/>
    </xf>
    <xf numFmtId="0" fontId="0" fillId="18" borderId="0" xfId="0" applyFill="1"/>
    <xf numFmtId="14" fontId="10" fillId="0" borderId="0" xfId="0" applyNumberFormat="1" applyFont="1" applyAlignment="1">
      <alignment horizontal="center" vertical="center"/>
    </xf>
    <xf numFmtId="0" fontId="12" fillId="0" borderId="0" xfId="0" applyFont="1" applyAlignment="1">
      <alignment horizontal="center" vertical="center"/>
    </xf>
    <xf numFmtId="0" fontId="10" fillId="22" borderId="0" xfId="0" applyFont="1" applyFill="1" applyAlignment="1">
      <alignment horizontal="center" vertical="center"/>
    </xf>
    <xf numFmtId="0" fontId="10" fillId="23" borderId="0" xfId="0" applyFont="1" applyFill="1" applyAlignment="1">
      <alignment horizontal="center" vertical="center"/>
    </xf>
    <xf numFmtId="0" fontId="10" fillId="24" borderId="0" xfId="0" applyFont="1" applyFill="1" applyAlignment="1">
      <alignment horizontal="center" vertical="center"/>
    </xf>
    <xf numFmtId="0" fontId="10" fillId="25" borderId="0" xfId="0" applyFont="1" applyFill="1" applyAlignment="1">
      <alignment horizontal="center" vertical="center"/>
    </xf>
    <xf numFmtId="0" fontId="0" fillId="0" borderId="0" xfId="0" applyAlignment="1">
      <alignment horizontal="center" vertical="center"/>
    </xf>
    <xf numFmtId="0" fontId="0" fillId="18" borderId="0" xfId="0" applyFill="1" applyAlignment="1">
      <alignment horizontal="center" vertical="center"/>
    </xf>
    <xf numFmtId="0" fontId="7" fillId="5" borderId="0" xfId="0" applyFont="1" applyFill="1" applyAlignment="1">
      <alignment horizontal="center" vertical="top"/>
    </xf>
    <xf numFmtId="0" fontId="7" fillId="6" borderId="0" xfId="0" applyFont="1" applyFill="1" applyAlignment="1">
      <alignment horizontal="center" vertical="center"/>
    </xf>
    <xf numFmtId="0" fontId="7" fillId="6" borderId="0" xfId="0" applyFont="1" applyFill="1" applyAlignment="1">
      <alignment horizontal="center" vertical="top"/>
    </xf>
    <xf numFmtId="0" fontId="0" fillId="0" borderId="0" xfId="0" applyAlignment="1">
      <alignment horizontal="center" vertical="top"/>
    </xf>
    <xf numFmtId="0" fontId="12" fillId="0" borderId="2" xfId="0" applyFont="1" applyBorder="1" applyAlignment="1">
      <alignment horizontal="center" vertical="top"/>
    </xf>
    <xf numFmtId="14" fontId="9" fillId="0" borderId="0" xfId="0" applyNumberFormat="1" applyFont="1" applyAlignment="1">
      <alignment horizontal="center" vertical="top"/>
    </xf>
    <xf numFmtId="0" fontId="9" fillId="0" borderId="0" xfId="0" applyFont="1" applyAlignment="1">
      <alignment horizontal="center" vertical="top"/>
    </xf>
    <xf numFmtId="0" fontId="2" fillId="0" borderId="0" xfId="0" applyFont="1" applyAlignment="1">
      <alignment horizontal="center" vertical="top"/>
    </xf>
    <xf numFmtId="0" fontId="9" fillId="0" borderId="2" xfId="0" applyFont="1" applyBorder="1" applyAlignment="1">
      <alignment horizontal="center" vertical="center"/>
    </xf>
    <xf numFmtId="0" fontId="9" fillId="0" borderId="4" xfId="0" applyFont="1" applyBorder="1" applyAlignment="1">
      <alignment horizontal="center" vertical="top"/>
    </xf>
    <xf numFmtId="0" fontId="10" fillId="26" borderId="0" xfId="0" applyFont="1" applyFill="1" applyAlignment="1">
      <alignment horizontal="left" vertical="center"/>
    </xf>
    <xf numFmtId="0" fontId="10" fillId="26" borderId="0" xfId="0" applyFont="1" applyFill="1" applyAlignment="1">
      <alignment horizontal="center" vertical="center"/>
    </xf>
    <xf numFmtId="0" fontId="3" fillId="18" borderId="0" xfId="2" applyFill="1" applyAlignment="1">
      <alignment horizontal="center" vertical="center"/>
    </xf>
    <xf numFmtId="0" fontId="10" fillId="22" borderId="0" xfId="0" applyFont="1" applyFill="1" applyAlignment="1">
      <alignment horizontal="left" vertical="center"/>
    </xf>
    <xf numFmtId="0" fontId="10" fillId="23" borderId="0" xfId="0" applyFont="1" applyFill="1" applyAlignment="1">
      <alignment horizontal="left" vertical="center"/>
    </xf>
    <xf numFmtId="0" fontId="10" fillId="21" borderId="0" xfId="0" applyFont="1" applyFill="1" applyAlignment="1">
      <alignment horizontal="left" vertical="center"/>
    </xf>
    <xf numFmtId="0" fontId="13" fillId="0" borderId="0" xfId="0" applyFont="1"/>
    <xf numFmtId="0" fontId="13" fillId="0" borderId="0" xfId="0" applyFont="1" applyAlignment="1">
      <alignment horizontal="center" vertical="top"/>
    </xf>
    <xf numFmtId="0" fontId="0" fillId="0" borderId="0" xfId="0" applyFont="1"/>
  </cellXfs>
  <cellStyles count="3">
    <cellStyle name="Hipervínculo" xfId="2" builtinId="8"/>
    <cellStyle name="Normal" xfId="0" builtinId="0"/>
    <cellStyle name="Notas" xfId="1" builtinId="10"/>
  </cellStyles>
  <dxfs count="4273">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ont>
        <b val="0"/>
        <i val="0"/>
      </font>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ont>
        <b val="0"/>
        <i val="0"/>
      </font>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ont>
        <b val="0"/>
        <i val="0"/>
      </font>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rgb="FFCC99FF"/>
        </patternFill>
      </fill>
    </dxf>
    <dxf>
      <font>
        <b val="0"/>
        <i val="0"/>
      </font>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ont>
        <b val="0"/>
        <i val="0"/>
      </font>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ont>
        <b val="0"/>
        <i val="0"/>
      </font>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rgb="FFCC99FF"/>
        </patternFill>
      </fill>
    </dxf>
    <dxf>
      <font>
        <b val="0"/>
        <i val="0"/>
      </font>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ont>
        <b val="0"/>
        <i val="0"/>
      </font>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ont>
        <b val="0"/>
        <i val="0"/>
      </font>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rgb="FFCC99FF"/>
        </patternFill>
      </fill>
    </dxf>
    <dxf>
      <font>
        <b val="0"/>
        <i val="0"/>
      </font>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ont>
        <b val="0"/>
        <i val="0"/>
      </font>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ont>
        <b val="0"/>
        <i val="0"/>
      </font>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aren\Dropbox\Dise&#241;o%20DATA's%20(1)\Tablas%20Madre\Agricultura\MODELOS\MODELO%204.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ren\Dropbox\Dise&#241;o%20DATA's%20(1)\Tablas%20Madre\Agricultura\MODELOS\MODELO%204.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karen\Dropbox\Dise&#241;o%20DATA's%20(1)\Tablas%20Madre\Agricultura\MODELOS\MODELO%204.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karen\Dropbox\Dise&#241;o%20DATA's%20(1)\Tablas%20Madre\Agricultura\MODELOS\MODELO%20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LINKS"/>
      <sheetName val="RESUMEN"/>
      <sheetName val="Estructura"/>
      <sheetName val="Dinamica"/>
      <sheetName val="BD"/>
      <sheetName val="TD BD"/>
      <sheetName val="Parametros"/>
      <sheetName val="Temporalidad"/>
      <sheetName val="Territorio"/>
      <sheetName val="Tipo_Gráfico"/>
      <sheetName val="unidad_medida"/>
      <sheetName val="Categoría"/>
      <sheetName val="Responsables"/>
      <sheetName val="BD CENTRAL"/>
      <sheetName val="MODELO 4.1"/>
    </sheetNames>
    <sheetDataSet>
      <sheetData sheetId="0" refreshError="1"/>
      <sheetData sheetId="1" refreshError="1"/>
      <sheetData sheetId="2" refreshError="1"/>
      <sheetData sheetId="3">
        <row r="3">
          <cell r="B3" t="str">
            <v>Tarapacá</v>
          </cell>
          <cell r="P3" t="str">
            <v>Arándano</v>
          </cell>
        </row>
        <row r="4">
          <cell r="B4" t="str">
            <v>Antofagasta</v>
          </cell>
          <cell r="P4" t="str">
            <v>Frambuesa</v>
          </cell>
        </row>
        <row r="5">
          <cell r="B5" t="str">
            <v>Atacama</v>
          </cell>
          <cell r="P5" t="str">
            <v>Higo</v>
          </cell>
        </row>
        <row r="6">
          <cell r="B6" t="str">
            <v>Coquimbo</v>
          </cell>
          <cell r="P6" t="str">
            <v>Kiwi</v>
          </cell>
        </row>
        <row r="7">
          <cell r="B7" t="str">
            <v>Valparaíso</v>
          </cell>
          <cell r="P7" t="str">
            <v>Mora</v>
          </cell>
        </row>
        <row r="8">
          <cell r="B8" t="str">
            <v>O'Higgins</v>
          </cell>
          <cell r="P8" t="str">
            <v>Otros berries</v>
          </cell>
        </row>
        <row r="9">
          <cell r="B9" t="str">
            <v>Maule</v>
          </cell>
          <cell r="P9" t="str">
            <v>Limón</v>
          </cell>
        </row>
        <row r="10">
          <cell r="B10" t="str">
            <v>Biobío</v>
          </cell>
          <cell r="P10" t="str">
            <v>Mandarina</v>
          </cell>
        </row>
        <row r="11">
          <cell r="B11" t="str">
            <v>Araucanía</v>
          </cell>
          <cell r="P11" t="str">
            <v>Naranja</v>
          </cell>
        </row>
        <row r="12">
          <cell r="B12" t="str">
            <v>Los Lagos</v>
          </cell>
          <cell r="P12" t="str">
            <v>Pomelo</v>
          </cell>
        </row>
        <row r="13">
          <cell r="B13" t="str">
            <v>Aysén</v>
          </cell>
          <cell r="P13" t="str">
            <v>Otros cítricos</v>
          </cell>
        </row>
        <row r="14">
          <cell r="B14" t="str">
            <v>Magallanes</v>
          </cell>
          <cell r="P14" t="str">
            <v>Cereza</v>
          </cell>
        </row>
        <row r="15">
          <cell r="B15" t="str">
            <v>Metropolitana</v>
          </cell>
          <cell r="P15" t="str">
            <v>Ciruela</v>
          </cell>
        </row>
        <row r="16">
          <cell r="B16" t="str">
            <v>Los Ríos</v>
          </cell>
          <cell r="P16" t="str">
            <v>Damasco</v>
          </cell>
        </row>
        <row r="17">
          <cell r="B17" t="str">
            <v>Arica y Parinacota</v>
          </cell>
          <cell r="P17" t="str">
            <v>Durazno</v>
          </cell>
        </row>
        <row r="18">
          <cell r="B18" t="str">
            <v>Ñuble</v>
          </cell>
          <cell r="P18" t="str">
            <v>Nectarín</v>
          </cell>
        </row>
        <row r="19">
          <cell r="B19" t="str">
            <v>Mercadería extranjera nacionalizada</v>
          </cell>
          <cell r="P19" t="str">
            <v>Manzana</v>
          </cell>
        </row>
        <row r="20">
          <cell r="P20" t="str">
            <v>Membrillo</v>
          </cell>
        </row>
        <row r="21">
          <cell r="P21" t="str">
            <v>Pera</v>
          </cell>
        </row>
        <row r="22">
          <cell r="P22" t="str">
            <v>Almendra</v>
          </cell>
        </row>
        <row r="23">
          <cell r="P23" t="str">
            <v>Avellana</v>
          </cell>
        </row>
        <row r="24">
          <cell r="P24" t="str">
            <v>Castaña</v>
          </cell>
        </row>
        <row r="25">
          <cell r="P25" t="str">
            <v>Nuez</v>
          </cell>
        </row>
        <row r="26">
          <cell r="P26" t="str">
            <v>Pistacho</v>
          </cell>
        </row>
        <row r="27">
          <cell r="P27" t="str">
            <v>Otros frutos secos</v>
          </cell>
        </row>
        <row r="28">
          <cell r="P28" t="str">
            <v>Olivo</v>
          </cell>
        </row>
        <row r="29">
          <cell r="P29" t="str">
            <v>Palta</v>
          </cell>
        </row>
        <row r="30">
          <cell r="P30" t="str">
            <v>Chirimoya</v>
          </cell>
        </row>
        <row r="31">
          <cell r="P31" t="str">
            <v>Otros frutos</v>
          </cell>
        </row>
        <row r="32">
          <cell r="P32" t="str">
            <v>Plumcots</v>
          </cell>
        </row>
        <row r="33">
          <cell r="P33" t="str">
            <v>Mango</v>
          </cell>
        </row>
        <row r="34">
          <cell r="P34" t="str">
            <v>Papaya</v>
          </cell>
        </row>
        <row r="35">
          <cell r="P35" t="str">
            <v>Piña</v>
          </cell>
        </row>
        <row r="36">
          <cell r="P36" t="str">
            <v>Plátano</v>
          </cell>
        </row>
        <row r="37">
          <cell r="P37" t="str">
            <v>Coco</v>
          </cell>
        </row>
        <row r="38">
          <cell r="P38" t="str">
            <v>Uva</v>
          </cell>
        </row>
        <row r="39">
          <cell r="P39" t="str">
            <v>Frutilla</v>
          </cell>
        </row>
      </sheetData>
      <sheetData sheetId="4" refreshError="1"/>
      <sheetData sheetId="5" refreshError="1"/>
      <sheetData sheetId="6" refreshError="1"/>
      <sheetData sheetId="7"/>
      <sheetData sheetId="8"/>
      <sheetData sheetId="9" refreshError="1"/>
      <sheetData sheetId="10"/>
      <sheetData sheetId="11"/>
      <sheetData sheetId="12" refreshError="1"/>
      <sheetData sheetId="13"/>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LINKS"/>
      <sheetName val="RESUMEN"/>
      <sheetName val="Estructura"/>
      <sheetName val="Dinámica"/>
      <sheetName val="BD"/>
      <sheetName val="TD BD"/>
      <sheetName val="Parametros"/>
      <sheetName val="Temporalidad"/>
      <sheetName val="Territorio"/>
      <sheetName val="Tipo_Gráfico"/>
      <sheetName val="unidad_medida"/>
      <sheetName val="Categoría"/>
      <sheetName val="Responsables"/>
      <sheetName val="BD CENTRAL"/>
      <sheetName val="MODELO 4.2"/>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refreshError="1"/>
      <sheetData sheetId="10"/>
      <sheetData sheetId="11"/>
      <sheetData sheetId="12" refreshError="1"/>
      <sheetData sheetId="13"/>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S"/>
      <sheetName val="RESUMEN"/>
      <sheetName val="BD"/>
      <sheetName val="Dinamica"/>
      <sheetName val="Estructura"/>
      <sheetName val="Parametros"/>
      <sheetName val="Temporalidad"/>
      <sheetName val="Territorio"/>
      <sheetName val="Tipo_Gráfico"/>
      <sheetName val="unidad_medida"/>
      <sheetName val="Categoría"/>
      <sheetName val="Responsables"/>
      <sheetName val="BD CENTRAL"/>
      <sheetName val="MODELO 4.3"/>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sheetData sheetId="9"/>
      <sheetData sheetId="10" refreshError="1"/>
      <sheetData sheetId="1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S"/>
      <sheetName val="RESUMEN"/>
      <sheetName val="Estructura"/>
      <sheetName val="Dinámica"/>
      <sheetName val="BD"/>
      <sheetName val="TD BD"/>
      <sheetName val="Parametros"/>
      <sheetName val="Temporalidad"/>
      <sheetName val="Territorio"/>
      <sheetName val="Tipo_Gráfico"/>
      <sheetName val="unidad_medida"/>
      <sheetName val="Categoría"/>
      <sheetName val="Responsables"/>
      <sheetName val="BD CENTRAL"/>
      <sheetName val="MODELO 4.4"/>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sheetData sheetId="10"/>
      <sheetData sheetId="11" refreshError="1"/>
      <sheetData sheetId="12"/>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analytics.zoho.com/open-view/2395394000001035438?ZOHO_CRITERIA=%224.5%22.%22Id_Tama%C3%B1o_Espec%C3%ADfico%22%3D3" TargetMode="External"/><Relationship Id="rId299" Type="http://schemas.openxmlformats.org/officeDocument/2006/relationships/hyperlink" Target="https://analytics.zoho.com/open-view/2395394000001175301?ZOHO_CRITERIA=%224.5%22.%22Id_Categor%C3%ADa%22%3D100111003" TargetMode="External"/><Relationship Id="rId21" Type="http://schemas.openxmlformats.org/officeDocument/2006/relationships/hyperlink" Target="https://analytics.zoho.com/open-view/2395394000001128820?ZOHO_CRITERIA=%224.5%22.%22Id_Tama%C3%B1o_Espec%C3%ADfico%22%3D8" TargetMode="External"/><Relationship Id="rId63" Type="http://schemas.openxmlformats.org/officeDocument/2006/relationships/hyperlink" Target="https://analytics.zoho.com/open-view/2395394000001175328?ZOHO_CRITERIA=%224.5%22.%22Id_Producto%22%3D100113" TargetMode="External"/><Relationship Id="rId159" Type="http://schemas.openxmlformats.org/officeDocument/2006/relationships/hyperlink" Target="https://analytics.zoho.com/open-view/2395394000001128577?ZOHO_CRITERIA=%224.5%22.%22Id_Tama%C3%B1o_Espec%C3%ADfico%22%3D6" TargetMode="External"/><Relationship Id="rId324" Type="http://schemas.openxmlformats.org/officeDocument/2006/relationships/hyperlink" Target="https://analytics.zoho.com/open-view/2395394000001175359?ZOHO_CRITERIA=%224.5%22.%22Id_Categor%C3%ADa%22%3D100111011" TargetMode="External"/><Relationship Id="rId366" Type="http://schemas.openxmlformats.org/officeDocument/2006/relationships/hyperlink" Target="https://analytics.zoho.com/open-view/2395394000001128820?ZOHO_CRITERIA=%224.5%22.%22Id_Tama%C3%B1o_Espec%C3%ADfico%22%3D11" TargetMode="External"/><Relationship Id="rId170" Type="http://schemas.openxmlformats.org/officeDocument/2006/relationships/hyperlink" Target="https://analytics.zoho.com/open-view/2395394000001175274?ZOHO_CRITERIA=%224.5%22.%22Id_Producto%22%3D100113" TargetMode="External"/><Relationship Id="rId226" Type="http://schemas.openxmlformats.org/officeDocument/2006/relationships/hyperlink" Target="https://analytics.zoho.com/open-view/2395394000001194468" TargetMode="External"/><Relationship Id="rId433" Type="http://schemas.openxmlformats.org/officeDocument/2006/relationships/hyperlink" Target="https://analytics.zoho.com/open-view/2395394000001175359?ZOHO_CRITERIA=%224.5%22.%22Id_Categor%C3%ADa%22%3D100111001" TargetMode="External"/><Relationship Id="rId268" Type="http://schemas.openxmlformats.org/officeDocument/2006/relationships/hyperlink" Target="https://analytics.zoho.com/open-view/2395394000001128577?ZOHO_CRITERIA=%224.5%22.%22Id_Tama%C3%B1o_Espec%C3%ADfico%22%3D1" TargetMode="External"/><Relationship Id="rId32" Type="http://schemas.openxmlformats.org/officeDocument/2006/relationships/hyperlink" Target="https://analytics.zoho.com/open-view/2395394000001128894?ZOHO_CRITERIA=%224.5%22.%22Id_Tama%C3%B1o_Espec%C3%ADfico%22%3D6" TargetMode="External"/><Relationship Id="rId74" Type="http://schemas.openxmlformats.org/officeDocument/2006/relationships/hyperlink" Target="https://analytics.zoho.com/open-view/2395394000001175301?ZOHO_CRITERIA=%224.5%22.%22Id_Categor%C3%ADa%22%3D100111011" TargetMode="External"/><Relationship Id="rId128" Type="http://schemas.openxmlformats.org/officeDocument/2006/relationships/hyperlink" Target="https://analytics.zoho.com/open-view/2395394000001128820?ZOHO_CRITERIA=%224.5%22.%22Id_Tama%C3%B1o_Espec%C3%ADfico%22%3D1" TargetMode="External"/><Relationship Id="rId335" Type="http://schemas.openxmlformats.org/officeDocument/2006/relationships/hyperlink" Target="https://analytics.zoho.com/open-view/2395394000001175359?ZOHO_CRITERIA=%224.5%22.%22Id_Categor%C3%ADa%22%3D100115003" TargetMode="External"/><Relationship Id="rId377" Type="http://schemas.openxmlformats.org/officeDocument/2006/relationships/hyperlink" Target="https://analytics.zoho.com/open-view/2395394000001128894?ZOHO_CRITERIA=%224.5%22.%22Id_Tama%C3%B1o_Espec%C3%ADfico%22%3D9" TargetMode="External"/><Relationship Id="rId5" Type="http://schemas.openxmlformats.org/officeDocument/2006/relationships/hyperlink" Target="https://analytics.zoho.com/open-view/2395394000001035438?ZOHO_CRITERIA=%224.5%22.%22Id_Tama%C3%B1o_Espec%C3%ADfico%22%3D5" TargetMode="External"/><Relationship Id="rId181" Type="http://schemas.openxmlformats.org/officeDocument/2006/relationships/hyperlink" Target="https://analytics.zoho.com/open-view/2395394000001175301?ZOHO_CRITERIA=%224.5%22.%22Id_Categor%C3%ADa%22%3D100110002" TargetMode="External"/><Relationship Id="rId237" Type="http://schemas.openxmlformats.org/officeDocument/2006/relationships/hyperlink" Target="https://analytics.zoho.com/open-view/2395394000001035438?ZOHO_CRITERIA=%224.5%22.%22Id_Tama%C3%B1o_Espec%C3%ADfico%22%3D9" TargetMode="External"/><Relationship Id="rId402" Type="http://schemas.openxmlformats.org/officeDocument/2006/relationships/hyperlink" Target="https://analytics.zoho.com/open-view/2395394000001175328?ZOHO_CRITERIA=%224.5%22.%22Id_Producto%22%3D100110" TargetMode="External"/><Relationship Id="rId279" Type="http://schemas.openxmlformats.org/officeDocument/2006/relationships/hyperlink" Target="https://analytics.zoho.com/open-view/2395394000001128577?ZOHO_CRITERIA=%224.5%22.%22Id_Tama%C3%B1o_Espec%C3%ADfico%22%3D12" TargetMode="External"/><Relationship Id="rId444" Type="http://schemas.openxmlformats.org/officeDocument/2006/relationships/hyperlink" Target="https://analytics.zoho.com/open-view/2395394000001175359?ZOHO_CRITERIA=%224.5%22.%22Id_Categor%C3%ADa%22%3D100113005" TargetMode="External"/><Relationship Id="rId43" Type="http://schemas.openxmlformats.org/officeDocument/2006/relationships/hyperlink" Target="https://analytics.zoho.com/open-view/2395394000001128577?ZOHO_CRITERIA=%224.5%22.%22Id_Tama%C3%B1o_Espec%C3%ADfico%22%3D4" TargetMode="External"/><Relationship Id="rId139" Type="http://schemas.openxmlformats.org/officeDocument/2006/relationships/hyperlink" Target="https://analytics.zoho.com/open-view/2395394000001128820?ZOHO_CRITERIA=%224.5%22.%22Id_Tama%C3%B1o_Espec%C3%ADfico%22%3D12" TargetMode="External"/><Relationship Id="rId290" Type="http://schemas.openxmlformats.org/officeDocument/2006/relationships/hyperlink" Target="https://analytics.zoho.com/open-view/2395394000001175328?ZOHO_CRITERIA=%224.5%22.%22Id_Producto%22%3D100112" TargetMode="External"/><Relationship Id="rId304" Type="http://schemas.openxmlformats.org/officeDocument/2006/relationships/hyperlink" Target="https://analytics.zoho.com/open-view/2395394000001175301?ZOHO_CRITERIA=%224.5%22.%22Id_Categor%C3%ADa%22%3D100113001" TargetMode="External"/><Relationship Id="rId346" Type="http://schemas.openxmlformats.org/officeDocument/2006/relationships/hyperlink" Target="https://analytics.zoho.com/open-view/2395394000001035438?ZOHO_CRITERIA=%224.5%22.%22Id_Tama%C3%B1o_Espec%C3%ADfico%22%3D4" TargetMode="External"/><Relationship Id="rId388" Type="http://schemas.openxmlformats.org/officeDocument/2006/relationships/hyperlink" Target="https://analytics.zoho.com/open-view/2395394000001128577?ZOHO_CRITERIA=%224.5%22.%22Id_Tama%C3%B1o_Espec%C3%ADfico%22%3D7" TargetMode="External"/><Relationship Id="rId85" Type="http://schemas.openxmlformats.org/officeDocument/2006/relationships/hyperlink" Target="https://analytics.zoho.com/open-view/2395394000001175301?ZOHO_CRITERIA=%224.5%22.%22Id_Categor%C3%ADa%22%3D100115003" TargetMode="External"/><Relationship Id="rId150" Type="http://schemas.openxmlformats.org/officeDocument/2006/relationships/hyperlink" Target="https://analytics.zoho.com/open-view/2395394000001128894?ZOHO_CRITERIA=%224.5%22.%22Id_Tama%C3%B1o_Espec%C3%ADfico%22%3D10" TargetMode="External"/><Relationship Id="rId192" Type="http://schemas.openxmlformats.org/officeDocument/2006/relationships/hyperlink" Target="https://analytics.zoho.com/open-view/2395394000001175301?ZOHO_CRITERIA=%224.5%22.%22Id_Categor%C3%ADa%22%3D100113003" TargetMode="External"/><Relationship Id="rId206" Type="http://schemas.openxmlformats.org/officeDocument/2006/relationships/hyperlink" Target="https://analytics.zoho.com/open-view/2395394000001175359?ZOHO_CRITERIA=%224.5%22.%22Id_Categor%C3%ADa%22%3D100111002" TargetMode="External"/><Relationship Id="rId413" Type="http://schemas.openxmlformats.org/officeDocument/2006/relationships/hyperlink" Target="https://analytics.zoho.com/open-view/2395394000001175301?ZOHO_CRITERIA=%224.5%22.%22Id_Categor%C3%ADa%22%3D100111003" TargetMode="External"/><Relationship Id="rId248" Type="http://schemas.openxmlformats.org/officeDocument/2006/relationships/hyperlink" Target="https://analytics.zoho.com/open-view/2395394000001128820?ZOHO_CRITERIA=%224.5%22.%22Id_Tama%C3%B1o_Espec%C3%ADfico%22%3D7" TargetMode="External"/><Relationship Id="rId455" Type="http://schemas.openxmlformats.org/officeDocument/2006/relationships/hyperlink" Target="https://analytics.zoho.com/open-view/2395394000001194755" TargetMode="External"/><Relationship Id="rId12" Type="http://schemas.openxmlformats.org/officeDocument/2006/relationships/hyperlink" Target="https://analytics.zoho.com/open-view/2395394000001035438?ZOHO_CRITERIA=%224.5%22.%22Id_Tama%C3%B1o_Espec%C3%ADfico%22%3D12" TargetMode="External"/><Relationship Id="rId108" Type="http://schemas.openxmlformats.org/officeDocument/2006/relationships/hyperlink" Target="https://analytics.zoho.com/open-view/2395394000001175359?ZOHO_CRITERIA=%224.5%22.%22Id_Categor%C3%ADa%22%3D100117002" TargetMode="External"/><Relationship Id="rId315" Type="http://schemas.openxmlformats.org/officeDocument/2006/relationships/hyperlink" Target="https://analytics.zoho.com/open-view/2395394000001175301?ZOHO_CRITERIA=%224.5%22.%22Id_Categor%C3%ADa%22%3D100117005" TargetMode="External"/><Relationship Id="rId357" Type="http://schemas.openxmlformats.org/officeDocument/2006/relationships/hyperlink" Target="https://analytics.zoho.com/open-view/2395394000001128820?ZOHO_CRITERIA=%224.5%22.%22Id_Tama%C3%B1o_Espec%C3%ADfico%22%3D2" TargetMode="External"/><Relationship Id="rId54" Type="http://schemas.openxmlformats.org/officeDocument/2006/relationships/hyperlink" Target="https://analytics.zoho.com/open-view/2395394000001175274?ZOHO_CRITERIA=%224.5%22.%22Id_Producto%22%3D100111" TargetMode="External"/><Relationship Id="rId96" Type="http://schemas.openxmlformats.org/officeDocument/2006/relationships/hyperlink" Target="https://analytics.zoho.com/open-view/2395394000001175359?ZOHO_CRITERIA=%224.5%22.%22Id_Categor%C3%ADa%22%3D100111011" TargetMode="External"/><Relationship Id="rId161" Type="http://schemas.openxmlformats.org/officeDocument/2006/relationships/hyperlink" Target="https://analytics.zoho.com/open-view/2395394000001128577?ZOHO_CRITERIA=%224.5%22.%22Id_Tama%C3%B1o_Espec%C3%ADfico%22%3D8" TargetMode="External"/><Relationship Id="rId217" Type="http://schemas.openxmlformats.org/officeDocument/2006/relationships/hyperlink" Target="https://analytics.zoho.com/open-view/2395394000001175359?ZOHO_CRITERIA=%224.5%22.%22Id_Categor%C3%ADa%22%3D100114001" TargetMode="External"/><Relationship Id="rId399" Type="http://schemas.openxmlformats.org/officeDocument/2006/relationships/hyperlink" Target="https://analytics.zoho.com/open-view/2395394000001175274?ZOHO_CRITERIA=%224.5%22.%22Id_Producto%22%3D100114" TargetMode="External"/><Relationship Id="rId259" Type="http://schemas.openxmlformats.org/officeDocument/2006/relationships/hyperlink" Target="https://analytics.zoho.com/open-view/2395394000001128894?ZOHO_CRITERIA=%224.5%22.%22Id_Tama%C3%B1o_Espec%C3%ADfico%22%3D5" TargetMode="External"/><Relationship Id="rId424" Type="http://schemas.openxmlformats.org/officeDocument/2006/relationships/hyperlink" Target="https://analytics.zoho.com/open-view/2395394000001175301?ZOHO_CRITERIA=%224.5%22.%22Id_Categor%C3%ADa%22%3D100114002" TargetMode="External"/><Relationship Id="rId23" Type="http://schemas.openxmlformats.org/officeDocument/2006/relationships/hyperlink" Target="https://analytics.zoho.com/open-view/2395394000001128820?ZOHO_CRITERIA=%224.5%22.%22Id_Tama%C3%B1o_Espec%C3%ADfico%22%3D10" TargetMode="External"/><Relationship Id="rId119" Type="http://schemas.openxmlformats.org/officeDocument/2006/relationships/hyperlink" Target="https://analytics.zoho.com/open-view/2395394000001035438?ZOHO_CRITERIA=%224.5%22.%22Id_Tama%C3%B1o_Espec%C3%ADfico%22%3D5" TargetMode="External"/><Relationship Id="rId270" Type="http://schemas.openxmlformats.org/officeDocument/2006/relationships/hyperlink" Target="https://analytics.zoho.com/open-view/2395394000001128577?ZOHO_CRITERIA=%224.5%22.%22Id_Tama%C3%B1o_Espec%C3%ADfico%22%3D3" TargetMode="External"/><Relationship Id="rId326" Type="http://schemas.openxmlformats.org/officeDocument/2006/relationships/hyperlink" Target="https://analytics.zoho.com/open-view/2395394000001175359?ZOHO_CRITERIA=%224.5%22.%22Id_Categor%C3%ADa%22%3D100113001" TargetMode="External"/><Relationship Id="rId65" Type="http://schemas.openxmlformats.org/officeDocument/2006/relationships/hyperlink" Target="https://analytics.zoho.com/open-view/2395394000001175328?ZOHO_CRITERIA=%224.5%22.%22Id_Producto%22%3D100115" TargetMode="External"/><Relationship Id="rId130" Type="http://schemas.openxmlformats.org/officeDocument/2006/relationships/hyperlink" Target="https://analytics.zoho.com/open-view/2395394000001128820?ZOHO_CRITERIA=%224.5%22.%22Id_Tama%C3%B1o_Espec%C3%ADfico%22%3D3" TargetMode="External"/><Relationship Id="rId368" Type="http://schemas.openxmlformats.org/officeDocument/2006/relationships/hyperlink" Target="https://analytics.zoho.com/open-view/2395394000001128820?ZOHO_CRITERIA=%224.5%22.%22Id_Tama%C3%B1o_Espec%C3%ADfico%22%3D13" TargetMode="External"/><Relationship Id="rId172" Type="http://schemas.openxmlformats.org/officeDocument/2006/relationships/hyperlink" Target="https://analytics.zoho.com/open-view/2395394000001175274?ZOHO_CRITERIA=%224.5%22.%22Id_Producto%22%3D100115" TargetMode="External"/><Relationship Id="rId228" Type="http://schemas.openxmlformats.org/officeDocument/2006/relationships/hyperlink" Target="https://analytics.zoho.com/open-view/2395394000001194960" TargetMode="External"/><Relationship Id="rId435" Type="http://schemas.openxmlformats.org/officeDocument/2006/relationships/hyperlink" Target="https://analytics.zoho.com/open-view/2395394000001175359?ZOHO_CRITERIA=%224.5%22.%22Id_Categor%C3%ADa%22%3D100111003" TargetMode="External"/><Relationship Id="rId281" Type="http://schemas.openxmlformats.org/officeDocument/2006/relationships/hyperlink" Target="https://analytics.zoho.com/open-view/2395394000001175274?ZOHO_CRITERIA=%224.5%22.%22Id_Producto%22%3D100110" TargetMode="External"/><Relationship Id="rId337" Type="http://schemas.openxmlformats.org/officeDocument/2006/relationships/hyperlink" Target="https://analytics.zoho.com/open-view/2395394000001175359?ZOHO_CRITERIA=%224.5%22.%22Id_Categor%C3%ADa%22%3D100117005" TargetMode="External"/><Relationship Id="rId34" Type="http://schemas.openxmlformats.org/officeDocument/2006/relationships/hyperlink" Target="https://analytics.zoho.com/open-view/2395394000001128894?ZOHO_CRITERIA=%224.5%22.%22Id_Tama%C3%B1o_Espec%C3%ADfico%22%3D8" TargetMode="External"/><Relationship Id="rId76" Type="http://schemas.openxmlformats.org/officeDocument/2006/relationships/hyperlink" Target="https://analytics.zoho.com/open-view/2395394000001175301?ZOHO_CRITERIA=%224.5%22.%22Id_Categor%C3%ADa%22%3D100113001" TargetMode="External"/><Relationship Id="rId141" Type="http://schemas.openxmlformats.org/officeDocument/2006/relationships/hyperlink" Target="https://analytics.zoho.com/open-view/2395394000001128894?ZOHO_CRITERIA=%224.5%22.%22Id_Tama%C3%B1o_Espec%C3%ADfico%22%3D1" TargetMode="External"/><Relationship Id="rId379" Type="http://schemas.openxmlformats.org/officeDocument/2006/relationships/hyperlink" Target="https://analytics.zoho.com/open-view/2395394000001128894?ZOHO_CRITERIA=%224.5%22.%22Id_Tama%C3%B1o_Espec%C3%ADfico%22%3D11" TargetMode="External"/><Relationship Id="rId7" Type="http://schemas.openxmlformats.org/officeDocument/2006/relationships/hyperlink" Target="https://analytics.zoho.com/open-view/2395394000001035438?ZOHO_CRITERIA=%224.5%22.%22Id_Tama%C3%B1o_Espec%C3%ADfico%22%3D7" TargetMode="External"/><Relationship Id="rId183" Type="http://schemas.openxmlformats.org/officeDocument/2006/relationships/hyperlink" Target="https://analytics.zoho.com/open-view/2395394000001175301?ZOHO_CRITERIA=%224.5%22.%22Id_Categor%C3%ADa%22%3D100111001" TargetMode="External"/><Relationship Id="rId239" Type="http://schemas.openxmlformats.org/officeDocument/2006/relationships/hyperlink" Target="https://analytics.zoho.com/open-view/2395394000001035438?ZOHO_CRITERIA=%224.5%22.%22Id_Tama%C3%B1o_Espec%C3%ADfico%22%3D11" TargetMode="External"/><Relationship Id="rId390" Type="http://schemas.openxmlformats.org/officeDocument/2006/relationships/hyperlink" Target="https://analytics.zoho.com/open-view/2395394000001128577?ZOHO_CRITERIA=%224.5%22.%22Id_Tama%C3%B1o_Espec%C3%ADfico%22%3D9" TargetMode="External"/><Relationship Id="rId404" Type="http://schemas.openxmlformats.org/officeDocument/2006/relationships/hyperlink" Target="https://analytics.zoho.com/open-view/2395394000001175328?ZOHO_CRITERIA=%224.5%22.%22Id_Producto%22%3D100112" TargetMode="External"/><Relationship Id="rId446" Type="http://schemas.openxmlformats.org/officeDocument/2006/relationships/hyperlink" Target="https://analytics.zoho.com/open-view/2395394000001175359?ZOHO_CRITERIA=%224.5%22.%22Id_Categor%C3%ADa%22%3D100114002" TargetMode="External"/><Relationship Id="rId250" Type="http://schemas.openxmlformats.org/officeDocument/2006/relationships/hyperlink" Target="https://analytics.zoho.com/open-view/2395394000001128820?ZOHO_CRITERIA=%224.5%22.%22Id_Tama%C3%B1o_Espec%C3%ADfico%22%3D9" TargetMode="External"/><Relationship Id="rId292" Type="http://schemas.openxmlformats.org/officeDocument/2006/relationships/hyperlink" Target="https://analytics.zoho.com/open-view/2395394000001175328?ZOHO_CRITERIA=%224.5%22.%22Id_Producto%22%3D100114" TargetMode="External"/><Relationship Id="rId306" Type="http://schemas.openxmlformats.org/officeDocument/2006/relationships/hyperlink" Target="https://analytics.zoho.com/open-view/2395394000001175301?ZOHO_CRITERIA=%224.5%22.%22Id_Categor%C3%ADa%22%3D100113003" TargetMode="External"/><Relationship Id="rId45" Type="http://schemas.openxmlformats.org/officeDocument/2006/relationships/hyperlink" Target="https://analytics.zoho.com/open-view/2395394000001128577?ZOHO_CRITERIA=%224.5%22.%22Id_Tama%C3%B1o_Espec%C3%ADfico%22%3D6" TargetMode="External"/><Relationship Id="rId87" Type="http://schemas.openxmlformats.org/officeDocument/2006/relationships/hyperlink" Target="https://analytics.zoho.com/open-view/2395394000001175301?ZOHO_CRITERIA=%224.5%22.%22Id_Categor%C3%ADa%22%3D100117005" TargetMode="External"/><Relationship Id="rId110" Type="http://schemas.openxmlformats.org/officeDocument/2006/relationships/hyperlink" Target="https://analytics.zoho.com/open-view/2395394000001175359?ZOHO_CRITERIA=%224.5%22.%22Id_Categor%C3%ADa%22%3D100117006" TargetMode="External"/><Relationship Id="rId348" Type="http://schemas.openxmlformats.org/officeDocument/2006/relationships/hyperlink" Target="https://analytics.zoho.com/open-view/2395394000001035438?ZOHO_CRITERIA=%224.5%22.%22Id_Tama%C3%B1o_Espec%C3%ADfico%22%3D6" TargetMode="External"/><Relationship Id="rId152" Type="http://schemas.openxmlformats.org/officeDocument/2006/relationships/hyperlink" Target="https://analytics.zoho.com/open-view/2395394000001128894?ZOHO_CRITERIA=%224.5%22.%22Id_Tama%C3%B1o_Espec%C3%ADfico%22%3D12" TargetMode="External"/><Relationship Id="rId194" Type="http://schemas.openxmlformats.org/officeDocument/2006/relationships/hyperlink" Target="https://analytics.zoho.com/open-view/2395394000001175301?ZOHO_CRITERIA=%224.5%22.%22Id_Categor%C3%ADa%22%3D100113005" TargetMode="External"/><Relationship Id="rId208" Type="http://schemas.openxmlformats.org/officeDocument/2006/relationships/hyperlink" Target="https://analytics.zoho.com/open-view/2395394000001175359?ZOHO_CRITERIA=%224.5%22.%22Id_Categor%C3%ADa%22%3D100111004" TargetMode="External"/><Relationship Id="rId415" Type="http://schemas.openxmlformats.org/officeDocument/2006/relationships/hyperlink" Target="https://analytics.zoho.com/open-view/2395394000001175301?ZOHO_CRITERIA=%224.5%22.%22Id_Categor%C3%ADa%22%3D100111005" TargetMode="External"/><Relationship Id="rId261" Type="http://schemas.openxmlformats.org/officeDocument/2006/relationships/hyperlink" Target="https://analytics.zoho.com/open-view/2395394000001128894?ZOHO_CRITERIA=%224.5%22.%22Id_Tama%C3%B1o_Espec%C3%ADfico%22%3D7" TargetMode="External"/><Relationship Id="rId14" Type="http://schemas.openxmlformats.org/officeDocument/2006/relationships/hyperlink" Target="https://analytics.zoho.com/open-view/2395394000001128820?ZOHO_CRITERIA=%224.5%22.%22Id_Tama%C3%B1o_Espec%C3%ADfico%22%3D1" TargetMode="External"/><Relationship Id="rId56" Type="http://schemas.openxmlformats.org/officeDocument/2006/relationships/hyperlink" Target="https://analytics.zoho.com/open-view/2395394000001175274?ZOHO_CRITERIA=%224.5%22.%22Id_Producto%22%3D100113" TargetMode="External"/><Relationship Id="rId317" Type="http://schemas.openxmlformats.org/officeDocument/2006/relationships/hyperlink" Target="https://analytics.zoho.com/open-view/2395394000001175359?ZOHO_CRITERIA=%224.5%22.%22Id_Categor%C3%ADa%22%3D100110002" TargetMode="External"/><Relationship Id="rId359" Type="http://schemas.openxmlformats.org/officeDocument/2006/relationships/hyperlink" Target="https://analytics.zoho.com/open-view/2395394000001128820?ZOHO_CRITERIA=%224.5%22.%22Id_Tama%C3%B1o_Espec%C3%ADfico%22%3D4" TargetMode="External"/><Relationship Id="rId98" Type="http://schemas.openxmlformats.org/officeDocument/2006/relationships/hyperlink" Target="https://analytics.zoho.com/open-view/2395394000001175359?ZOHO_CRITERIA=%224.5%22.%22Id_Categor%C3%ADa%22%3D100113001" TargetMode="External"/><Relationship Id="rId121" Type="http://schemas.openxmlformats.org/officeDocument/2006/relationships/hyperlink" Target="https://analytics.zoho.com/open-view/2395394000001035438?ZOHO_CRITERIA=%224.5%22.%22Id_Tama%C3%B1o_Espec%C3%ADfico%22%3D7" TargetMode="External"/><Relationship Id="rId163" Type="http://schemas.openxmlformats.org/officeDocument/2006/relationships/hyperlink" Target="https://analytics.zoho.com/open-view/2395394000001128577?ZOHO_CRITERIA=%224.5%22.%22Id_Tama%C3%B1o_Espec%C3%ADfico%22%3D10" TargetMode="External"/><Relationship Id="rId219" Type="http://schemas.openxmlformats.org/officeDocument/2006/relationships/hyperlink" Target="https://analytics.zoho.com/open-view/2395394000001175359?ZOHO_CRITERIA=%224.5%22.%22Id_Categor%C3%ADa%22%3D100114015" TargetMode="External"/><Relationship Id="rId370" Type="http://schemas.openxmlformats.org/officeDocument/2006/relationships/hyperlink" Target="https://analytics.zoho.com/open-view/2395394000001128894?ZOHO_CRITERIA=%224.5%22.%22Id_Tama%C3%B1o_Espec%C3%ADfico%22%3D2" TargetMode="External"/><Relationship Id="rId426" Type="http://schemas.openxmlformats.org/officeDocument/2006/relationships/hyperlink" Target="https://analytics.zoho.com/open-view/2395394000001175301?ZOHO_CRITERIA=%224.5%22.%22Id_Categor%C3%ADa%22%3D100115001" TargetMode="External"/><Relationship Id="rId230" Type="http://schemas.openxmlformats.org/officeDocument/2006/relationships/hyperlink" Target="https://analytics.zoho.com/open-view/2395394000001035438?ZOHO_CRITERIA=%224.5%22.%22Id_Tama%C3%B1o_Espec%C3%ADfico%22%3D2" TargetMode="External"/><Relationship Id="rId25" Type="http://schemas.openxmlformats.org/officeDocument/2006/relationships/hyperlink" Target="https://analytics.zoho.com/open-view/2395394000001128820?ZOHO_CRITERIA=%224.5%22.%22Id_Tama%C3%B1o_Espec%C3%ADfico%22%3D12" TargetMode="External"/><Relationship Id="rId67" Type="http://schemas.openxmlformats.org/officeDocument/2006/relationships/hyperlink" Target="https://analytics.zoho.com/open-view/2395394000001175301?ZOHO_CRITERIA=%224.5%22.%22Id_Categor%C3%ADa%22%3D100110002" TargetMode="External"/><Relationship Id="rId272" Type="http://schemas.openxmlformats.org/officeDocument/2006/relationships/hyperlink" Target="https://analytics.zoho.com/open-view/2395394000001128577?ZOHO_CRITERIA=%224.5%22.%22Id_Tama%C3%B1o_Espec%C3%ADfico%22%3D5" TargetMode="External"/><Relationship Id="rId328" Type="http://schemas.openxmlformats.org/officeDocument/2006/relationships/hyperlink" Target="https://analytics.zoho.com/open-view/2395394000001175359?ZOHO_CRITERIA=%224.5%22.%22Id_Categor%C3%ADa%22%3D100113003" TargetMode="External"/><Relationship Id="rId132" Type="http://schemas.openxmlformats.org/officeDocument/2006/relationships/hyperlink" Target="https://analytics.zoho.com/open-view/2395394000001128820?ZOHO_CRITERIA=%224.5%22.%22Id_Tama%C3%B1o_Espec%C3%ADfico%22%3D5" TargetMode="External"/><Relationship Id="rId174" Type="http://schemas.openxmlformats.org/officeDocument/2006/relationships/hyperlink" Target="https://analytics.zoho.com/open-view/2395394000001175328?ZOHO_CRITERIA=%224.5%22.%22Id_Producto%22%3D100110" TargetMode="External"/><Relationship Id="rId381" Type="http://schemas.openxmlformats.org/officeDocument/2006/relationships/hyperlink" Target="https://analytics.zoho.com/open-view/2395394000001128894?ZOHO_CRITERIA=%224.5%22.%22Id_Tama%C3%B1o_Espec%C3%ADfico%22%3D13" TargetMode="External"/><Relationship Id="rId241" Type="http://schemas.openxmlformats.org/officeDocument/2006/relationships/hyperlink" Target="https://analytics.zoho.com/open-view/2395394000001035438?ZOHO_CRITERIA=%224.5%22.%22Id_Tama%C3%B1o_Espec%C3%ADfico%22%3D13" TargetMode="External"/><Relationship Id="rId437" Type="http://schemas.openxmlformats.org/officeDocument/2006/relationships/hyperlink" Target="https://analytics.zoho.com/open-view/2395394000001175359?ZOHO_CRITERIA=%224.5%22.%22Id_Categor%C3%ADa%22%3D100111005" TargetMode="External"/><Relationship Id="rId36" Type="http://schemas.openxmlformats.org/officeDocument/2006/relationships/hyperlink" Target="https://analytics.zoho.com/open-view/2395394000001128894?ZOHO_CRITERIA=%224.5%22.%22Id_Tama%C3%B1o_Espec%C3%ADfico%22%3D10" TargetMode="External"/><Relationship Id="rId283" Type="http://schemas.openxmlformats.org/officeDocument/2006/relationships/hyperlink" Target="https://analytics.zoho.com/open-view/2395394000001175274?ZOHO_CRITERIA=%224.5%22.%22Id_Producto%22%3D100112" TargetMode="External"/><Relationship Id="rId339" Type="http://schemas.openxmlformats.org/officeDocument/2006/relationships/hyperlink" Target="https://analytics.zoho.com/open-view/2395394000001194468" TargetMode="External"/><Relationship Id="rId78" Type="http://schemas.openxmlformats.org/officeDocument/2006/relationships/hyperlink" Target="https://analytics.zoho.com/open-view/2395394000001175301?ZOHO_CRITERIA=%224.5%22.%22Id_Categor%C3%ADa%22%3D100113003" TargetMode="External"/><Relationship Id="rId101" Type="http://schemas.openxmlformats.org/officeDocument/2006/relationships/hyperlink" Target="https://analytics.zoho.com/open-view/2395394000001175359?ZOHO_CRITERIA=%224.5%22.%22Id_Categor%C3%ADa%22%3D100113004" TargetMode="External"/><Relationship Id="rId143" Type="http://schemas.openxmlformats.org/officeDocument/2006/relationships/hyperlink" Target="https://analytics.zoho.com/open-view/2395394000001128894?ZOHO_CRITERIA=%224.5%22.%22Id_Tama%C3%B1o_Espec%C3%ADfico%22%3D3" TargetMode="External"/><Relationship Id="rId185" Type="http://schemas.openxmlformats.org/officeDocument/2006/relationships/hyperlink" Target="https://analytics.zoho.com/open-view/2395394000001175301?ZOHO_CRITERIA=%224.5%22.%22Id_Categor%C3%ADa%22%3D100111003" TargetMode="External"/><Relationship Id="rId350" Type="http://schemas.openxmlformats.org/officeDocument/2006/relationships/hyperlink" Target="https://analytics.zoho.com/open-view/2395394000001035438?ZOHO_CRITERIA=%224.5%22.%22Id_Tama%C3%B1o_Espec%C3%ADfico%22%3D8" TargetMode="External"/><Relationship Id="rId406" Type="http://schemas.openxmlformats.org/officeDocument/2006/relationships/hyperlink" Target="https://analytics.zoho.com/open-view/2395394000001175328?ZOHO_CRITERIA=%224.5%22.%22Id_Producto%22%3D100114" TargetMode="External"/><Relationship Id="rId9" Type="http://schemas.openxmlformats.org/officeDocument/2006/relationships/hyperlink" Target="https://analytics.zoho.com/open-view/2395394000001035438?ZOHO_CRITERIA=%224.5%22.%22Id_Tama%C3%B1o_Espec%C3%ADfico%22%3D9" TargetMode="External"/><Relationship Id="rId210" Type="http://schemas.openxmlformats.org/officeDocument/2006/relationships/hyperlink" Target="https://analytics.zoho.com/open-view/2395394000001175359?ZOHO_CRITERIA=%224.5%22.%22Id_Categor%C3%ADa%22%3D100111011" TargetMode="External"/><Relationship Id="rId392" Type="http://schemas.openxmlformats.org/officeDocument/2006/relationships/hyperlink" Target="https://analytics.zoho.com/open-view/2395394000001128577?ZOHO_CRITERIA=%224.5%22.%22Id_Tama%C3%B1o_Espec%C3%ADfico%22%3D11" TargetMode="External"/><Relationship Id="rId448" Type="http://schemas.openxmlformats.org/officeDocument/2006/relationships/hyperlink" Target="https://analytics.zoho.com/open-view/2395394000001175359?ZOHO_CRITERIA=%224.5%22.%22Id_Categor%C3%ADa%22%3D100115001" TargetMode="External"/><Relationship Id="rId252" Type="http://schemas.openxmlformats.org/officeDocument/2006/relationships/hyperlink" Target="https://analytics.zoho.com/open-view/2395394000001128820?ZOHO_CRITERIA=%224.5%22.%22Id_Tama%C3%B1o_Espec%C3%ADfico%22%3D11" TargetMode="External"/><Relationship Id="rId294" Type="http://schemas.openxmlformats.org/officeDocument/2006/relationships/hyperlink" Target="https://analytics.zoho.com/open-view/2395394000001175328?ZOHO_CRITERIA=%224.5%22.%22Id_Producto%22%3D100117" TargetMode="External"/><Relationship Id="rId308" Type="http://schemas.openxmlformats.org/officeDocument/2006/relationships/hyperlink" Target="https://analytics.zoho.com/open-view/2395394000001175301?ZOHO_CRITERIA=%224.5%22.%22Id_Categor%C3%ADa%22%3D100113005" TargetMode="External"/><Relationship Id="rId47" Type="http://schemas.openxmlformats.org/officeDocument/2006/relationships/hyperlink" Target="https://analytics.zoho.com/open-view/2395394000001128577?ZOHO_CRITERIA=%224.5%22.%22Id_Tama%C3%B1o_Espec%C3%ADfico%22%3D8" TargetMode="External"/><Relationship Id="rId89" Type="http://schemas.openxmlformats.org/officeDocument/2006/relationships/hyperlink" Target="https://analytics.zoho.com/open-view/2395394000001175359?ZOHO_CRITERIA=%224.5%22.%22Id_Categor%C3%ADa%22%3D100110002" TargetMode="External"/><Relationship Id="rId112" Type="http://schemas.openxmlformats.org/officeDocument/2006/relationships/hyperlink" Target="https://analytics.zoho.com/open-view/2395394000001194468" TargetMode="External"/><Relationship Id="rId154" Type="http://schemas.openxmlformats.org/officeDocument/2006/relationships/hyperlink" Target="https://analytics.zoho.com/open-view/2395394000001128577?ZOHO_CRITERIA=%224.5%22.%22Id_Tama%C3%B1o_Espec%C3%ADfico%22%3D1" TargetMode="External"/><Relationship Id="rId361" Type="http://schemas.openxmlformats.org/officeDocument/2006/relationships/hyperlink" Target="https://analytics.zoho.com/open-view/2395394000001128820?ZOHO_CRITERIA=%224.5%22.%22Id_Tama%C3%B1o_Espec%C3%ADfico%22%3D6" TargetMode="External"/><Relationship Id="rId196" Type="http://schemas.openxmlformats.org/officeDocument/2006/relationships/hyperlink" Target="https://analytics.zoho.com/open-view/2395394000001175301?ZOHO_CRITERIA=%224.5%22.%22Id_Categor%C3%ADa%22%3D100114002" TargetMode="External"/><Relationship Id="rId417" Type="http://schemas.openxmlformats.org/officeDocument/2006/relationships/hyperlink" Target="https://analytics.zoho.com/open-view/2395394000001175301?ZOHO_CRITERIA=%224.5%22.%22Id_Categor%C3%ADa%22%3D100112046" TargetMode="External"/><Relationship Id="rId16" Type="http://schemas.openxmlformats.org/officeDocument/2006/relationships/hyperlink" Target="https://analytics.zoho.com/open-view/2395394000001128820?ZOHO_CRITERIA=%224.5%22.%22Id_Tama%C3%B1o_Espec%C3%ADfico%22%3D3" TargetMode="External"/><Relationship Id="rId221" Type="http://schemas.openxmlformats.org/officeDocument/2006/relationships/hyperlink" Target="https://analytics.zoho.com/open-view/2395394000001175359?ZOHO_CRITERIA=%224.5%22.%22Id_Categor%C3%ADa%22%3D100115003" TargetMode="External"/><Relationship Id="rId263" Type="http://schemas.openxmlformats.org/officeDocument/2006/relationships/hyperlink" Target="https://analytics.zoho.com/open-view/2395394000001128894?ZOHO_CRITERIA=%224.5%22.%22Id_Tama%C3%B1o_Espec%C3%ADfico%22%3D9" TargetMode="External"/><Relationship Id="rId319" Type="http://schemas.openxmlformats.org/officeDocument/2006/relationships/hyperlink" Target="https://analytics.zoho.com/open-view/2395394000001175359?ZOHO_CRITERIA=%224.5%22.%22Id_Categor%C3%ADa%22%3D100111001" TargetMode="External"/><Relationship Id="rId58" Type="http://schemas.openxmlformats.org/officeDocument/2006/relationships/hyperlink" Target="https://analytics.zoho.com/open-view/2395394000001175274?ZOHO_CRITERIA=%224.5%22.%22Id_Producto%22%3D100115" TargetMode="External"/><Relationship Id="rId123" Type="http://schemas.openxmlformats.org/officeDocument/2006/relationships/hyperlink" Target="https://analytics.zoho.com/open-view/2395394000001035438?ZOHO_CRITERIA=%224.5%22.%22Id_Tama%C3%B1o_Espec%C3%ADfico%22%3D9" TargetMode="External"/><Relationship Id="rId330" Type="http://schemas.openxmlformats.org/officeDocument/2006/relationships/hyperlink" Target="https://analytics.zoho.com/open-view/2395394000001175359?ZOHO_CRITERIA=%224.5%22.%22Id_Categor%C3%ADa%22%3D100113005" TargetMode="External"/><Relationship Id="rId165" Type="http://schemas.openxmlformats.org/officeDocument/2006/relationships/hyperlink" Target="https://analytics.zoho.com/open-view/2395394000001128577?ZOHO_CRITERIA=%224.5%22.%22Id_Tama%C3%B1o_Espec%C3%ADfico%22%3D12" TargetMode="External"/><Relationship Id="rId372" Type="http://schemas.openxmlformats.org/officeDocument/2006/relationships/hyperlink" Target="https://analytics.zoho.com/open-view/2395394000001128894?ZOHO_CRITERIA=%224.5%22.%22Id_Tama%C3%B1o_Espec%C3%ADfico%22%3D4" TargetMode="External"/><Relationship Id="rId428" Type="http://schemas.openxmlformats.org/officeDocument/2006/relationships/hyperlink" Target="https://analytics.zoho.com/open-view/2395394000001175301?ZOHO_CRITERIA=%224.5%22.%22Id_Categor%C3%ADa%22%3D100117002" TargetMode="External"/><Relationship Id="rId232" Type="http://schemas.openxmlformats.org/officeDocument/2006/relationships/hyperlink" Target="https://analytics.zoho.com/open-view/2395394000001035438?ZOHO_CRITERIA=%224.5%22.%22Id_Tama%C3%B1o_Espec%C3%ADfico%22%3D4" TargetMode="External"/><Relationship Id="rId274" Type="http://schemas.openxmlformats.org/officeDocument/2006/relationships/hyperlink" Target="https://analytics.zoho.com/open-view/2395394000001128577?ZOHO_CRITERIA=%224.5%22.%22Id_Tama%C3%B1o_Espec%C3%ADfico%22%3D7" TargetMode="External"/><Relationship Id="rId27" Type="http://schemas.openxmlformats.org/officeDocument/2006/relationships/hyperlink" Target="https://analytics.zoho.com/open-view/2395394000001128894?ZOHO_CRITERIA=%224.5%22.%22Id_Tama%C3%B1o_Espec%C3%ADfico%22%3D1" TargetMode="External"/><Relationship Id="rId69" Type="http://schemas.openxmlformats.org/officeDocument/2006/relationships/hyperlink" Target="https://analytics.zoho.com/open-view/2395394000001175301?ZOHO_CRITERIA=%224.5%22.%22Id_Categor%C3%ADa%22%3D100111001" TargetMode="External"/><Relationship Id="rId134" Type="http://schemas.openxmlformats.org/officeDocument/2006/relationships/hyperlink" Target="https://analytics.zoho.com/open-view/2395394000001128820?ZOHO_CRITERIA=%224.5%22.%22Id_Tama%C3%B1o_Espec%C3%ADfico%22%3D7" TargetMode="External"/><Relationship Id="rId80" Type="http://schemas.openxmlformats.org/officeDocument/2006/relationships/hyperlink" Target="https://analytics.zoho.com/open-view/2395394000001175301?ZOHO_CRITERIA=%224.5%22.%22Id_Categor%C3%ADa%22%3D100113005" TargetMode="External"/><Relationship Id="rId176" Type="http://schemas.openxmlformats.org/officeDocument/2006/relationships/hyperlink" Target="https://analytics.zoho.com/open-view/2395394000001175328?ZOHO_CRITERIA=%224.5%22.%22Id_Producto%22%3D100112" TargetMode="External"/><Relationship Id="rId341" Type="http://schemas.openxmlformats.org/officeDocument/2006/relationships/hyperlink" Target="https://analytics.zoho.com/open-view/2395394000001194755" TargetMode="External"/><Relationship Id="rId383" Type="http://schemas.openxmlformats.org/officeDocument/2006/relationships/hyperlink" Target="https://analytics.zoho.com/open-view/2395394000001128577?ZOHO_CRITERIA=%224.5%22.%22Id_Tama%C3%B1o_Espec%C3%ADfico%22%3D2" TargetMode="External"/><Relationship Id="rId439" Type="http://schemas.openxmlformats.org/officeDocument/2006/relationships/hyperlink" Target="https://analytics.zoho.com/open-view/2395394000001175359?ZOHO_CRITERIA=%224.5%22.%22Id_Categor%C3%ADa%22%3D100112046" TargetMode="External"/><Relationship Id="rId201" Type="http://schemas.openxmlformats.org/officeDocument/2006/relationships/hyperlink" Target="https://analytics.zoho.com/open-view/2395394000001175301?ZOHO_CRITERIA=%224.5%22.%22Id_Categor%C3%ADa%22%3D100117005" TargetMode="External"/><Relationship Id="rId243" Type="http://schemas.openxmlformats.org/officeDocument/2006/relationships/hyperlink" Target="https://analytics.zoho.com/open-view/2395394000001128820?ZOHO_CRITERIA=%224.5%22.%22Id_Tama%C3%B1o_Espec%C3%ADfico%22%3D2" TargetMode="External"/><Relationship Id="rId285" Type="http://schemas.openxmlformats.org/officeDocument/2006/relationships/hyperlink" Target="https://analytics.zoho.com/open-view/2395394000001175274?ZOHO_CRITERIA=%224.5%22.%22Id_Producto%22%3D100114" TargetMode="External"/><Relationship Id="rId450" Type="http://schemas.openxmlformats.org/officeDocument/2006/relationships/hyperlink" Target="https://analytics.zoho.com/open-view/2395394000001175359?ZOHO_CRITERIA=%224.5%22.%22Id_Categor%C3%ADa%22%3D100117002" TargetMode="External"/><Relationship Id="rId38" Type="http://schemas.openxmlformats.org/officeDocument/2006/relationships/hyperlink" Target="https://analytics.zoho.com/open-view/2395394000001128894?ZOHO_CRITERIA=%224.5%22.%22Id_Tama%C3%B1o_Espec%C3%ADfico%22%3D12" TargetMode="External"/><Relationship Id="rId103" Type="http://schemas.openxmlformats.org/officeDocument/2006/relationships/hyperlink" Target="https://analytics.zoho.com/open-view/2395394000001175359?ZOHO_CRITERIA=%224.5%22.%22Id_Categor%C3%ADa%22%3D100114001" TargetMode="External"/><Relationship Id="rId310" Type="http://schemas.openxmlformats.org/officeDocument/2006/relationships/hyperlink" Target="https://analytics.zoho.com/open-view/2395394000001175301?ZOHO_CRITERIA=%224.5%22.%22Id_Categor%C3%ADa%22%3D100114002" TargetMode="External"/><Relationship Id="rId91" Type="http://schemas.openxmlformats.org/officeDocument/2006/relationships/hyperlink" Target="https://analytics.zoho.com/open-view/2395394000001175359?ZOHO_CRITERIA=%224.5%22.%22Id_Categor%C3%ADa%22%3D100111001" TargetMode="External"/><Relationship Id="rId145" Type="http://schemas.openxmlformats.org/officeDocument/2006/relationships/hyperlink" Target="https://analytics.zoho.com/open-view/2395394000001128894?ZOHO_CRITERIA=%224.5%22.%22Id_Tama%C3%B1o_Espec%C3%ADfico%22%3D5" TargetMode="External"/><Relationship Id="rId187" Type="http://schemas.openxmlformats.org/officeDocument/2006/relationships/hyperlink" Target="https://analytics.zoho.com/open-view/2395394000001175301?ZOHO_CRITERIA=%224.5%22.%22Id_Categor%C3%ADa%22%3D100111005" TargetMode="External"/><Relationship Id="rId352" Type="http://schemas.openxmlformats.org/officeDocument/2006/relationships/hyperlink" Target="https://analytics.zoho.com/open-view/2395394000001035438?ZOHO_CRITERIA=%224.5%22.%22Id_Tama%C3%B1o_Espec%C3%ADfico%22%3D10" TargetMode="External"/><Relationship Id="rId394" Type="http://schemas.openxmlformats.org/officeDocument/2006/relationships/hyperlink" Target="https://analytics.zoho.com/open-view/2395394000001128577?ZOHO_CRITERIA=%224.5%22.%22Id_Tama%C3%B1o_Espec%C3%ADfico%22%3D13" TargetMode="External"/><Relationship Id="rId408" Type="http://schemas.openxmlformats.org/officeDocument/2006/relationships/hyperlink" Target="https://analytics.zoho.com/open-view/2395394000001175328?ZOHO_CRITERIA=%224.5%22.%22Id_Producto%22%3D100117" TargetMode="External"/><Relationship Id="rId212" Type="http://schemas.openxmlformats.org/officeDocument/2006/relationships/hyperlink" Target="https://analytics.zoho.com/open-view/2395394000001175359?ZOHO_CRITERIA=%224.5%22.%22Id_Categor%C3%ADa%22%3D100113001" TargetMode="External"/><Relationship Id="rId254" Type="http://schemas.openxmlformats.org/officeDocument/2006/relationships/hyperlink" Target="https://analytics.zoho.com/open-view/2395394000001128820?ZOHO_CRITERIA=%224.5%22.%22Id_Tama%C3%B1o_Espec%C3%ADfico%22%3D13" TargetMode="External"/><Relationship Id="rId49" Type="http://schemas.openxmlformats.org/officeDocument/2006/relationships/hyperlink" Target="https://analytics.zoho.com/open-view/2395394000001128577?ZOHO_CRITERIA=%224.5%22.%22Id_Tama%C3%B1o_Espec%C3%ADfico%22%3D10" TargetMode="External"/><Relationship Id="rId114" Type="http://schemas.openxmlformats.org/officeDocument/2006/relationships/hyperlink" Target="https://analytics.zoho.com/open-view/2395394000001194960" TargetMode="External"/><Relationship Id="rId296" Type="http://schemas.openxmlformats.org/officeDocument/2006/relationships/hyperlink" Target="https://analytics.zoho.com/open-view/2395394000001175301?ZOHO_CRITERIA=%224.5%22.%22Id_Categor%C3%ADa%22%3D100110007" TargetMode="External"/><Relationship Id="rId60" Type="http://schemas.openxmlformats.org/officeDocument/2006/relationships/hyperlink" Target="https://analytics.zoho.com/open-view/2395394000001175328?ZOHO_CRITERIA=%224.5%22.%22Id_Producto%22%3D100110" TargetMode="External"/><Relationship Id="rId156" Type="http://schemas.openxmlformats.org/officeDocument/2006/relationships/hyperlink" Target="https://analytics.zoho.com/open-view/2395394000001128577?ZOHO_CRITERIA=%224.5%22.%22Id_Tama%C3%B1o_Espec%C3%ADfico%22%3D3" TargetMode="External"/><Relationship Id="rId198" Type="http://schemas.openxmlformats.org/officeDocument/2006/relationships/hyperlink" Target="https://analytics.zoho.com/open-view/2395394000001175301?ZOHO_CRITERIA=%224.5%22.%22Id_Categor%C3%ADa%22%3D100115001" TargetMode="External"/><Relationship Id="rId321" Type="http://schemas.openxmlformats.org/officeDocument/2006/relationships/hyperlink" Target="https://analytics.zoho.com/open-view/2395394000001175359?ZOHO_CRITERIA=%224.5%22.%22Id_Categor%C3%ADa%22%3D100111003" TargetMode="External"/><Relationship Id="rId363" Type="http://schemas.openxmlformats.org/officeDocument/2006/relationships/hyperlink" Target="https://analytics.zoho.com/open-view/2395394000001128820?ZOHO_CRITERIA=%224.5%22.%22Id_Tama%C3%B1o_Espec%C3%ADfico%22%3D8" TargetMode="External"/><Relationship Id="rId419" Type="http://schemas.openxmlformats.org/officeDocument/2006/relationships/hyperlink" Target="https://analytics.zoho.com/open-view/2395394000001175301?ZOHO_CRITERIA=%224.5%22.%22Id_Categor%C3%ADa%22%3D100113002" TargetMode="External"/><Relationship Id="rId223" Type="http://schemas.openxmlformats.org/officeDocument/2006/relationships/hyperlink" Target="https://analytics.zoho.com/open-view/2395394000001175359?ZOHO_CRITERIA=%224.5%22.%22Id_Categor%C3%ADa%22%3D100117005" TargetMode="External"/><Relationship Id="rId430" Type="http://schemas.openxmlformats.org/officeDocument/2006/relationships/hyperlink" Target="https://analytics.zoho.com/open-view/2395394000001175301?ZOHO_CRITERIA=%224.5%22.%22Id_Categor%C3%ADa%22%3D100117006" TargetMode="External"/><Relationship Id="rId18" Type="http://schemas.openxmlformats.org/officeDocument/2006/relationships/hyperlink" Target="https://analytics.zoho.com/open-view/2395394000001128820?ZOHO_CRITERIA=%224.5%22.%22Id_Tama%C3%B1o_Espec%C3%ADfico%22%3D5" TargetMode="External"/><Relationship Id="rId265" Type="http://schemas.openxmlformats.org/officeDocument/2006/relationships/hyperlink" Target="https://analytics.zoho.com/open-view/2395394000001128894?ZOHO_CRITERIA=%224.5%22.%22Id_Tama%C3%B1o_Espec%C3%ADfico%22%3D11" TargetMode="External"/><Relationship Id="rId125" Type="http://schemas.openxmlformats.org/officeDocument/2006/relationships/hyperlink" Target="https://analytics.zoho.com/open-view/2395394000001035438?ZOHO_CRITERIA=%224.5%22.%22Id_Tama%C3%B1o_Espec%C3%ADfico%22%3D11" TargetMode="External"/><Relationship Id="rId167" Type="http://schemas.openxmlformats.org/officeDocument/2006/relationships/hyperlink" Target="https://analytics.zoho.com/open-view/2395394000001175274?ZOHO_CRITERIA=%224.5%22.%22Id_Producto%22%3D100110" TargetMode="External"/><Relationship Id="rId332" Type="http://schemas.openxmlformats.org/officeDocument/2006/relationships/hyperlink" Target="https://analytics.zoho.com/open-view/2395394000001175359?ZOHO_CRITERIA=%224.5%22.%22Id_Categor%C3%ADa%22%3D100114002" TargetMode="External"/><Relationship Id="rId374" Type="http://schemas.openxmlformats.org/officeDocument/2006/relationships/hyperlink" Target="https://analytics.zoho.com/open-view/2395394000001128894?ZOHO_CRITERIA=%224.5%22.%22Id_Tama%C3%B1o_Espec%C3%ADfico%22%3D6" TargetMode="External"/><Relationship Id="rId71" Type="http://schemas.openxmlformats.org/officeDocument/2006/relationships/hyperlink" Target="https://analytics.zoho.com/open-view/2395394000001175301?ZOHO_CRITERIA=%224.5%22.%22Id_Categor%C3%ADa%22%3D100111003" TargetMode="External"/><Relationship Id="rId92" Type="http://schemas.openxmlformats.org/officeDocument/2006/relationships/hyperlink" Target="https://analytics.zoho.com/open-view/2395394000001175359?ZOHO_CRITERIA=%224.5%22.%22Id_Categor%C3%ADa%22%3D100111002" TargetMode="External"/><Relationship Id="rId213" Type="http://schemas.openxmlformats.org/officeDocument/2006/relationships/hyperlink" Target="https://analytics.zoho.com/open-view/2395394000001175359?ZOHO_CRITERIA=%224.5%22.%22Id_Categor%C3%ADa%22%3D100113002" TargetMode="External"/><Relationship Id="rId234" Type="http://schemas.openxmlformats.org/officeDocument/2006/relationships/hyperlink" Target="https://analytics.zoho.com/open-view/2395394000001035438?ZOHO_CRITERIA=%224.5%22.%22Id_Tama%C3%B1o_Espec%C3%ADfico%22%3D6" TargetMode="External"/><Relationship Id="rId420" Type="http://schemas.openxmlformats.org/officeDocument/2006/relationships/hyperlink" Target="https://analytics.zoho.com/open-view/2395394000001175301?ZOHO_CRITERIA=%224.5%22.%22Id_Categor%C3%ADa%22%3D100113003" TargetMode="External"/><Relationship Id="rId2" Type="http://schemas.openxmlformats.org/officeDocument/2006/relationships/hyperlink" Target="https://analytics.zoho.com/open-view/2395394000001035438?ZOHO_CRITERIA=%224.5%22.%22Id_Tama%C3%B1o_Espec%C3%ADfico%22%3D2" TargetMode="External"/><Relationship Id="rId29" Type="http://schemas.openxmlformats.org/officeDocument/2006/relationships/hyperlink" Target="https://analytics.zoho.com/open-view/2395394000001128894?ZOHO_CRITERIA=%224.5%22.%22Id_Tama%C3%B1o_Espec%C3%ADfico%22%3D3" TargetMode="External"/><Relationship Id="rId255" Type="http://schemas.openxmlformats.org/officeDocument/2006/relationships/hyperlink" Target="https://analytics.zoho.com/open-view/2395394000001128894?ZOHO_CRITERIA=%224.5%22.%22Id_Tama%C3%B1o_Espec%C3%ADfico%22%3D1" TargetMode="External"/><Relationship Id="rId276" Type="http://schemas.openxmlformats.org/officeDocument/2006/relationships/hyperlink" Target="https://analytics.zoho.com/open-view/2395394000001128577?ZOHO_CRITERIA=%224.5%22.%22Id_Tama%C3%B1o_Espec%C3%ADfico%22%3D9" TargetMode="External"/><Relationship Id="rId297" Type="http://schemas.openxmlformats.org/officeDocument/2006/relationships/hyperlink" Target="https://analytics.zoho.com/open-view/2395394000001175301?ZOHO_CRITERIA=%224.5%22.%22Id_Categor%C3%ADa%22%3D100111001" TargetMode="External"/><Relationship Id="rId441" Type="http://schemas.openxmlformats.org/officeDocument/2006/relationships/hyperlink" Target="https://analytics.zoho.com/open-view/2395394000001175359?ZOHO_CRITERIA=%224.5%22.%22Id_Categor%C3%ADa%22%3D100113002" TargetMode="External"/><Relationship Id="rId40" Type="http://schemas.openxmlformats.org/officeDocument/2006/relationships/hyperlink" Target="https://analytics.zoho.com/open-view/2395394000001128577?ZOHO_CRITERIA=%224.5%22.%22Id_Tama%C3%B1o_Espec%C3%ADfico%22%3D1" TargetMode="External"/><Relationship Id="rId115" Type="http://schemas.openxmlformats.org/officeDocument/2006/relationships/hyperlink" Target="https://analytics.zoho.com/open-view/2395394000001035438?ZOHO_CRITERIA=%224.5%22.%22Id_Tama%C3%B1o_Espec%C3%ADfico%22%3D1" TargetMode="External"/><Relationship Id="rId136" Type="http://schemas.openxmlformats.org/officeDocument/2006/relationships/hyperlink" Target="https://analytics.zoho.com/open-view/2395394000001128820?ZOHO_CRITERIA=%224.5%22.%22Id_Tama%C3%B1o_Espec%C3%ADfico%22%3D9" TargetMode="External"/><Relationship Id="rId157" Type="http://schemas.openxmlformats.org/officeDocument/2006/relationships/hyperlink" Target="https://analytics.zoho.com/open-view/2395394000001128577?ZOHO_CRITERIA=%224.5%22.%22Id_Tama%C3%B1o_Espec%C3%ADfico%22%3D4" TargetMode="External"/><Relationship Id="rId178" Type="http://schemas.openxmlformats.org/officeDocument/2006/relationships/hyperlink" Target="https://analytics.zoho.com/open-view/2395394000001175328?ZOHO_CRITERIA=%224.5%22.%22Id_Producto%22%3D100114" TargetMode="External"/><Relationship Id="rId301" Type="http://schemas.openxmlformats.org/officeDocument/2006/relationships/hyperlink" Target="https://analytics.zoho.com/open-view/2395394000001175301?ZOHO_CRITERIA=%224.5%22.%22Id_Categor%C3%ADa%22%3D100111005" TargetMode="External"/><Relationship Id="rId322" Type="http://schemas.openxmlformats.org/officeDocument/2006/relationships/hyperlink" Target="https://analytics.zoho.com/open-view/2395394000001175359?ZOHO_CRITERIA=%224.5%22.%22Id_Categor%C3%ADa%22%3D100111004" TargetMode="External"/><Relationship Id="rId343" Type="http://schemas.openxmlformats.org/officeDocument/2006/relationships/hyperlink" Target="https://analytics.zoho.com/open-view/2395394000001035438?ZOHO_CRITERIA=%224.5%22.%22Id_Tama%C3%B1o_Espec%C3%ADfico%22%3D1" TargetMode="External"/><Relationship Id="rId364" Type="http://schemas.openxmlformats.org/officeDocument/2006/relationships/hyperlink" Target="https://analytics.zoho.com/open-view/2395394000001128820?ZOHO_CRITERIA=%224.5%22.%22Id_Tama%C3%B1o_Espec%C3%ADfico%22%3D9" TargetMode="External"/><Relationship Id="rId61" Type="http://schemas.openxmlformats.org/officeDocument/2006/relationships/hyperlink" Target="https://analytics.zoho.com/open-view/2395394000001175328?ZOHO_CRITERIA=%224.5%22.%22Id_Producto%22%3D100111" TargetMode="External"/><Relationship Id="rId82" Type="http://schemas.openxmlformats.org/officeDocument/2006/relationships/hyperlink" Target="https://analytics.zoho.com/open-view/2395394000001175301?ZOHO_CRITERIA=%224.5%22.%22Id_Categor%C3%ADa%22%3D100114002" TargetMode="External"/><Relationship Id="rId199" Type="http://schemas.openxmlformats.org/officeDocument/2006/relationships/hyperlink" Target="https://analytics.zoho.com/open-view/2395394000001175301?ZOHO_CRITERIA=%224.5%22.%22Id_Categor%C3%ADa%22%3D100115003" TargetMode="External"/><Relationship Id="rId203" Type="http://schemas.openxmlformats.org/officeDocument/2006/relationships/hyperlink" Target="https://analytics.zoho.com/open-view/2395394000001175359?ZOHO_CRITERIA=%224.5%22.%22Id_Categor%C3%ADa%22%3D100110002" TargetMode="External"/><Relationship Id="rId385" Type="http://schemas.openxmlformats.org/officeDocument/2006/relationships/hyperlink" Target="https://analytics.zoho.com/open-view/2395394000001128577?ZOHO_CRITERIA=%224.5%22.%22Id_Tama%C3%B1o_Espec%C3%ADfico%22%3D4" TargetMode="External"/><Relationship Id="rId19" Type="http://schemas.openxmlformats.org/officeDocument/2006/relationships/hyperlink" Target="https://analytics.zoho.com/open-view/2395394000001128820?ZOHO_CRITERIA=%224.5%22.%22Id_Tama%C3%B1o_Espec%C3%ADfico%22%3D6" TargetMode="External"/><Relationship Id="rId224" Type="http://schemas.openxmlformats.org/officeDocument/2006/relationships/hyperlink" Target="https://analytics.zoho.com/open-view/2395394000001175359?ZOHO_CRITERIA=%224.5%22.%22Id_Categor%C3%ADa%22%3D100117006" TargetMode="External"/><Relationship Id="rId245" Type="http://schemas.openxmlformats.org/officeDocument/2006/relationships/hyperlink" Target="https://analytics.zoho.com/open-view/2395394000001128820?ZOHO_CRITERIA=%224.5%22.%22Id_Tama%C3%B1o_Espec%C3%ADfico%22%3D4" TargetMode="External"/><Relationship Id="rId266" Type="http://schemas.openxmlformats.org/officeDocument/2006/relationships/hyperlink" Target="https://analytics.zoho.com/open-view/2395394000001128894?ZOHO_CRITERIA=%224.5%22.%22Id_Tama%C3%B1o_Espec%C3%ADfico%22%3D12" TargetMode="External"/><Relationship Id="rId287" Type="http://schemas.openxmlformats.org/officeDocument/2006/relationships/hyperlink" Target="https://analytics.zoho.com/open-view/2395394000001175274?ZOHO_CRITERIA=%224.5%22.%22Id_Producto%22%3D100117" TargetMode="External"/><Relationship Id="rId410" Type="http://schemas.openxmlformats.org/officeDocument/2006/relationships/hyperlink" Target="https://analytics.zoho.com/open-view/2395394000001175301?ZOHO_CRITERIA=%224.5%22.%22Id_Categor%C3%ADa%22%3D100110007" TargetMode="External"/><Relationship Id="rId431" Type="http://schemas.openxmlformats.org/officeDocument/2006/relationships/hyperlink" Target="https://analytics.zoho.com/open-view/2395394000001175359?ZOHO_CRITERIA=%224.5%22.%22Id_Categor%C3%ADa%22%3D100110002" TargetMode="External"/><Relationship Id="rId452" Type="http://schemas.openxmlformats.org/officeDocument/2006/relationships/hyperlink" Target="https://analytics.zoho.com/open-view/2395394000001175359?ZOHO_CRITERIA=%224.5%22.%22Id_Categor%C3%ADa%22%3D100117006" TargetMode="External"/><Relationship Id="rId30" Type="http://schemas.openxmlformats.org/officeDocument/2006/relationships/hyperlink" Target="https://analytics.zoho.com/open-view/2395394000001128894?ZOHO_CRITERIA=%224.5%22.%22Id_Tama%C3%B1o_Espec%C3%ADfico%22%3D4" TargetMode="External"/><Relationship Id="rId105" Type="http://schemas.openxmlformats.org/officeDocument/2006/relationships/hyperlink" Target="https://analytics.zoho.com/open-view/2395394000001175359?ZOHO_CRITERIA=%224.5%22.%22Id_Categor%C3%ADa%22%3D100114015" TargetMode="External"/><Relationship Id="rId126" Type="http://schemas.openxmlformats.org/officeDocument/2006/relationships/hyperlink" Target="https://analytics.zoho.com/open-view/2395394000001035438?ZOHO_CRITERIA=%224.5%22.%22Id_Tama%C3%B1o_Espec%C3%ADfico%22%3D12" TargetMode="External"/><Relationship Id="rId147" Type="http://schemas.openxmlformats.org/officeDocument/2006/relationships/hyperlink" Target="https://analytics.zoho.com/open-view/2395394000001128894?ZOHO_CRITERIA=%224.5%22.%22Id_Tama%C3%B1o_Espec%C3%ADfico%22%3D7" TargetMode="External"/><Relationship Id="rId168" Type="http://schemas.openxmlformats.org/officeDocument/2006/relationships/hyperlink" Target="https://analytics.zoho.com/open-view/2395394000001175274?ZOHO_CRITERIA=%224.5%22.%22Id_Producto%22%3D100111" TargetMode="External"/><Relationship Id="rId312" Type="http://schemas.openxmlformats.org/officeDocument/2006/relationships/hyperlink" Target="https://analytics.zoho.com/open-view/2395394000001175301?ZOHO_CRITERIA=%224.5%22.%22Id_Categor%C3%ADa%22%3D100115001" TargetMode="External"/><Relationship Id="rId333" Type="http://schemas.openxmlformats.org/officeDocument/2006/relationships/hyperlink" Target="https://analytics.zoho.com/open-view/2395394000001175359?ZOHO_CRITERIA=%224.5%22.%22Id_Categor%C3%ADa%22%3D100114015" TargetMode="External"/><Relationship Id="rId354" Type="http://schemas.openxmlformats.org/officeDocument/2006/relationships/hyperlink" Target="https://analytics.zoho.com/open-view/2395394000001035438?ZOHO_CRITERIA=%224.5%22.%22Id_Tama%C3%B1o_Espec%C3%ADfico%22%3D12" TargetMode="External"/><Relationship Id="rId51" Type="http://schemas.openxmlformats.org/officeDocument/2006/relationships/hyperlink" Target="https://analytics.zoho.com/open-view/2395394000001128577?ZOHO_CRITERIA=%224.5%22.%22Id_Tama%C3%B1o_Espec%C3%ADfico%22%3D12" TargetMode="External"/><Relationship Id="rId72" Type="http://schemas.openxmlformats.org/officeDocument/2006/relationships/hyperlink" Target="https://analytics.zoho.com/open-view/2395394000001175301?ZOHO_CRITERIA=%224.5%22.%22Id_Categor%C3%ADa%22%3D100111004" TargetMode="External"/><Relationship Id="rId93" Type="http://schemas.openxmlformats.org/officeDocument/2006/relationships/hyperlink" Target="https://analytics.zoho.com/open-view/2395394000001175359?ZOHO_CRITERIA=%224.5%22.%22Id_Categor%C3%ADa%22%3D100111003" TargetMode="External"/><Relationship Id="rId189" Type="http://schemas.openxmlformats.org/officeDocument/2006/relationships/hyperlink" Target="https://analytics.zoho.com/open-view/2395394000001175301?ZOHO_CRITERIA=%224.5%22.%22Id_Categor%C3%ADa%22%3D100112046" TargetMode="External"/><Relationship Id="rId375" Type="http://schemas.openxmlformats.org/officeDocument/2006/relationships/hyperlink" Target="https://analytics.zoho.com/open-view/2395394000001128894?ZOHO_CRITERIA=%224.5%22.%22Id_Tama%C3%B1o_Espec%C3%ADfico%22%3D7" TargetMode="External"/><Relationship Id="rId396" Type="http://schemas.openxmlformats.org/officeDocument/2006/relationships/hyperlink" Target="https://analytics.zoho.com/open-view/2395394000001175274?ZOHO_CRITERIA=%224.5%22.%22Id_Producto%22%3D100111" TargetMode="External"/><Relationship Id="rId3" Type="http://schemas.openxmlformats.org/officeDocument/2006/relationships/hyperlink" Target="https://analytics.zoho.com/open-view/2395394000001035438?ZOHO_CRITERIA=%224.5%22.%22Id_Tama%C3%B1o_Espec%C3%ADfico%22%3D3" TargetMode="External"/><Relationship Id="rId214" Type="http://schemas.openxmlformats.org/officeDocument/2006/relationships/hyperlink" Target="https://analytics.zoho.com/open-view/2395394000001175359?ZOHO_CRITERIA=%224.5%22.%22Id_Categor%C3%ADa%22%3D100113003" TargetMode="External"/><Relationship Id="rId235" Type="http://schemas.openxmlformats.org/officeDocument/2006/relationships/hyperlink" Target="https://analytics.zoho.com/open-view/2395394000001035438?ZOHO_CRITERIA=%224.5%22.%22Id_Tama%C3%B1o_Espec%C3%ADfico%22%3D7" TargetMode="External"/><Relationship Id="rId256" Type="http://schemas.openxmlformats.org/officeDocument/2006/relationships/hyperlink" Target="https://analytics.zoho.com/open-view/2395394000001128894?ZOHO_CRITERIA=%224.5%22.%22Id_Tama%C3%B1o_Espec%C3%ADfico%22%3D2" TargetMode="External"/><Relationship Id="rId277" Type="http://schemas.openxmlformats.org/officeDocument/2006/relationships/hyperlink" Target="https://analytics.zoho.com/open-view/2395394000001128577?ZOHO_CRITERIA=%224.5%22.%22Id_Tama%C3%B1o_Espec%C3%ADfico%22%3D10" TargetMode="External"/><Relationship Id="rId298" Type="http://schemas.openxmlformats.org/officeDocument/2006/relationships/hyperlink" Target="https://analytics.zoho.com/open-view/2395394000001175301?ZOHO_CRITERIA=%224.5%22.%22Id_Categor%C3%ADa%22%3D100111002" TargetMode="External"/><Relationship Id="rId400" Type="http://schemas.openxmlformats.org/officeDocument/2006/relationships/hyperlink" Target="https://analytics.zoho.com/open-view/2395394000001175274?ZOHO_CRITERIA=%224.5%22.%22Id_Producto%22%3D100115" TargetMode="External"/><Relationship Id="rId421" Type="http://schemas.openxmlformats.org/officeDocument/2006/relationships/hyperlink" Target="https://analytics.zoho.com/open-view/2395394000001175301?ZOHO_CRITERIA=%224.5%22.%22Id_Categor%C3%ADa%22%3D100113004" TargetMode="External"/><Relationship Id="rId442" Type="http://schemas.openxmlformats.org/officeDocument/2006/relationships/hyperlink" Target="https://analytics.zoho.com/open-view/2395394000001175359?ZOHO_CRITERIA=%224.5%22.%22Id_Categor%C3%ADa%22%3D100113003" TargetMode="External"/><Relationship Id="rId116" Type="http://schemas.openxmlformats.org/officeDocument/2006/relationships/hyperlink" Target="https://analytics.zoho.com/open-view/2395394000001035438?ZOHO_CRITERIA=%224.5%22.%22Id_Tama%C3%B1o_Espec%C3%ADfico%22%3D2" TargetMode="External"/><Relationship Id="rId137" Type="http://schemas.openxmlformats.org/officeDocument/2006/relationships/hyperlink" Target="https://analytics.zoho.com/open-view/2395394000001128820?ZOHO_CRITERIA=%224.5%22.%22Id_Tama%C3%B1o_Espec%C3%ADfico%22%3D10" TargetMode="External"/><Relationship Id="rId158" Type="http://schemas.openxmlformats.org/officeDocument/2006/relationships/hyperlink" Target="https://analytics.zoho.com/open-view/2395394000001128577?ZOHO_CRITERIA=%224.5%22.%22Id_Tama%C3%B1o_Espec%C3%ADfico%22%3D5" TargetMode="External"/><Relationship Id="rId302" Type="http://schemas.openxmlformats.org/officeDocument/2006/relationships/hyperlink" Target="https://analytics.zoho.com/open-view/2395394000001175301?ZOHO_CRITERIA=%224.5%22.%22Id_Categor%C3%ADa%22%3D100111011" TargetMode="External"/><Relationship Id="rId323" Type="http://schemas.openxmlformats.org/officeDocument/2006/relationships/hyperlink" Target="https://analytics.zoho.com/open-view/2395394000001175359?ZOHO_CRITERIA=%224.5%22.%22Id_Categor%C3%ADa%22%3D100111005" TargetMode="External"/><Relationship Id="rId344" Type="http://schemas.openxmlformats.org/officeDocument/2006/relationships/hyperlink" Target="https://analytics.zoho.com/open-view/2395394000001035438?ZOHO_CRITERIA=%224.5%22.%22Id_Tama%C3%B1o_Espec%C3%ADfico%22%3D2" TargetMode="External"/><Relationship Id="rId20" Type="http://schemas.openxmlformats.org/officeDocument/2006/relationships/hyperlink" Target="https://analytics.zoho.com/open-view/2395394000001128820?ZOHO_CRITERIA=%224.5%22.%22Id_Tama%C3%B1o_Espec%C3%ADfico%22%3D7" TargetMode="External"/><Relationship Id="rId41" Type="http://schemas.openxmlformats.org/officeDocument/2006/relationships/hyperlink" Target="https://analytics.zoho.com/open-view/2395394000001128577?ZOHO_CRITERIA=%224.5%22.%22Id_Tama%C3%B1o_Espec%C3%ADfico%22%3D2" TargetMode="External"/><Relationship Id="rId62" Type="http://schemas.openxmlformats.org/officeDocument/2006/relationships/hyperlink" Target="https://analytics.zoho.com/open-view/2395394000001175328?ZOHO_CRITERIA=%224.5%22.%22Id_Producto%22%3D100112" TargetMode="External"/><Relationship Id="rId83" Type="http://schemas.openxmlformats.org/officeDocument/2006/relationships/hyperlink" Target="https://analytics.zoho.com/open-view/2395394000001175301?ZOHO_CRITERIA=%224.5%22.%22Id_Categor%C3%ADa%22%3D100114015" TargetMode="External"/><Relationship Id="rId179" Type="http://schemas.openxmlformats.org/officeDocument/2006/relationships/hyperlink" Target="https://analytics.zoho.com/open-view/2395394000001175328?ZOHO_CRITERIA=%224.5%22.%22Id_Producto%22%3D100115" TargetMode="External"/><Relationship Id="rId365" Type="http://schemas.openxmlformats.org/officeDocument/2006/relationships/hyperlink" Target="https://analytics.zoho.com/open-view/2395394000001128820?ZOHO_CRITERIA=%224.5%22.%22Id_Tama%C3%B1o_Espec%C3%ADfico%22%3D10" TargetMode="External"/><Relationship Id="rId386" Type="http://schemas.openxmlformats.org/officeDocument/2006/relationships/hyperlink" Target="https://analytics.zoho.com/open-view/2395394000001128577?ZOHO_CRITERIA=%224.5%22.%22Id_Tama%C3%B1o_Espec%C3%ADfico%22%3D5" TargetMode="External"/><Relationship Id="rId190" Type="http://schemas.openxmlformats.org/officeDocument/2006/relationships/hyperlink" Target="https://analytics.zoho.com/open-view/2395394000001175301?ZOHO_CRITERIA=%224.5%22.%22Id_Categor%C3%ADa%22%3D100113001" TargetMode="External"/><Relationship Id="rId204" Type="http://schemas.openxmlformats.org/officeDocument/2006/relationships/hyperlink" Target="https://analytics.zoho.com/open-view/2395394000001175359?ZOHO_CRITERIA=%224.5%22.%22Id_Categor%C3%ADa%22%3D100110007" TargetMode="External"/><Relationship Id="rId225" Type="http://schemas.openxmlformats.org/officeDocument/2006/relationships/hyperlink" Target="https://analytics.zoho.com/open-view/2395394000001194468" TargetMode="External"/><Relationship Id="rId246" Type="http://schemas.openxmlformats.org/officeDocument/2006/relationships/hyperlink" Target="https://analytics.zoho.com/open-view/2395394000001128820?ZOHO_CRITERIA=%224.5%22.%22Id_Tama%C3%B1o_Espec%C3%ADfico%22%3D5" TargetMode="External"/><Relationship Id="rId267" Type="http://schemas.openxmlformats.org/officeDocument/2006/relationships/hyperlink" Target="https://analytics.zoho.com/open-view/2395394000001128894?ZOHO_CRITERIA=%224.5%22.%22Id_Tama%C3%B1o_Espec%C3%ADfico%22%3D13" TargetMode="External"/><Relationship Id="rId288" Type="http://schemas.openxmlformats.org/officeDocument/2006/relationships/hyperlink" Target="https://analytics.zoho.com/open-view/2395394000001175328?ZOHO_CRITERIA=%224.5%22.%22Id_Producto%22%3D100110" TargetMode="External"/><Relationship Id="rId411" Type="http://schemas.openxmlformats.org/officeDocument/2006/relationships/hyperlink" Target="https://analytics.zoho.com/open-view/2395394000001175301?ZOHO_CRITERIA=%224.5%22.%22Id_Categor%C3%ADa%22%3D100111001" TargetMode="External"/><Relationship Id="rId432" Type="http://schemas.openxmlformats.org/officeDocument/2006/relationships/hyperlink" Target="https://analytics.zoho.com/open-view/2395394000001175359?ZOHO_CRITERIA=%224.5%22.%22Id_Categor%C3%ADa%22%3D100110007" TargetMode="External"/><Relationship Id="rId453" Type="http://schemas.openxmlformats.org/officeDocument/2006/relationships/hyperlink" Target="https://analytics.zoho.com/open-view/2395394000001194468" TargetMode="External"/><Relationship Id="rId106" Type="http://schemas.openxmlformats.org/officeDocument/2006/relationships/hyperlink" Target="https://analytics.zoho.com/open-view/2395394000001175359?ZOHO_CRITERIA=%224.5%22.%22Id_Categor%C3%ADa%22%3D100115001" TargetMode="External"/><Relationship Id="rId127" Type="http://schemas.openxmlformats.org/officeDocument/2006/relationships/hyperlink" Target="https://analytics.zoho.com/open-view/2395394000001035438?ZOHO_CRITERIA=%224.5%22.%22Id_Tama%C3%B1o_Espec%C3%ADfico%22%3D13" TargetMode="External"/><Relationship Id="rId313" Type="http://schemas.openxmlformats.org/officeDocument/2006/relationships/hyperlink" Target="https://analytics.zoho.com/open-view/2395394000001175301?ZOHO_CRITERIA=%224.5%22.%22Id_Categor%C3%ADa%22%3D100115003" TargetMode="External"/><Relationship Id="rId10" Type="http://schemas.openxmlformats.org/officeDocument/2006/relationships/hyperlink" Target="https://analytics.zoho.com/open-view/2395394000001035438?ZOHO_CRITERIA=%224.5%22.%22Id_Tama%C3%B1o_Espec%C3%ADfico%22%3D10" TargetMode="External"/><Relationship Id="rId31" Type="http://schemas.openxmlformats.org/officeDocument/2006/relationships/hyperlink" Target="https://analytics.zoho.com/open-view/2395394000001128894?ZOHO_CRITERIA=%224.5%22.%22Id_Tama%C3%B1o_Espec%C3%ADfico%22%3D5" TargetMode="External"/><Relationship Id="rId52" Type="http://schemas.openxmlformats.org/officeDocument/2006/relationships/hyperlink" Target="https://analytics.zoho.com/open-view/2395394000001128577?ZOHO_CRITERIA=%224.5%22.%22Id_Tama%C3%B1o_Espec%C3%ADfico%22%3D13" TargetMode="External"/><Relationship Id="rId73" Type="http://schemas.openxmlformats.org/officeDocument/2006/relationships/hyperlink" Target="https://analytics.zoho.com/open-view/2395394000001175301?ZOHO_CRITERIA=%224.5%22.%22Id_Categor%C3%ADa%22%3D100111005" TargetMode="External"/><Relationship Id="rId94" Type="http://schemas.openxmlformats.org/officeDocument/2006/relationships/hyperlink" Target="https://analytics.zoho.com/open-view/2395394000001175359?ZOHO_CRITERIA=%224.5%22.%22Id_Categor%C3%ADa%22%3D100111004" TargetMode="External"/><Relationship Id="rId148" Type="http://schemas.openxmlformats.org/officeDocument/2006/relationships/hyperlink" Target="https://analytics.zoho.com/open-view/2395394000001128894?ZOHO_CRITERIA=%224.5%22.%22Id_Tama%C3%B1o_Espec%C3%ADfico%22%3D8" TargetMode="External"/><Relationship Id="rId169" Type="http://schemas.openxmlformats.org/officeDocument/2006/relationships/hyperlink" Target="https://analytics.zoho.com/open-view/2395394000001175274?ZOHO_CRITERIA=%224.5%22.%22Id_Producto%22%3D100112" TargetMode="External"/><Relationship Id="rId334" Type="http://schemas.openxmlformats.org/officeDocument/2006/relationships/hyperlink" Target="https://analytics.zoho.com/open-view/2395394000001175359?ZOHO_CRITERIA=%224.5%22.%22Id_Categor%C3%ADa%22%3D100115001" TargetMode="External"/><Relationship Id="rId355" Type="http://schemas.openxmlformats.org/officeDocument/2006/relationships/hyperlink" Target="https://analytics.zoho.com/open-view/2395394000001035438?ZOHO_CRITERIA=%224.5%22.%22Id_Tama%C3%B1o_Espec%C3%ADfico%22%3D13" TargetMode="External"/><Relationship Id="rId376" Type="http://schemas.openxmlformats.org/officeDocument/2006/relationships/hyperlink" Target="https://analytics.zoho.com/open-view/2395394000001128894?ZOHO_CRITERIA=%224.5%22.%22Id_Tama%C3%B1o_Espec%C3%ADfico%22%3D8" TargetMode="External"/><Relationship Id="rId397" Type="http://schemas.openxmlformats.org/officeDocument/2006/relationships/hyperlink" Target="https://analytics.zoho.com/open-view/2395394000001175274?ZOHO_CRITERIA=%224.5%22.%22Id_Producto%22%3D100112" TargetMode="External"/><Relationship Id="rId4" Type="http://schemas.openxmlformats.org/officeDocument/2006/relationships/hyperlink" Target="https://analytics.zoho.com/open-view/2395394000001035438?ZOHO_CRITERIA=%224.5%22.%22Id_Tama%C3%B1o_Espec%C3%ADfico%22%3D4" TargetMode="External"/><Relationship Id="rId180" Type="http://schemas.openxmlformats.org/officeDocument/2006/relationships/hyperlink" Target="https://analytics.zoho.com/open-view/2395394000001175328?ZOHO_CRITERIA=%224.5%22.%22Id_Producto%22%3D100117" TargetMode="External"/><Relationship Id="rId215" Type="http://schemas.openxmlformats.org/officeDocument/2006/relationships/hyperlink" Target="https://analytics.zoho.com/open-view/2395394000001175359?ZOHO_CRITERIA=%224.5%22.%22Id_Categor%C3%ADa%22%3D100113004" TargetMode="External"/><Relationship Id="rId236" Type="http://schemas.openxmlformats.org/officeDocument/2006/relationships/hyperlink" Target="https://analytics.zoho.com/open-view/2395394000001035438?ZOHO_CRITERIA=%224.5%22.%22Id_Tama%C3%B1o_Espec%C3%ADfico%22%3D8" TargetMode="External"/><Relationship Id="rId257" Type="http://schemas.openxmlformats.org/officeDocument/2006/relationships/hyperlink" Target="https://analytics.zoho.com/open-view/2395394000001128894?ZOHO_CRITERIA=%224.5%22.%22Id_Tama%C3%B1o_Espec%C3%ADfico%22%3D3" TargetMode="External"/><Relationship Id="rId278" Type="http://schemas.openxmlformats.org/officeDocument/2006/relationships/hyperlink" Target="https://analytics.zoho.com/open-view/2395394000001128577?ZOHO_CRITERIA=%224.5%22.%22Id_Tama%C3%B1o_Espec%C3%ADfico%22%3D11" TargetMode="External"/><Relationship Id="rId401" Type="http://schemas.openxmlformats.org/officeDocument/2006/relationships/hyperlink" Target="https://analytics.zoho.com/open-view/2395394000001175274?ZOHO_CRITERIA=%224.5%22.%22Id_Producto%22%3D100117" TargetMode="External"/><Relationship Id="rId422" Type="http://schemas.openxmlformats.org/officeDocument/2006/relationships/hyperlink" Target="https://analytics.zoho.com/open-view/2395394000001175301?ZOHO_CRITERIA=%224.5%22.%22Id_Categor%C3%ADa%22%3D100113005" TargetMode="External"/><Relationship Id="rId443" Type="http://schemas.openxmlformats.org/officeDocument/2006/relationships/hyperlink" Target="https://analytics.zoho.com/open-view/2395394000001175359?ZOHO_CRITERIA=%224.5%22.%22Id_Categor%C3%ADa%22%3D100113004" TargetMode="External"/><Relationship Id="rId303" Type="http://schemas.openxmlformats.org/officeDocument/2006/relationships/hyperlink" Target="https://analytics.zoho.com/open-view/2395394000001175301?ZOHO_CRITERIA=%224.5%22.%22Id_Categor%C3%ADa%22%3D100112046" TargetMode="External"/><Relationship Id="rId42" Type="http://schemas.openxmlformats.org/officeDocument/2006/relationships/hyperlink" Target="https://analytics.zoho.com/open-view/2395394000001128577?ZOHO_CRITERIA=%224.5%22.%22Id_Tama%C3%B1o_Espec%C3%ADfico%22%3D3" TargetMode="External"/><Relationship Id="rId84" Type="http://schemas.openxmlformats.org/officeDocument/2006/relationships/hyperlink" Target="https://analytics.zoho.com/open-view/2395394000001175301?ZOHO_CRITERIA=%224.5%22.%22Id_Categor%C3%ADa%22%3D100115001" TargetMode="External"/><Relationship Id="rId138" Type="http://schemas.openxmlformats.org/officeDocument/2006/relationships/hyperlink" Target="https://analytics.zoho.com/open-view/2395394000001128820?ZOHO_CRITERIA=%224.5%22.%22Id_Tama%C3%B1o_Espec%C3%ADfico%22%3D11" TargetMode="External"/><Relationship Id="rId345" Type="http://schemas.openxmlformats.org/officeDocument/2006/relationships/hyperlink" Target="https://analytics.zoho.com/open-view/2395394000001035438?ZOHO_CRITERIA=%224.5%22.%22Id_Tama%C3%B1o_Espec%C3%ADfico%22%3D3" TargetMode="External"/><Relationship Id="rId387" Type="http://schemas.openxmlformats.org/officeDocument/2006/relationships/hyperlink" Target="https://analytics.zoho.com/open-view/2395394000001128577?ZOHO_CRITERIA=%224.5%22.%22Id_Tama%C3%B1o_Espec%C3%ADfico%22%3D6" TargetMode="External"/><Relationship Id="rId191" Type="http://schemas.openxmlformats.org/officeDocument/2006/relationships/hyperlink" Target="https://analytics.zoho.com/open-view/2395394000001175301?ZOHO_CRITERIA=%224.5%22.%22Id_Categor%C3%ADa%22%3D100113002" TargetMode="External"/><Relationship Id="rId205" Type="http://schemas.openxmlformats.org/officeDocument/2006/relationships/hyperlink" Target="https://analytics.zoho.com/open-view/2395394000001175359?ZOHO_CRITERIA=%224.5%22.%22Id_Categor%C3%ADa%22%3D100111001" TargetMode="External"/><Relationship Id="rId247" Type="http://schemas.openxmlformats.org/officeDocument/2006/relationships/hyperlink" Target="https://analytics.zoho.com/open-view/2395394000001128820?ZOHO_CRITERIA=%224.5%22.%22Id_Tama%C3%B1o_Espec%C3%ADfico%22%3D6" TargetMode="External"/><Relationship Id="rId412" Type="http://schemas.openxmlformats.org/officeDocument/2006/relationships/hyperlink" Target="https://analytics.zoho.com/open-view/2395394000001175301?ZOHO_CRITERIA=%224.5%22.%22Id_Categor%C3%ADa%22%3D100111002" TargetMode="External"/><Relationship Id="rId107" Type="http://schemas.openxmlformats.org/officeDocument/2006/relationships/hyperlink" Target="https://analytics.zoho.com/open-view/2395394000001175359?ZOHO_CRITERIA=%224.5%22.%22Id_Categor%C3%ADa%22%3D100115003" TargetMode="External"/><Relationship Id="rId289" Type="http://schemas.openxmlformats.org/officeDocument/2006/relationships/hyperlink" Target="https://analytics.zoho.com/open-view/2395394000001175328?ZOHO_CRITERIA=%224.5%22.%22Id_Producto%22%3D100111" TargetMode="External"/><Relationship Id="rId454" Type="http://schemas.openxmlformats.org/officeDocument/2006/relationships/hyperlink" Target="https://analytics.zoho.com/open-view/2395394000001194468" TargetMode="External"/><Relationship Id="rId11" Type="http://schemas.openxmlformats.org/officeDocument/2006/relationships/hyperlink" Target="https://analytics.zoho.com/open-view/2395394000001035438?ZOHO_CRITERIA=%224.5%22.%22Id_Tama%C3%B1o_Espec%C3%ADfico%22%3D11" TargetMode="External"/><Relationship Id="rId53" Type="http://schemas.openxmlformats.org/officeDocument/2006/relationships/hyperlink" Target="https://analytics.zoho.com/open-view/2395394000001175274?ZOHO_CRITERIA=%224.5%22.%22Id_Producto%22%3D100110" TargetMode="External"/><Relationship Id="rId149" Type="http://schemas.openxmlformats.org/officeDocument/2006/relationships/hyperlink" Target="https://analytics.zoho.com/open-view/2395394000001128894?ZOHO_CRITERIA=%224.5%22.%22Id_Tama%C3%B1o_Espec%C3%ADfico%22%3D9" TargetMode="External"/><Relationship Id="rId314" Type="http://schemas.openxmlformats.org/officeDocument/2006/relationships/hyperlink" Target="https://analytics.zoho.com/open-view/2395394000001175301?ZOHO_CRITERIA=%224.5%22.%22Id_Categor%C3%ADa%22%3D100117002" TargetMode="External"/><Relationship Id="rId356" Type="http://schemas.openxmlformats.org/officeDocument/2006/relationships/hyperlink" Target="https://analytics.zoho.com/open-view/2395394000001128820?ZOHO_CRITERIA=%224.5%22.%22Id_Tama%C3%B1o_Espec%C3%ADfico%22%3D1" TargetMode="External"/><Relationship Id="rId398" Type="http://schemas.openxmlformats.org/officeDocument/2006/relationships/hyperlink" Target="https://analytics.zoho.com/open-view/2395394000001175274?ZOHO_CRITERIA=%224.5%22.%22Id_Producto%22%3D100113" TargetMode="External"/><Relationship Id="rId95" Type="http://schemas.openxmlformats.org/officeDocument/2006/relationships/hyperlink" Target="https://analytics.zoho.com/open-view/2395394000001175359?ZOHO_CRITERIA=%224.5%22.%22Id_Categor%C3%ADa%22%3D100111005" TargetMode="External"/><Relationship Id="rId160" Type="http://schemas.openxmlformats.org/officeDocument/2006/relationships/hyperlink" Target="https://analytics.zoho.com/open-view/2395394000001128577?ZOHO_CRITERIA=%224.5%22.%22Id_Tama%C3%B1o_Espec%C3%ADfico%22%3D7" TargetMode="External"/><Relationship Id="rId216" Type="http://schemas.openxmlformats.org/officeDocument/2006/relationships/hyperlink" Target="https://analytics.zoho.com/open-view/2395394000001175359?ZOHO_CRITERIA=%224.5%22.%22Id_Categor%C3%ADa%22%3D100113005" TargetMode="External"/><Relationship Id="rId423" Type="http://schemas.openxmlformats.org/officeDocument/2006/relationships/hyperlink" Target="https://analytics.zoho.com/open-view/2395394000001175301?ZOHO_CRITERIA=%224.5%22.%22Id_Categor%C3%ADa%22%3D100114001" TargetMode="External"/><Relationship Id="rId258" Type="http://schemas.openxmlformats.org/officeDocument/2006/relationships/hyperlink" Target="https://analytics.zoho.com/open-view/2395394000001128894?ZOHO_CRITERIA=%224.5%22.%22Id_Tama%C3%B1o_Espec%C3%ADfico%22%3D4" TargetMode="External"/><Relationship Id="rId22" Type="http://schemas.openxmlformats.org/officeDocument/2006/relationships/hyperlink" Target="https://analytics.zoho.com/open-view/2395394000001128820?ZOHO_CRITERIA=%224.5%22.%22Id_Tama%C3%B1o_Espec%C3%ADfico%22%3D9" TargetMode="External"/><Relationship Id="rId64" Type="http://schemas.openxmlformats.org/officeDocument/2006/relationships/hyperlink" Target="https://analytics.zoho.com/open-view/2395394000001175328?ZOHO_CRITERIA=%224.5%22.%22Id_Producto%22%3D100114" TargetMode="External"/><Relationship Id="rId118" Type="http://schemas.openxmlformats.org/officeDocument/2006/relationships/hyperlink" Target="https://analytics.zoho.com/open-view/2395394000001035438?ZOHO_CRITERIA=%224.5%22.%22Id_Tama%C3%B1o_Espec%C3%ADfico%22%3D4" TargetMode="External"/><Relationship Id="rId325" Type="http://schemas.openxmlformats.org/officeDocument/2006/relationships/hyperlink" Target="https://analytics.zoho.com/open-view/2395394000001175359?ZOHO_CRITERIA=%224.5%22.%22Id_Categor%C3%ADa%22%3D100112046" TargetMode="External"/><Relationship Id="rId367" Type="http://schemas.openxmlformats.org/officeDocument/2006/relationships/hyperlink" Target="https://analytics.zoho.com/open-view/2395394000001128820?ZOHO_CRITERIA=%224.5%22.%22Id_Tama%C3%B1o_Espec%C3%ADfico%22%3D12" TargetMode="External"/><Relationship Id="rId171" Type="http://schemas.openxmlformats.org/officeDocument/2006/relationships/hyperlink" Target="https://analytics.zoho.com/open-view/2395394000001175274?ZOHO_CRITERIA=%224.5%22.%22Id_Producto%22%3D100114" TargetMode="External"/><Relationship Id="rId227" Type="http://schemas.openxmlformats.org/officeDocument/2006/relationships/hyperlink" Target="https://analytics.zoho.com/open-view/2395394000001194755" TargetMode="External"/><Relationship Id="rId269" Type="http://schemas.openxmlformats.org/officeDocument/2006/relationships/hyperlink" Target="https://analytics.zoho.com/open-view/2395394000001128577?ZOHO_CRITERIA=%224.5%22.%22Id_Tama%C3%B1o_Espec%C3%ADfico%22%3D2" TargetMode="External"/><Relationship Id="rId434" Type="http://schemas.openxmlformats.org/officeDocument/2006/relationships/hyperlink" Target="https://analytics.zoho.com/open-view/2395394000001175359?ZOHO_CRITERIA=%224.5%22.%22Id_Categor%C3%ADa%22%3D100111002" TargetMode="External"/><Relationship Id="rId33" Type="http://schemas.openxmlformats.org/officeDocument/2006/relationships/hyperlink" Target="https://analytics.zoho.com/open-view/2395394000001128894?ZOHO_CRITERIA=%224.5%22.%22Id_Tama%C3%B1o_Espec%C3%ADfico%22%3D7" TargetMode="External"/><Relationship Id="rId129" Type="http://schemas.openxmlformats.org/officeDocument/2006/relationships/hyperlink" Target="https://analytics.zoho.com/open-view/2395394000001128820?ZOHO_CRITERIA=%224.5%22.%22Id_Tama%C3%B1o_Espec%C3%ADfico%22%3D2" TargetMode="External"/><Relationship Id="rId280" Type="http://schemas.openxmlformats.org/officeDocument/2006/relationships/hyperlink" Target="https://analytics.zoho.com/open-view/2395394000001128577?ZOHO_CRITERIA=%224.5%22.%22Id_Tama%C3%B1o_Espec%C3%ADfico%22%3D13" TargetMode="External"/><Relationship Id="rId336" Type="http://schemas.openxmlformats.org/officeDocument/2006/relationships/hyperlink" Target="https://analytics.zoho.com/open-view/2395394000001175359?ZOHO_CRITERIA=%224.5%22.%22Id_Categor%C3%ADa%22%3D100117002" TargetMode="External"/><Relationship Id="rId75" Type="http://schemas.openxmlformats.org/officeDocument/2006/relationships/hyperlink" Target="https://analytics.zoho.com/open-view/2395394000001175301?ZOHO_CRITERIA=%224.5%22.%22Id_Categor%C3%ADa%22%3D100112046" TargetMode="External"/><Relationship Id="rId140" Type="http://schemas.openxmlformats.org/officeDocument/2006/relationships/hyperlink" Target="https://analytics.zoho.com/open-view/2395394000001128820?ZOHO_CRITERIA=%224.5%22.%22Id_Tama%C3%B1o_Espec%C3%ADfico%22%3D13" TargetMode="External"/><Relationship Id="rId182" Type="http://schemas.openxmlformats.org/officeDocument/2006/relationships/hyperlink" Target="https://analytics.zoho.com/open-view/2395394000001175301?ZOHO_CRITERIA=%224.5%22.%22Id_Categor%C3%ADa%22%3D100110007" TargetMode="External"/><Relationship Id="rId378" Type="http://schemas.openxmlformats.org/officeDocument/2006/relationships/hyperlink" Target="https://analytics.zoho.com/open-view/2395394000001128894?ZOHO_CRITERIA=%224.5%22.%22Id_Tama%C3%B1o_Espec%C3%ADfico%22%3D10" TargetMode="External"/><Relationship Id="rId403" Type="http://schemas.openxmlformats.org/officeDocument/2006/relationships/hyperlink" Target="https://analytics.zoho.com/open-view/2395394000001175328?ZOHO_CRITERIA=%224.5%22.%22Id_Producto%22%3D100111" TargetMode="External"/><Relationship Id="rId6" Type="http://schemas.openxmlformats.org/officeDocument/2006/relationships/hyperlink" Target="https://analytics.zoho.com/open-view/2395394000001035438?ZOHO_CRITERIA=%224.5%22.%22Id_Tama%C3%B1o_Espec%C3%ADfico%22%3D6" TargetMode="External"/><Relationship Id="rId238" Type="http://schemas.openxmlformats.org/officeDocument/2006/relationships/hyperlink" Target="https://analytics.zoho.com/open-view/2395394000001035438?ZOHO_CRITERIA=%224.5%22.%22Id_Tama%C3%B1o_Espec%C3%ADfico%22%3D10" TargetMode="External"/><Relationship Id="rId445" Type="http://schemas.openxmlformats.org/officeDocument/2006/relationships/hyperlink" Target="https://analytics.zoho.com/open-view/2395394000001175359?ZOHO_CRITERIA=%224.5%22.%22Id_Categor%C3%ADa%22%3D100114001" TargetMode="External"/><Relationship Id="rId291" Type="http://schemas.openxmlformats.org/officeDocument/2006/relationships/hyperlink" Target="https://analytics.zoho.com/open-view/2395394000001175328?ZOHO_CRITERIA=%224.5%22.%22Id_Producto%22%3D100113" TargetMode="External"/><Relationship Id="rId305" Type="http://schemas.openxmlformats.org/officeDocument/2006/relationships/hyperlink" Target="https://analytics.zoho.com/open-view/2395394000001175301?ZOHO_CRITERIA=%224.5%22.%22Id_Categor%C3%ADa%22%3D100113002" TargetMode="External"/><Relationship Id="rId347" Type="http://schemas.openxmlformats.org/officeDocument/2006/relationships/hyperlink" Target="https://analytics.zoho.com/open-view/2395394000001035438?ZOHO_CRITERIA=%224.5%22.%22Id_Tama%C3%B1o_Espec%C3%ADfico%22%3D5" TargetMode="External"/><Relationship Id="rId44" Type="http://schemas.openxmlformats.org/officeDocument/2006/relationships/hyperlink" Target="https://analytics.zoho.com/open-view/2395394000001128577?ZOHO_CRITERIA=%224.5%22.%22Id_Tama%C3%B1o_Espec%C3%ADfico%22%3D5" TargetMode="External"/><Relationship Id="rId86" Type="http://schemas.openxmlformats.org/officeDocument/2006/relationships/hyperlink" Target="https://analytics.zoho.com/open-view/2395394000001175301?ZOHO_CRITERIA=%224.5%22.%22Id_Categor%C3%ADa%22%3D100117002" TargetMode="External"/><Relationship Id="rId151" Type="http://schemas.openxmlformats.org/officeDocument/2006/relationships/hyperlink" Target="https://analytics.zoho.com/open-view/2395394000001128894?ZOHO_CRITERIA=%224.5%22.%22Id_Tama%C3%B1o_Espec%C3%ADfico%22%3D11" TargetMode="External"/><Relationship Id="rId389" Type="http://schemas.openxmlformats.org/officeDocument/2006/relationships/hyperlink" Target="https://analytics.zoho.com/open-view/2395394000001128577?ZOHO_CRITERIA=%224.5%22.%22Id_Tama%C3%B1o_Espec%C3%ADfico%22%3D8" TargetMode="External"/><Relationship Id="rId193" Type="http://schemas.openxmlformats.org/officeDocument/2006/relationships/hyperlink" Target="https://analytics.zoho.com/open-view/2395394000001175301?ZOHO_CRITERIA=%224.5%22.%22Id_Categor%C3%ADa%22%3D100113004" TargetMode="External"/><Relationship Id="rId207" Type="http://schemas.openxmlformats.org/officeDocument/2006/relationships/hyperlink" Target="https://analytics.zoho.com/open-view/2395394000001175359?ZOHO_CRITERIA=%224.5%22.%22Id_Categor%C3%ADa%22%3D100111003" TargetMode="External"/><Relationship Id="rId249" Type="http://schemas.openxmlformats.org/officeDocument/2006/relationships/hyperlink" Target="https://analytics.zoho.com/open-view/2395394000001128820?ZOHO_CRITERIA=%224.5%22.%22Id_Tama%C3%B1o_Espec%C3%ADfico%22%3D8" TargetMode="External"/><Relationship Id="rId414" Type="http://schemas.openxmlformats.org/officeDocument/2006/relationships/hyperlink" Target="https://analytics.zoho.com/open-view/2395394000001175301?ZOHO_CRITERIA=%224.5%22.%22Id_Categor%C3%ADa%22%3D100111004" TargetMode="External"/><Relationship Id="rId456" Type="http://schemas.openxmlformats.org/officeDocument/2006/relationships/hyperlink" Target="https://analytics.zoho.com/open-view/2395394000001194960" TargetMode="External"/><Relationship Id="rId13" Type="http://schemas.openxmlformats.org/officeDocument/2006/relationships/hyperlink" Target="https://analytics.zoho.com/open-view/2395394000001035438?ZOHO_CRITERIA=%224.5%22.%22Id_Tama%C3%B1o_Espec%C3%ADfico%22%3D13" TargetMode="External"/><Relationship Id="rId109" Type="http://schemas.openxmlformats.org/officeDocument/2006/relationships/hyperlink" Target="https://analytics.zoho.com/open-view/2395394000001175359?ZOHO_CRITERIA=%224.5%22.%22Id_Categor%C3%ADa%22%3D100117005" TargetMode="External"/><Relationship Id="rId260" Type="http://schemas.openxmlformats.org/officeDocument/2006/relationships/hyperlink" Target="https://analytics.zoho.com/open-view/2395394000001128894?ZOHO_CRITERIA=%224.5%22.%22Id_Tama%C3%B1o_Espec%C3%ADfico%22%3D6" TargetMode="External"/><Relationship Id="rId316" Type="http://schemas.openxmlformats.org/officeDocument/2006/relationships/hyperlink" Target="https://analytics.zoho.com/open-view/2395394000001175301?ZOHO_CRITERIA=%224.5%22.%22Id_Categor%C3%ADa%22%3D100117006" TargetMode="External"/><Relationship Id="rId55" Type="http://schemas.openxmlformats.org/officeDocument/2006/relationships/hyperlink" Target="https://analytics.zoho.com/open-view/2395394000001175274?ZOHO_CRITERIA=%224.5%22.%22Id_Producto%22%3D100112" TargetMode="External"/><Relationship Id="rId97" Type="http://schemas.openxmlformats.org/officeDocument/2006/relationships/hyperlink" Target="https://analytics.zoho.com/open-view/2395394000001175359?ZOHO_CRITERIA=%224.5%22.%22Id_Categor%C3%ADa%22%3D100112046" TargetMode="External"/><Relationship Id="rId120" Type="http://schemas.openxmlformats.org/officeDocument/2006/relationships/hyperlink" Target="https://analytics.zoho.com/open-view/2395394000001035438?ZOHO_CRITERIA=%224.5%22.%22Id_Tama%C3%B1o_Espec%C3%ADfico%22%3D6" TargetMode="External"/><Relationship Id="rId358" Type="http://schemas.openxmlformats.org/officeDocument/2006/relationships/hyperlink" Target="https://analytics.zoho.com/open-view/2395394000001128820?ZOHO_CRITERIA=%224.5%22.%22Id_Tama%C3%B1o_Espec%C3%ADfico%22%3D3" TargetMode="External"/><Relationship Id="rId162" Type="http://schemas.openxmlformats.org/officeDocument/2006/relationships/hyperlink" Target="https://analytics.zoho.com/open-view/2395394000001128577?ZOHO_CRITERIA=%224.5%22.%22Id_Tama%C3%B1o_Espec%C3%ADfico%22%3D9" TargetMode="External"/><Relationship Id="rId218" Type="http://schemas.openxmlformats.org/officeDocument/2006/relationships/hyperlink" Target="https://analytics.zoho.com/open-view/2395394000001175359?ZOHO_CRITERIA=%224.5%22.%22Id_Categor%C3%ADa%22%3D100114002" TargetMode="External"/><Relationship Id="rId425" Type="http://schemas.openxmlformats.org/officeDocument/2006/relationships/hyperlink" Target="https://analytics.zoho.com/open-view/2395394000001175301?ZOHO_CRITERIA=%224.5%22.%22Id_Categor%C3%ADa%22%3D100114015" TargetMode="External"/><Relationship Id="rId271" Type="http://schemas.openxmlformats.org/officeDocument/2006/relationships/hyperlink" Target="https://analytics.zoho.com/open-view/2395394000001128577?ZOHO_CRITERIA=%224.5%22.%22Id_Tama%C3%B1o_Espec%C3%ADfico%22%3D4" TargetMode="External"/><Relationship Id="rId24" Type="http://schemas.openxmlformats.org/officeDocument/2006/relationships/hyperlink" Target="https://analytics.zoho.com/open-view/2395394000001128820?ZOHO_CRITERIA=%224.5%22.%22Id_Tama%C3%B1o_Espec%C3%ADfico%22%3D11" TargetMode="External"/><Relationship Id="rId66" Type="http://schemas.openxmlformats.org/officeDocument/2006/relationships/hyperlink" Target="https://analytics.zoho.com/open-view/2395394000001175328?ZOHO_CRITERIA=%224.5%22.%22Id_Producto%22%3D100117" TargetMode="External"/><Relationship Id="rId131" Type="http://schemas.openxmlformats.org/officeDocument/2006/relationships/hyperlink" Target="https://analytics.zoho.com/open-view/2395394000001128820?ZOHO_CRITERIA=%224.5%22.%22Id_Tama%C3%B1o_Espec%C3%ADfico%22%3D4" TargetMode="External"/><Relationship Id="rId327" Type="http://schemas.openxmlformats.org/officeDocument/2006/relationships/hyperlink" Target="https://analytics.zoho.com/open-view/2395394000001175359?ZOHO_CRITERIA=%224.5%22.%22Id_Categor%C3%ADa%22%3D100113002" TargetMode="External"/><Relationship Id="rId369" Type="http://schemas.openxmlformats.org/officeDocument/2006/relationships/hyperlink" Target="https://analytics.zoho.com/open-view/2395394000001128894?ZOHO_CRITERIA=%224.5%22.%22Id_Tama%C3%B1o_Espec%C3%ADfico%22%3D1" TargetMode="External"/><Relationship Id="rId173" Type="http://schemas.openxmlformats.org/officeDocument/2006/relationships/hyperlink" Target="https://analytics.zoho.com/open-view/2395394000001175274?ZOHO_CRITERIA=%224.5%22.%22Id_Producto%22%3D100117" TargetMode="External"/><Relationship Id="rId229" Type="http://schemas.openxmlformats.org/officeDocument/2006/relationships/hyperlink" Target="https://analytics.zoho.com/open-view/2395394000001035438?ZOHO_CRITERIA=%224.5%22.%22Id_Tama%C3%B1o_Espec%C3%ADfico%22%3D1" TargetMode="External"/><Relationship Id="rId380" Type="http://schemas.openxmlformats.org/officeDocument/2006/relationships/hyperlink" Target="https://analytics.zoho.com/open-view/2395394000001128894?ZOHO_CRITERIA=%224.5%22.%22Id_Tama%C3%B1o_Espec%C3%ADfico%22%3D12" TargetMode="External"/><Relationship Id="rId436" Type="http://schemas.openxmlformats.org/officeDocument/2006/relationships/hyperlink" Target="https://analytics.zoho.com/open-view/2395394000001175359?ZOHO_CRITERIA=%224.5%22.%22Id_Categor%C3%ADa%22%3D100111004" TargetMode="External"/><Relationship Id="rId240" Type="http://schemas.openxmlformats.org/officeDocument/2006/relationships/hyperlink" Target="https://analytics.zoho.com/open-view/2395394000001035438?ZOHO_CRITERIA=%224.5%22.%22Id_Tama%C3%B1o_Espec%C3%ADfico%22%3D12" TargetMode="External"/><Relationship Id="rId35" Type="http://schemas.openxmlformats.org/officeDocument/2006/relationships/hyperlink" Target="https://analytics.zoho.com/open-view/2395394000001128894?ZOHO_CRITERIA=%224.5%22.%22Id_Tama%C3%B1o_Espec%C3%ADfico%22%3D9" TargetMode="External"/><Relationship Id="rId77" Type="http://schemas.openxmlformats.org/officeDocument/2006/relationships/hyperlink" Target="https://analytics.zoho.com/open-view/2395394000001175301?ZOHO_CRITERIA=%224.5%22.%22Id_Categor%C3%ADa%22%3D100113002" TargetMode="External"/><Relationship Id="rId100" Type="http://schemas.openxmlformats.org/officeDocument/2006/relationships/hyperlink" Target="https://analytics.zoho.com/open-view/2395394000001175359?ZOHO_CRITERIA=%224.5%22.%22Id_Categor%C3%ADa%22%3D100113003" TargetMode="External"/><Relationship Id="rId282" Type="http://schemas.openxmlformats.org/officeDocument/2006/relationships/hyperlink" Target="https://analytics.zoho.com/open-view/2395394000001175274?ZOHO_CRITERIA=%224.5%22.%22Id_Producto%22%3D100111" TargetMode="External"/><Relationship Id="rId338" Type="http://schemas.openxmlformats.org/officeDocument/2006/relationships/hyperlink" Target="https://analytics.zoho.com/open-view/2395394000001175359?ZOHO_CRITERIA=%224.5%22.%22Id_Categor%C3%ADa%22%3D100117006" TargetMode="External"/><Relationship Id="rId8" Type="http://schemas.openxmlformats.org/officeDocument/2006/relationships/hyperlink" Target="https://analytics.zoho.com/open-view/2395394000001035438?ZOHO_CRITERIA=%224.5%22.%22Id_Tama%C3%B1o_Espec%C3%ADfico%22%3D8" TargetMode="External"/><Relationship Id="rId142" Type="http://schemas.openxmlformats.org/officeDocument/2006/relationships/hyperlink" Target="https://analytics.zoho.com/open-view/2395394000001128894?ZOHO_CRITERIA=%224.5%22.%22Id_Tama%C3%B1o_Espec%C3%ADfico%22%3D2" TargetMode="External"/><Relationship Id="rId184" Type="http://schemas.openxmlformats.org/officeDocument/2006/relationships/hyperlink" Target="https://analytics.zoho.com/open-view/2395394000001175301?ZOHO_CRITERIA=%224.5%22.%22Id_Categor%C3%ADa%22%3D100111002" TargetMode="External"/><Relationship Id="rId391" Type="http://schemas.openxmlformats.org/officeDocument/2006/relationships/hyperlink" Target="https://analytics.zoho.com/open-view/2395394000001128577?ZOHO_CRITERIA=%224.5%22.%22Id_Tama%C3%B1o_Espec%C3%ADfico%22%3D10" TargetMode="External"/><Relationship Id="rId405" Type="http://schemas.openxmlformats.org/officeDocument/2006/relationships/hyperlink" Target="https://analytics.zoho.com/open-view/2395394000001175328?ZOHO_CRITERIA=%224.5%22.%22Id_Producto%22%3D100113" TargetMode="External"/><Relationship Id="rId447" Type="http://schemas.openxmlformats.org/officeDocument/2006/relationships/hyperlink" Target="https://analytics.zoho.com/open-view/2395394000001175359?ZOHO_CRITERIA=%224.5%22.%22Id_Categor%C3%ADa%22%3D100114015" TargetMode="External"/><Relationship Id="rId251" Type="http://schemas.openxmlformats.org/officeDocument/2006/relationships/hyperlink" Target="https://analytics.zoho.com/open-view/2395394000001128820?ZOHO_CRITERIA=%224.5%22.%22Id_Tama%C3%B1o_Espec%C3%ADfico%22%3D10" TargetMode="External"/><Relationship Id="rId46" Type="http://schemas.openxmlformats.org/officeDocument/2006/relationships/hyperlink" Target="https://analytics.zoho.com/open-view/2395394000001128577?ZOHO_CRITERIA=%224.5%22.%22Id_Tama%C3%B1o_Espec%C3%ADfico%22%3D7" TargetMode="External"/><Relationship Id="rId293" Type="http://schemas.openxmlformats.org/officeDocument/2006/relationships/hyperlink" Target="https://analytics.zoho.com/open-view/2395394000001175328?ZOHO_CRITERIA=%224.5%22.%22Id_Producto%22%3D100115" TargetMode="External"/><Relationship Id="rId307" Type="http://schemas.openxmlformats.org/officeDocument/2006/relationships/hyperlink" Target="https://analytics.zoho.com/open-view/2395394000001175301?ZOHO_CRITERIA=%224.5%22.%22Id_Categor%C3%ADa%22%3D100113004" TargetMode="External"/><Relationship Id="rId349" Type="http://schemas.openxmlformats.org/officeDocument/2006/relationships/hyperlink" Target="https://analytics.zoho.com/open-view/2395394000001035438?ZOHO_CRITERIA=%224.5%22.%22Id_Tama%C3%B1o_Espec%C3%ADfico%22%3D7" TargetMode="External"/><Relationship Id="rId88" Type="http://schemas.openxmlformats.org/officeDocument/2006/relationships/hyperlink" Target="https://analytics.zoho.com/open-view/2395394000001175301?ZOHO_CRITERIA=%224.5%22.%22Id_Categor%C3%ADa%22%3D100117006" TargetMode="External"/><Relationship Id="rId111" Type="http://schemas.openxmlformats.org/officeDocument/2006/relationships/hyperlink" Target="https://analytics.zoho.com/open-view/2395394000001194468" TargetMode="External"/><Relationship Id="rId153" Type="http://schemas.openxmlformats.org/officeDocument/2006/relationships/hyperlink" Target="https://analytics.zoho.com/open-view/2395394000001128894?ZOHO_CRITERIA=%224.5%22.%22Id_Tama%C3%B1o_Espec%C3%ADfico%22%3D13" TargetMode="External"/><Relationship Id="rId195" Type="http://schemas.openxmlformats.org/officeDocument/2006/relationships/hyperlink" Target="https://analytics.zoho.com/open-view/2395394000001175301?ZOHO_CRITERIA=%224.5%22.%22Id_Categor%C3%ADa%22%3D100114001" TargetMode="External"/><Relationship Id="rId209" Type="http://schemas.openxmlformats.org/officeDocument/2006/relationships/hyperlink" Target="https://analytics.zoho.com/open-view/2395394000001175359?ZOHO_CRITERIA=%224.5%22.%22Id_Categor%C3%ADa%22%3D100111005" TargetMode="External"/><Relationship Id="rId360" Type="http://schemas.openxmlformats.org/officeDocument/2006/relationships/hyperlink" Target="https://analytics.zoho.com/open-view/2395394000001128820?ZOHO_CRITERIA=%224.5%22.%22Id_Tama%C3%B1o_Espec%C3%ADfico%22%3D5" TargetMode="External"/><Relationship Id="rId416" Type="http://schemas.openxmlformats.org/officeDocument/2006/relationships/hyperlink" Target="https://analytics.zoho.com/open-view/2395394000001175301?ZOHO_CRITERIA=%224.5%22.%22Id_Categor%C3%ADa%22%3D100111011" TargetMode="External"/><Relationship Id="rId220" Type="http://schemas.openxmlformats.org/officeDocument/2006/relationships/hyperlink" Target="https://analytics.zoho.com/open-view/2395394000001175359?ZOHO_CRITERIA=%224.5%22.%22Id_Categor%C3%ADa%22%3D100115001" TargetMode="External"/><Relationship Id="rId15" Type="http://schemas.openxmlformats.org/officeDocument/2006/relationships/hyperlink" Target="https://analytics.zoho.com/open-view/2395394000001128820?ZOHO_CRITERIA=%224.5%22.%22Id_Tama%C3%B1o_Espec%C3%ADfico%22%3D2" TargetMode="External"/><Relationship Id="rId57" Type="http://schemas.openxmlformats.org/officeDocument/2006/relationships/hyperlink" Target="https://analytics.zoho.com/open-view/2395394000001175274?ZOHO_CRITERIA=%224.5%22.%22Id_Producto%22%3D100114" TargetMode="External"/><Relationship Id="rId262" Type="http://schemas.openxmlformats.org/officeDocument/2006/relationships/hyperlink" Target="https://analytics.zoho.com/open-view/2395394000001128894?ZOHO_CRITERIA=%224.5%22.%22Id_Tama%C3%B1o_Espec%C3%ADfico%22%3D8" TargetMode="External"/><Relationship Id="rId318" Type="http://schemas.openxmlformats.org/officeDocument/2006/relationships/hyperlink" Target="https://analytics.zoho.com/open-view/2395394000001175359?ZOHO_CRITERIA=%224.5%22.%22Id_Categor%C3%ADa%22%3D100110007" TargetMode="External"/><Relationship Id="rId99" Type="http://schemas.openxmlformats.org/officeDocument/2006/relationships/hyperlink" Target="https://analytics.zoho.com/open-view/2395394000001175359?ZOHO_CRITERIA=%224.5%22.%22Id_Categor%C3%ADa%22%3D100113002" TargetMode="External"/><Relationship Id="rId122" Type="http://schemas.openxmlformats.org/officeDocument/2006/relationships/hyperlink" Target="https://analytics.zoho.com/open-view/2395394000001035438?ZOHO_CRITERIA=%224.5%22.%22Id_Tama%C3%B1o_Espec%C3%ADfico%22%3D8" TargetMode="External"/><Relationship Id="rId164" Type="http://schemas.openxmlformats.org/officeDocument/2006/relationships/hyperlink" Target="https://analytics.zoho.com/open-view/2395394000001128577?ZOHO_CRITERIA=%224.5%22.%22Id_Tama%C3%B1o_Espec%C3%ADfico%22%3D11" TargetMode="External"/><Relationship Id="rId371" Type="http://schemas.openxmlformats.org/officeDocument/2006/relationships/hyperlink" Target="https://analytics.zoho.com/open-view/2395394000001128894?ZOHO_CRITERIA=%224.5%22.%22Id_Tama%C3%B1o_Espec%C3%ADfico%22%3D3" TargetMode="External"/><Relationship Id="rId427" Type="http://schemas.openxmlformats.org/officeDocument/2006/relationships/hyperlink" Target="https://analytics.zoho.com/open-view/2395394000001175301?ZOHO_CRITERIA=%224.5%22.%22Id_Categor%C3%ADa%22%3D100115003" TargetMode="External"/><Relationship Id="rId26" Type="http://schemas.openxmlformats.org/officeDocument/2006/relationships/hyperlink" Target="https://analytics.zoho.com/open-view/2395394000001128820?ZOHO_CRITERIA=%224.5%22.%22Id_Tama%C3%B1o_Espec%C3%ADfico%22%3D13" TargetMode="External"/><Relationship Id="rId231" Type="http://schemas.openxmlformats.org/officeDocument/2006/relationships/hyperlink" Target="https://analytics.zoho.com/open-view/2395394000001035438?ZOHO_CRITERIA=%224.5%22.%22Id_Tama%C3%B1o_Espec%C3%ADfico%22%3D3" TargetMode="External"/><Relationship Id="rId273" Type="http://schemas.openxmlformats.org/officeDocument/2006/relationships/hyperlink" Target="https://analytics.zoho.com/open-view/2395394000001128577?ZOHO_CRITERIA=%224.5%22.%22Id_Tama%C3%B1o_Espec%C3%ADfico%22%3D6" TargetMode="External"/><Relationship Id="rId329" Type="http://schemas.openxmlformats.org/officeDocument/2006/relationships/hyperlink" Target="https://analytics.zoho.com/open-view/2395394000001175359?ZOHO_CRITERIA=%224.5%22.%22Id_Categor%C3%ADa%22%3D100113004" TargetMode="External"/><Relationship Id="rId68" Type="http://schemas.openxmlformats.org/officeDocument/2006/relationships/hyperlink" Target="https://analytics.zoho.com/open-view/2395394000001175301?ZOHO_CRITERIA=%224.5%22.%22Id_Categor%C3%ADa%22%3D100110007" TargetMode="External"/><Relationship Id="rId133" Type="http://schemas.openxmlformats.org/officeDocument/2006/relationships/hyperlink" Target="https://analytics.zoho.com/open-view/2395394000001128820?ZOHO_CRITERIA=%224.5%22.%22Id_Tama%C3%B1o_Espec%C3%ADfico%22%3D6" TargetMode="External"/><Relationship Id="rId175" Type="http://schemas.openxmlformats.org/officeDocument/2006/relationships/hyperlink" Target="https://analytics.zoho.com/open-view/2395394000001175328?ZOHO_CRITERIA=%224.5%22.%22Id_Producto%22%3D100111" TargetMode="External"/><Relationship Id="rId340" Type="http://schemas.openxmlformats.org/officeDocument/2006/relationships/hyperlink" Target="https://analytics.zoho.com/open-view/2395394000001194468" TargetMode="External"/><Relationship Id="rId200" Type="http://schemas.openxmlformats.org/officeDocument/2006/relationships/hyperlink" Target="https://analytics.zoho.com/open-view/2395394000001175301?ZOHO_CRITERIA=%224.5%22.%22Id_Categor%C3%ADa%22%3D100117002" TargetMode="External"/><Relationship Id="rId382" Type="http://schemas.openxmlformats.org/officeDocument/2006/relationships/hyperlink" Target="https://analytics.zoho.com/open-view/2395394000001128577?ZOHO_CRITERIA=%224.5%22.%22Id_Tama%C3%B1o_Espec%C3%ADfico%22%3D1" TargetMode="External"/><Relationship Id="rId438" Type="http://schemas.openxmlformats.org/officeDocument/2006/relationships/hyperlink" Target="https://analytics.zoho.com/open-view/2395394000001175359?ZOHO_CRITERIA=%224.5%22.%22Id_Categor%C3%ADa%22%3D100111011" TargetMode="External"/><Relationship Id="rId242" Type="http://schemas.openxmlformats.org/officeDocument/2006/relationships/hyperlink" Target="https://analytics.zoho.com/open-view/2395394000001128820?ZOHO_CRITERIA=%224.5%22.%22Id_Tama%C3%B1o_Espec%C3%ADfico%22%3D1" TargetMode="External"/><Relationship Id="rId284" Type="http://schemas.openxmlformats.org/officeDocument/2006/relationships/hyperlink" Target="https://analytics.zoho.com/open-view/2395394000001175274?ZOHO_CRITERIA=%224.5%22.%22Id_Producto%22%3D100113" TargetMode="External"/><Relationship Id="rId37" Type="http://schemas.openxmlformats.org/officeDocument/2006/relationships/hyperlink" Target="https://analytics.zoho.com/open-view/2395394000001128894?ZOHO_CRITERIA=%224.5%22.%22Id_Tama%C3%B1o_Espec%C3%ADfico%22%3D11" TargetMode="External"/><Relationship Id="rId79" Type="http://schemas.openxmlformats.org/officeDocument/2006/relationships/hyperlink" Target="https://analytics.zoho.com/open-view/2395394000001175301?ZOHO_CRITERIA=%224.5%22.%22Id_Categor%C3%ADa%22%3D100113004" TargetMode="External"/><Relationship Id="rId102" Type="http://schemas.openxmlformats.org/officeDocument/2006/relationships/hyperlink" Target="https://analytics.zoho.com/open-view/2395394000001175359?ZOHO_CRITERIA=%224.5%22.%22Id_Categor%C3%ADa%22%3D100113005" TargetMode="External"/><Relationship Id="rId144" Type="http://schemas.openxmlformats.org/officeDocument/2006/relationships/hyperlink" Target="https://analytics.zoho.com/open-view/2395394000001128894?ZOHO_CRITERIA=%224.5%22.%22Id_Tama%C3%B1o_Espec%C3%ADfico%22%3D4" TargetMode="External"/><Relationship Id="rId90" Type="http://schemas.openxmlformats.org/officeDocument/2006/relationships/hyperlink" Target="https://analytics.zoho.com/open-view/2395394000001175359?ZOHO_CRITERIA=%224.5%22.%22Id_Categor%C3%ADa%22%3D100110007" TargetMode="External"/><Relationship Id="rId186" Type="http://schemas.openxmlformats.org/officeDocument/2006/relationships/hyperlink" Target="https://analytics.zoho.com/open-view/2395394000001175301?ZOHO_CRITERIA=%224.5%22.%22Id_Categor%C3%ADa%22%3D100111004" TargetMode="External"/><Relationship Id="rId351" Type="http://schemas.openxmlformats.org/officeDocument/2006/relationships/hyperlink" Target="https://analytics.zoho.com/open-view/2395394000001035438?ZOHO_CRITERIA=%224.5%22.%22Id_Tama%C3%B1o_Espec%C3%ADfico%22%3D9" TargetMode="External"/><Relationship Id="rId393" Type="http://schemas.openxmlformats.org/officeDocument/2006/relationships/hyperlink" Target="https://analytics.zoho.com/open-view/2395394000001128577?ZOHO_CRITERIA=%224.5%22.%22Id_Tama%C3%B1o_Espec%C3%ADfico%22%3D12" TargetMode="External"/><Relationship Id="rId407" Type="http://schemas.openxmlformats.org/officeDocument/2006/relationships/hyperlink" Target="https://analytics.zoho.com/open-view/2395394000001175328?ZOHO_CRITERIA=%224.5%22.%22Id_Producto%22%3D100115" TargetMode="External"/><Relationship Id="rId449" Type="http://schemas.openxmlformats.org/officeDocument/2006/relationships/hyperlink" Target="https://analytics.zoho.com/open-view/2395394000001175359?ZOHO_CRITERIA=%224.5%22.%22Id_Categor%C3%ADa%22%3D100115003" TargetMode="External"/><Relationship Id="rId211" Type="http://schemas.openxmlformats.org/officeDocument/2006/relationships/hyperlink" Target="https://analytics.zoho.com/open-view/2395394000001175359?ZOHO_CRITERIA=%224.5%22.%22Id_Categor%C3%ADa%22%3D100112046" TargetMode="External"/><Relationship Id="rId253" Type="http://schemas.openxmlformats.org/officeDocument/2006/relationships/hyperlink" Target="https://analytics.zoho.com/open-view/2395394000001128820?ZOHO_CRITERIA=%224.5%22.%22Id_Tama%C3%B1o_Espec%C3%ADfico%22%3D12" TargetMode="External"/><Relationship Id="rId295" Type="http://schemas.openxmlformats.org/officeDocument/2006/relationships/hyperlink" Target="https://analytics.zoho.com/open-view/2395394000001175301?ZOHO_CRITERIA=%224.5%22.%22Id_Categor%C3%ADa%22%3D100110002" TargetMode="External"/><Relationship Id="rId309" Type="http://schemas.openxmlformats.org/officeDocument/2006/relationships/hyperlink" Target="https://analytics.zoho.com/open-view/2395394000001175301?ZOHO_CRITERIA=%224.5%22.%22Id_Categor%C3%ADa%22%3D100114001" TargetMode="External"/><Relationship Id="rId48" Type="http://schemas.openxmlformats.org/officeDocument/2006/relationships/hyperlink" Target="https://analytics.zoho.com/open-view/2395394000001128577?ZOHO_CRITERIA=%224.5%22.%22Id_Tama%C3%B1o_Espec%C3%ADfico%22%3D9" TargetMode="External"/><Relationship Id="rId113" Type="http://schemas.openxmlformats.org/officeDocument/2006/relationships/hyperlink" Target="https://analytics.zoho.com/open-view/2395394000001194755" TargetMode="External"/><Relationship Id="rId320" Type="http://schemas.openxmlformats.org/officeDocument/2006/relationships/hyperlink" Target="https://analytics.zoho.com/open-view/2395394000001175359?ZOHO_CRITERIA=%224.5%22.%22Id_Categor%C3%ADa%22%3D100111002" TargetMode="External"/><Relationship Id="rId155" Type="http://schemas.openxmlformats.org/officeDocument/2006/relationships/hyperlink" Target="https://analytics.zoho.com/open-view/2395394000001128577?ZOHO_CRITERIA=%224.5%22.%22Id_Tama%C3%B1o_Espec%C3%ADfico%22%3D2" TargetMode="External"/><Relationship Id="rId197" Type="http://schemas.openxmlformats.org/officeDocument/2006/relationships/hyperlink" Target="https://analytics.zoho.com/open-view/2395394000001175301?ZOHO_CRITERIA=%224.5%22.%22Id_Categor%C3%ADa%22%3D100114015" TargetMode="External"/><Relationship Id="rId362" Type="http://schemas.openxmlformats.org/officeDocument/2006/relationships/hyperlink" Target="https://analytics.zoho.com/open-view/2395394000001128820?ZOHO_CRITERIA=%224.5%22.%22Id_Tama%C3%B1o_Espec%C3%ADfico%22%3D7" TargetMode="External"/><Relationship Id="rId418" Type="http://schemas.openxmlformats.org/officeDocument/2006/relationships/hyperlink" Target="https://analytics.zoho.com/open-view/2395394000001175301?ZOHO_CRITERIA=%224.5%22.%22Id_Categor%C3%ADa%22%3D100113001" TargetMode="External"/><Relationship Id="rId222" Type="http://schemas.openxmlformats.org/officeDocument/2006/relationships/hyperlink" Target="https://analytics.zoho.com/open-view/2395394000001175359?ZOHO_CRITERIA=%224.5%22.%22Id_Categor%C3%ADa%22%3D100117002" TargetMode="External"/><Relationship Id="rId264" Type="http://schemas.openxmlformats.org/officeDocument/2006/relationships/hyperlink" Target="https://analytics.zoho.com/open-view/2395394000001128894?ZOHO_CRITERIA=%224.5%22.%22Id_Tama%C3%B1o_Espec%C3%ADfico%22%3D10" TargetMode="External"/><Relationship Id="rId17" Type="http://schemas.openxmlformats.org/officeDocument/2006/relationships/hyperlink" Target="https://analytics.zoho.com/open-view/2395394000001128820?ZOHO_CRITERIA=%224.5%22.%22Id_Tama%C3%B1o_Espec%C3%ADfico%22%3D4" TargetMode="External"/><Relationship Id="rId59" Type="http://schemas.openxmlformats.org/officeDocument/2006/relationships/hyperlink" Target="https://analytics.zoho.com/open-view/2395394000001175274?ZOHO_CRITERIA=%224.5%22.%22Id_Producto%22%3D100117" TargetMode="External"/><Relationship Id="rId124" Type="http://schemas.openxmlformats.org/officeDocument/2006/relationships/hyperlink" Target="https://analytics.zoho.com/open-view/2395394000001035438?ZOHO_CRITERIA=%224.5%22.%22Id_Tama%C3%B1o_Espec%C3%ADfico%22%3D10" TargetMode="External"/><Relationship Id="rId70" Type="http://schemas.openxmlformats.org/officeDocument/2006/relationships/hyperlink" Target="https://analytics.zoho.com/open-view/2395394000001175301?ZOHO_CRITERIA=%224.5%22.%22Id_Categor%C3%ADa%22%3D100111002" TargetMode="External"/><Relationship Id="rId166" Type="http://schemas.openxmlformats.org/officeDocument/2006/relationships/hyperlink" Target="https://analytics.zoho.com/open-view/2395394000001128577?ZOHO_CRITERIA=%224.5%22.%22Id_Tama%C3%B1o_Espec%C3%ADfico%22%3D13" TargetMode="External"/><Relationship Id="rId331" Type="http://schemas.openxmlformats.org/officeDocument/2006/relationships/hyperlink" Target="https://analytics.zoho.com/open-view/2395394000001175359?ZOHO_CRITERIA=%224.5%22.%22Id_Categor%C3%ADa%22%3D100114001" TargetMode="External"/><Relationship Id="rId373" Type="http://schemas.openxmlformats.org/officeDocument/2006/relationships/hyperlink" Target="https://analytics.zoho.com/open-view/2395394000001128894?ZOHO_CRITERIA=%224.5%22.%22Id_Tama%C3%B1o_Espec%C3%ADfico%22%3D5" TargetMode="External"/><Relationship Id="rId429" Type="http://schemas.openxmlformats.org/officeDocument/2006/relationships/hyperlink" Target="https://analytics.zoho.com/open-view/2395394000001175301?ZOHO_CRITERIA=%224.5%22.%22Id_Categor%C3%ADa%22%3D100117005" TargetMode="External"/><Relationship Id="rId1" Type="http://schemas.openxmlformats.org/officeDocument/2006/relationships/hyperlink" Target="https://analytics.zoho.com/open-view/2395394000001035438?ZOHO_CRITERIA=%224.5%22.%22Id_Tama%C3%B1o_Espec%C3%ADfico%22%3D1" TargetMode="External"/><Relationship Id="rId233" Type="http://schemas.openxmlformats.org/officeDocument/2006/relationships/hyperlink" Target="https://analytics.zoho.com/open-view/2395394000001035438?ZOHO_CRITERIA=%224.5%22.%22Id_Tama%C3%B1o_Espec%C3%ADfico%22%3D5" TargetMode="External"/><Relationship Id="rId440" Type="http://schemas.openxmlformats.org/officeDocument/2006/relationships/hyperlink" Target="https://analytics.zoho.com/open-view/2395394000001175359?ZOHO_CRITERIA=%224.5%22.%22Id_Categor%C3%ADa%22%3D100113001" TargetMode="External"/><Relationship Id="rId28" Type="http://schemas.openxmlformats.org/officeDocument/2006/relationships/hyperlink" Target="https://analytics.zoho.com/open-view/2395394000001128894?ZOHO_CRITERIA=%224.5%22.%22Id_Tama%C3%B1o_Espec%C3%ADfico%22%3D2" TargetMode="External"/><Relationship Id="rId275" Type="http://schemas.openxmlformats.org/officeDocument/2006/relationships/hyperlink" Target="https://analytics.zoho.com/open-view/2395394000001128577?ZOHO_CRITERIA=%224.5%22.%22Id_Tama%C3%B1o_Espec%C3%ADfico%22%3D8" TargetMode="External"/><Relationship Id="rId300" Type="http://schemas.openxmlformats.org/officeDocument/2006/relationships/hyperlink" Target="https://analytics.zoho.com/open-view/2395394000001175301?ZOHO_CRITERIA=%224.5%22.%22Id_Categor%C3%ADa%22%3D100111004" TargetMode="External"/><Relationship Id="rId81" Type="http://schemas.openxmlformats.org/officeDocument/2006/relationships/hyperlink" Target="https://analytics.zoho.com/open-view/2395394000001175301?ZOHO_CRITERIA=%224.5%22.%22Id_Categor%C3%ADa%22%3D100114001" TargetMode="External"/><Relationship Id="rId135" Type="http://schemas.openxmlformats.org/officeDocument/2006/relationships/hyperlink" Target="https://analytics.zoho.com/open-view/2395394000001128820?ZOHO_CRITERIA=%224.5%22.%22Id_Tama%C3%B1o_Espec%C3%ADfico%22%3D8" TargetMode="External"/><Relationship Id="rId177" Type="http://schemas.openxmlformats.org/officeDocument/2006/relationships/hyperlink" Target="https://analytics.zoho.com/open-view/2395394000001175328?ZOHO_CRITERIA=%224.5%22.%22Id_Producto%22%3D100113" TargetMode="External"/><Relationship Id="rId342" Type="http://schemas.openxmlformats.org/officeDocument/2006/relationships/hyperlink" Target="https://analytics.zoho.com/open-view/2395394000001194960" TargetMode="External"/><Relationship Id="rId384" Type="http://schemas.openxmlformats.org/officeDocument/2006/relationships/hyperlink" Target="https://analytics.zoho.com/open-view/2395394000001128577?ZOHO_CRITERIA=%224.5%22.%22Id_Tama%C3%B1o_Espec%C3%ADfico%22%3D3" TargetMode="External"/><Relationship Id="rId202" Type="http://schemas.openxmlformats.org/officeDocument/2006/relationships/hyperlink" Target="https://analytics.zoho.com/open-view/2395394000001175301?ZOHO_CRITERIA=%224.5%22.%22Id_Categor%C3%ADa%22%3D100117006" TargetMode="External"/><Relationship Id="rId244" Type="http://schemas.openxmlformats.org/officeDocument/2006/relationships/hyperlink" Target="https://analytics.zoho.com/open-view/2395394000001128820?ZOHO_CRITERIA=%224.5%22.%22Id_Tama%C3%B1o_Espec%C3%ADfico%22%3D3" TargetMode="External"/><Relationship Id="rId39" Type="http://schemas.openxmlformats.org/officeDocument/2006/relationships/hyperlink" Target="https://analytics.zoho.com/open-view/2395394000001128894?ZOHO_CRITERIA=%224.5%22.%22Id_Tama%C3%B1o_Espec%C3%ADfico%22%3D13" TargetMode="External"/><Relationship Id="rId286" Type="http://schemas.openxmlformats.org/officeDocument/2006/relationships/hyperlink" Target="https://analytics.zoho.com/open-view/2395394000001175274?ZOHO_CRITERIA=%224.5%22.%22Id_Producto%22%3D100115" TargetMode="External"/><Relationship Id="rId451" Type="http://schemas.openxmlformats.org/officeDocument/2006/relationships/hyperlink" Target="https://analytics.zoho.com/open-view/2395394000001175359?ZOHO_CRITERIA=%224.5%22.%22Id_Categor%C3%ADa%22%3D100117005" TargetMode="External"/><Relationship Id="rId50" Type="http://schemas.openxmlformats.org/officeDocument/2006/relationships/hyperlink" Target="https://analytics.zoho.com/open-view/2395394000001128577?ZOHO_CRITERIA=%224.5%22.%22Id_Tama%C3%B1o_Espec%C3%ADfico%22%3D11" TargetMode="External"/><Relationship Id="rId104" Type="http://schemas.openxmlformats.org/officeDocument/2006/relationships/hyperlink" Target="https://analytics.zoho.com/open-view/2395394000001175359?ZOHO_CRITERIA=%224.5%22.%22Id_Categor%C3%ADa%22%3D100114002" TargetMode="External"/><Relationship Id="rId146" Type="http://schemas.openxmlformats.org/officeDocument/2006/relationships/hyperlink" Target="https://analytics.zoho.com/open-view/2395394000001128894?ZOHO_CRITERIA=%224.5%22.%22Id_Tama%C3%B1o_Espec%C3%ADfico%22%3D6" TargetMode="External"/><Relationship Id="rId188" Type="http://schemas.openxmlformats.org/officeDocument/2006/relationships/hyperlink" Target="https://analytics.zoho.com/open-view/2395394000001175301?ZOHO_CRITERIA=%224.5%22.%22Id_Categor%C3%ADa%22%3D100111011" TargetMode="External"/><Relationship Id="rId311" Type="http://schemas.openxmlformats.org/officeDocument/2006/relationships/hyperlink" Target="https://analytics.zoho.com/open-view/2395394000001175301?ZOHO_CRITERIA=%224.5%22.%22Id_Categor%C3%ADa%22%3D100114015" TargetMode="External"/><Relationship Id="rId353" Type="http://schemas.openxmlformats.org/officeDocument/2006/relationships/hyperlink" Target="https://analytics.zoho.com/open-view/2395394000001035438?ZOHO_CRITERIA=%224.5%22.%22Id_Tama%C3%B1o_Espec%C3%ADfico%22%3D11" TargetMode="External"/><Relationship Id="rId395" Type="http://schemas.openxmlformats.org/officeDocument/2006/relationships/hyperlink" Target="https://analytics.zoho.com/open-view/2395394000001175274?ZOHO_CRITERIA=%224.5%22.%22Id_Producto%22%3D100110" TargetMode="External"/><Relationship Id="rId409" Type="http://schemas.openxmlformats.org/officeDocument/2006/relationships/hyperlink" Target="https://analytics.zoho.com/open-view/2395394000001175301?ZOHO_CRITERIA=%224.5%22.%22Id_Categor%C3%ADa%22%3D100110002"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nalytics.zoho.com/open-view/2395394000005682797?ZOHO_CRITERIA=%22Trasposicion_4.3%22.%22Id_Categor%C3%ADa%22%20%3D%20100101001" TargetMode="External"/><Relationship Id="rId3" Type="http://schemas.openxmlformats.org/officeDocument/2006/relationships/hyperlink" Target="https://analytics.zoho.com/open-view/2395394000005592508?ZOHO_CRITERIA=%22Trasposicion_4.3%22.%22C%C3%B3digo_Pa%C3%ADs%22%20%3D%20'ARG'" TargetMode="External"/><Relationship Id="rId7" Type="http://schemas.openxmlformats.org/officeDocument/2006/relationships/hyperlink" Target="https://analytics.zoho.com/open-view/2395394000005679927?ZOHO_CRITERIA=%22Trasposicion_4.3%22.%22Id_Procesamiento%22%20%3D%201" TargetMode="External"/><Relationship Id="rId2" Type="http://schemas.openxmlformats.org/officeDocument/2006/relationships/hyperlink" Target="https://analytics.zoho.com/open-view/2395394000005847405" TargetMode="External"/><Relationship Id="rId1" Type="http://schemas.openxmlformats.org/officeDocument/2006/relationships/hyperlink" Target="https://analytics.zoho.com/open-view/2395394000005850241" TargetMode="External"/><Relationship Id="rId6" Type="http://schemas.openxmlformats.org/officeDocument/2006/relationships/hyperlink" Target="https://analytics.zoho.com/open-view/2395394000005675707?ZOHO_CRITERIA=%22Trasposicion_4.3%22.%22C%C3%B3digo_Pa%C3%ADs%22%20%3D%20'ARG'" TargetMode="External"/><Relationship Id="rId5" Type="http://schemas.openxmlformats.org/officeDocument/2006/relationships/hyperlink" Target="https://analytics.zoho.com/open-view/2395394000005665121?ZOHO_CRITERIA=%22Trasposicion_4.3%22.%22Id_Categor%C3%ADa%22%20%3D%20100101001" TargetMode="External"/><Relationship Id="rId4" Type="http://schemas.openxmlformats.org/officeDocument/2006/relationships/hyperlink" Target="https://analytics.zoho.com/open-view/2395394000005660281?ZOHO_CRITERIA=%22Trasposicion_4.3%22.%22Id_Procesamiento%22%20%3D%201"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CB630-31C7-4D83-BD56-94ACF66629F7}">
  <dimension ref="A1:BO629"/>
  <sheetViews>
    <sheetView tabSelected="1" workbookViewId="0">
      <selection activeCell="BJ1" sqref="BJ1:BO1"/>
    </sheetView>
  </sheetViews>
  <sheetFormatPr baseColWidth="10" defaultRowHeight="14.5" x14ac:dyDescent="0.35"/>
  <cols>
    <col min="1" max="1" width="15.7265625" style="58" customWidth="1"/>
    <col min="2" max="2" width="10.90625" style="58"/>
    <col min="3" max="3" width="12.08984375" style="59" customWidth="1"/>
    <col min="4" max="4" width="10.90625" customWidth="1"/>
    <col min="5" max="15" width="10.90625" hidden="1" customWidth="1"/>
    <col min="16" max="16" width="88.08984375" style="55" customWidth="1"/>
    <col min="20" max="25" width="0" hidden="1" customWidth="1"/>
    <col min="26" max="26" width="25.54296875" hidden="1" customWidth="1"/>
    <col min="27" max="27" width="69.26953125" style="55" customWidth="1"/>
    <col min="28" max="32" width="0" hidden="1" customWidth="1"/>
    <col min="33" max="61" width="10.90625" hidden="1" customWidth="1"/>
    <col min="62" max="62" width="12.08984375" customWidth="1"/>
    <col min="63" max="63" width="12.1796875" customWidth="1"/>
  </cols>
  <sheetData>
    <row r="1" spans="1:67" ht="24" x14ac:dyDescent="0.35">
      <c r="A1" s="56" t="s">
        <v>252</v>
      </c>
      <c r="B1" s="56" t="s">
        <v>253</v>
      </c>
      <c r="C1" s="57" t="s">
        <v>248</v>
      </c>
      <c r="D1" s="1" t="s">
        <v>0</v>
      </c>
      <c r="E1" s="2" t="s">
        <v>1</v>
      </c>
      <c r="F1" s="3" t="e">
        <f>+[1]!Region[[#Headers],[Código_Región]]</f>
        <v>#REF!</v>
      </c>
      <c r="G1" s="4" t="e">
        <f>+[1]!Comuna[[#Headers],[Código_Comuna]]</f>
        <v>#REF!</v>
      </c>
      <c r="H1" s="5" t="e">
        <f>+[1]!Producto[[#Headers],[Id_Producto]]</f>
        <v>#REF!</v>
      </c>
      <c r="I1" s="6" t="e">
        <f>+[1]!Categoría[[#Headers],[Id_Categoría]]</f>
        <v>#REF!</v>
      </c>
      <c r="J1" s="7" t="e">
        <f>+[1]!País[[#Headers],[Código_País]]</f>
        <v>#REF!</v>
      </c>
      <c r="K1" s="8" t="e">
        <f>+[1]!Proceso[[#Headers],[Id_Procesamiento]]</f>
        <v>#REF!</v>
      </c>
      <c r="L1" s="9" t="e">
        <f>+[1]!Embase[[#Headers],[Id_Tipo_de_Envase]]</f>
        <v>#REF!</v>
      </c>
      <c r="M1" s="10" t="e">
        <f>+[1]!Propietario[[#Headers],[Id_Propietario]]</f>
        <v>#REF!</v>
      </c>
      <c r="N1" s="11" t="e">
        <f>+[1]!Destino[[#Headers],[Id_Destino]]</f>
        <v>#REF!</v>
      </c>
      <c r="O1" s="12" t="e">
        <f>+[1]!Destino17[[#Headers],[id flitro 10]]</f>
        <v>#REF!</v>
      </c>
      <c r="P1" s="13" t="s">
        <v>2</v>
      </c>
      <c r="Q1" s="14" t="s">
        <v>3</v>
      </c>
      <c r="R1" s="15" t="s">
        <v>4</v>
      </c>
      <c r="S1" s="15" t="s">
        <v>5</v>
      </c>
      <c r="T1" s="16" t="s">
        <v>6</v>
      </c>
      <c r="U1" s="16" t="s">
        <v>7</v>
      </c>
      <c r="V1" s="16" t="s">
        <v>8</v>
      </c>
      <c r="W1" s="16" t="s">
        <v>9</v>
      </c>
      <c r="X1" s="16" t="s">
        <v>10</v>
      </c>
      <c r="Y1" s="16" t="s">
        <v>11</v>
      </c>
      <c r="Z1" s="13" t="s">
        <v>12</v>
      </c>
      <c r="AA1" s="13" t="s">
        <v>13</v>
      </c>
      <c r="AB1" s="17" t="s">
        <v>14</v>
      </c>
      <c r="AC1" s="17" t="s">
        <v>15</v>
      </c>
      <c r="AD1" s="17" t="s">
        <v>16</v>
      </c>
      <c r="AE1" s="17" t="s">
        <v>17</v>
      </c>
      <c r="AG1" s="18" t="s">
        <v>18</v>
      </c>
      <c r="AH1" s="18" t="s">
        <v>19</v>
      </c>
      <c r="AI1" s="18" t="s">
        <v>20</v>
      </c>
      <c r="AJ1" s="18" t="s">
        <v>21</v>
      </c>
      <c r="AK1" s="18" t="s">
        <v>22</v>
      </c>
      <c r="AL1" s="18" t="s">
        <v>23</v>
      </c>
      <c r="AM1" s="18" t="s">
        <v>24</v>
      </c>
      <c r="AN1" s="18" t="s">
        <v>25</v>
      </c>
      <c r="AO1" s="18" t="s">
        <v>26</v>
      </c>
      <c r="AP1" s="18" t="s">
        <v>27</v>
      </c>
      <c r="AQ1" s="18" t="s">
        <v>28</v>
      </c>
      <c r="AR1" s="18" t="s">
        <v>29</v>
      </c>
      <c r="AS1" s="18" t="s">
        <v>30</v>
      </c>
      <c r="AT1" s="18" t="s">
        <v>31</v>
      </c>
      <c r="AU1" s="18" t="s">
        <v>32</v>
      </c>
      <c r="AV1" s="18" t="s">
        <v>33</v>
      </c>
      <c r="AW1" s="17" t="s">
        <v>34</v>
      </c>
      <c r="AX1" s="17" t="s">
        <v>35</v>
      </c>
      <c r="AY1" s="17" t="s">
        <v>36</v>
      </c>
      <c r="AZ1" s="17" t="s">
        <v>37</v>
      </c>
      <c r="BA1" s="17" t="s">
        <v>38</v>
      </c>
      <c r="BB1" s="17" t="s">
        <v>39</v>
      </c>
      <c r="BC1" s="17" t="s">
        <v>40</v>
      </c>
      <c r="BD1" s="18" t="s">
        <v>41</v>
      </c>
      <c r="BE1" s="18" t="s">
        <v>42</v>
      </c>
      <c r="BF1" s="18" t="s">
        <v>43</v>
      </c>
      <c r="BG1" s="18" t="s">
        <v>44</v>
      </c>
      <c r="BH1" s="18" t="s">
        <v>45</v>
      </c>
      <c r="BI1" s="18" t="s">
        <v>46</v>
      </c>
      <c r="BJ1" s="60" t="s">
        <v>254</v>
      </c>
      <c r="BK1" s="60" t="s">
        <v>249</v>
      </c>
      <c r="BL1" s="18" t="s">
        <v>255</v>
      </c>
      <c r="BM1" s="18" t="s">
        <v>256</v>
      </c>
      <c r="BN1" s="18" t="s">
        <v>257</v>
      </c>
      <c r="BO1" s="18" t="s">
        <v>258</v>
      </c>
    </row>
    <row r="2" spans="1:67" ht="43.5" x14ac:dyDescent="0.35">
      <c r="A2" s="58" t="s">
        <v>250</v>
      </c>
      <c r="B2" s="58" t="s">
        <v>251</v>
      </c>
      <c r="C2" s="59">
        <v>4.0999999999999996</v>
      </c>
      <c r="D2" s="19">
        <v>1</v>
      </c>
      <c r="E2" s="20" t="s">
        <v>47</v>
      </c>
      <c r="F2" s="21"/>
      <c r="G2" s="22"/>
      <c r="H2" s="23" t="s">
        <v>48</v>
      </c>
      <c r="I2" s="22"/>
      <c r="J2" s="24">
        <v>1</v>
      </c>
      <c r="K2" s="22"/>
      <c r="L2" s="22"/>
      <c r="M2" s="22"/>
      <c r="N2" s="22"/>
      <c r="O2" s="22"/>
      <c r="P2" s="53" t="str">
        <f>+"Número de Empresas del Sector Agrícola por Tipo de Cultivo en la Categoría de Tamaño Específica: "&amp;R2&amp;" del Servicio de Impuestos Internos de Chile para el Año 2020 (empleados)"</f>
        <v>Número de Empresas del Sector Agrícola por Tipo de Cultivo en la Categoría de Tamaño Específica: SIN VENTAS del Servicio de Impuestos Internos de Chile para el Año 2020 (empleados)</v>
      </c>
      <c r="Q2" s="20" t="s">
        <v>49</v>
      </c>
      <c r="R2" s="26" t="s">
        <v>50</v>
      </c>
      <c r="S2" s="27">
        <f>+J2</f>
        <v>1</v>
      </c>
      <c r="T2" s="28"/>
      <c r="U2" s="28"/>
      <c r="V2" s="28"/>
      <c r="W2" s="28"/>
      <c r="X2" s="28"/>
      <c r="Y2" s="28"/>
      <c r="Z2" s="25" t="str">
        <f>+"https://analytics.zoho.com/open-view/2395394000001035438?ZOHO_CRITERIA=%224.5%22.%22Id_Tama%C3%B1o_Espec%C3%ADfico%22%3D"&amp;S2</f>
        <v>https://analytics.zoho.com/open-view/2395394000001035438?ZOHO_CRITERIA=%224.5%22.%22Id_Tama%C3%B1o_Espec%C3%ADfico%22%3D1</v>
      </c>
      <c r="AA2" s="54" t="s">
        <v>51</v>
      </c>
      <c r="AB2" s="30" t="s">
        <v>52</v>
      </c>
      <c r="AC2" s="31" t="s">
        <v>53</v>
      </c>
      <c r="AD2" s="32" t="s">
        <v>54</v>
      </c>
      <c r="AE2" s="30" t="s">
        <v>55</v>
      </c>
      <c r="AG2" s="33" t="str">
        <f>+IF(Q2="","",Q2)</f>
        <v>Gráfico 1</v>
      </c>
      <c r="AH2" s="34" t="s">
        <v>56</v>
      </c>
      <c r="AI2" s="34" t="str">
        <f>+"Número de empresas dedicadas a agricultura y/o ganadería clasificadas por el Servicio de Impuestos Internos de tamaño "&amp;R2</f>
        <v>Número de empresas dedicadas a agricultura y/o ganadería clasificadas por el Servicio de Impuestos Internos de tamaño SIN VENTAS</v>
      </c>
      <c r="AJ2" s="34" t="str">
        <f>+P2</f>
        <v>Número de Empresas del Sector Agrícola por Tipo de Cultivo en la Categoría de Tamaño Específica: SIN VENTAS del Servicio de Impuestos Internos de Chile para el Año 2020 (empleados)</v>
      </c>
      <c r="AK2" s="35" t="s">
        <v>53</v>
      </c>
      <c r="AL2" s="34" t="s">
        <v>57</v>
      </c>
      <c r="AM2" s="36" t="str">
        <f>+AA2</f>
        <v>https://analytics.zoho.com/open-view/2395394000001035438?ZOHO_CRITERIA=%224.5%22.%22Id_Tama%C3%B1o_Espec%C3%ADfico%22%3D1</v>
      </c>
      <c r="AN2" s="37" t="s">
        <v>58</v>
      </c>
      <c r="AO2" s="37" t="s">
        <v>59</v>
      </c>
      <c r="AP2" s="34" t="s">
        <v>60</v>
      </c>
      <c r="AQ2" s="38">
        <v>44324</v>
      </c>
      <c r="AR2" s="39" t="s">
        <v>61</v>
      </c>
      <c r="AS2" s="39" t="s">
        <v>62</v>
      </c>
      <c r="AT2" s="40" t="s">
        <v>63</v>
      </c>
      <c r="AU2" s="40" t="s">
        <v>63</v>
      </c>
      <c r="AV2" s="40" t="s">
        <v>63</v>
      </c>
      <c r="AW2" s="35">
        <v>100100000</v>
      </c>
      <c r="AX2" s="41" t="e">
        <f>++VLOOKUP($AE2,[1]!Parametros[[nombre]:[Columna1]],5,0)</f>
        <v>#REF!</v>
      </c>
      <c r="AY2" s="42" t="s">
        <v>64</v>
      </c>
      <c r="AZ2" s="43">
        <v>38</v>
      </c>
      <c r="BA2" s="41" t="e">
        <f>+VLOOKUP($AC2,[1]!Temporalidad[[nombre]:[Columna1]],7,0)</f>
        <v>#REF!</v>
      </c>
      <c r="BB2" s="41" t="e">
        <f>+VLOOKUP($E2,[1]!Tipo_Gráfico[#Data],2,0)</f>
        <v>#REF!</v>
      </c>
      <c r="BC2" s="39" t="s">
        <v>65</v>
      </c>
      <c r="BD2" s="35" t="e">
        <f>+VLOOKUP($AD2,[1]!unidad_medida[[nombre]:[Columna1]],2,0)</f>
        <v>#REF!</v>
      </c>
      <c r="BE2" s="43" t="s">
        <v>63</v>
      </c>
      <c r="BF2" s="43" t="s">
        <v>63</v>
      </c>
      <c r="BG2" s="43" t="s">
        <v>63</v>
      </c>
      <c r="BH2" s="41" t="e">
        <f>+VLOOKUP($AS2,[1]!Responsables[#Data],3,0)</f>
        <v>#REF!</v>
      </c>
      <c r="BI2" s="41" t="e">
        <f>+VLOOKUP($AD2,[1]!unidad_medida[[nombre]:[Columna1]],5,0)</f>
        <v>#REF!</v>
      </c>
    </row>
    <row r="3" spans="1:67" ht="43.5" x14ac:dyDescent="0.35">
      <c r="A3" s="58" t="s">
        <v>250</v>
      </c>
      <c r="B3" s="58" t="s">
        <v>251</v>
      </c>
      <c r="C3" s="59">
        <v>4.0999999999999996</v>
      </c>
      <c r="D3" s="19">
        <f>+IF(E3="","",D2+1)</f>
        <v>2</v>
      </c>
      <c r="E3" s="20" t="str">
        <f>+E2</f>
        <v>GR</v>
      </c>
      <c r="F3" s="21"/>
      <c r="G3" s="22"/>
      <c r="H3" s="23" t="s">
        <v>48</v>
      </c>
      <c r="I3" s="22"/>
      <c r="J3" s="24">
        <v>2</v>
      </c>
      <c r="K3" s="22"/>
      <c r="L3" s="22"/>
      <c r="M3" s="22"/>
      <c r="N3" s="22"/>
      <c r="O3" s="22"/>
      <c r="P3" s="53" t="str">
        <f t="shared" ref="P3:P14" si="0">+"Número de Empresas del Sector Agrícola por Tipo de Cultivo en la Categoría de Tamaño Específica: "&amp;R3&amp;" del Servicio de Impuestos Internos de Chile para el Año 2020 (empleados)"</f>
        <v>Número de Empresas del Sector Agrícola por Tipo de Cultivo en la Categoría de Tamaño Específica: PEQUEÑA 2 del Servicio de Impuestos Internos de Chile para el Año 2020 (empleados)</v>
      </c>
      <c r="Q3" s="20" t="str">
        <f>+Q2</f>
        <v>Gráfico 1</v>
      </c>
      <c r="R3" s="26" t="s">
        <v>66</v>
      </c>
      <c r="S3" s="27">
        <f t="shared" ref="S3:S53" si="1">+J3</f>
        <v>2</v>
      </c>
      <c r="T3" s="28"/>
      <c r="U3" s="28"/>
      <c r="V3" s="28"/>
      <c r="W3" s="28"/>
      <c r="X3" s="28"/>
      <c r="Y3" s="28"/>
      <c r="Z3" s="25" t="str">
        <f t="shared" ref="Z3:Z14" si="2">+"https://analytics.zoho.com/open-view/2395394000001035438?ZOHO_CRITERIA=%224.5%22.%22Id_Tama%C3%B1o_Espec%C3%ADfico%22%3D"&amp;S3</f>
        <v>https://analytics.zoho.com/open-view/2395394000001035438?ZOHO_CRITERIA=%224.5%22.%22Id_Tama%C3%B1o_Espec%C3%ADfico%22%3D2</v>
      </c>
      <c r="AA3" s="54" t="s">
        <v>67</v>
      </c>
      <c r="AB3" s="30" t="str">
        <f>+AB2</f>
        <v>Chile</v>
      </c>
      <c r="AC3" s="31" t="str">
        <f>+AC2</f>
        <v>Año 2020</v>
      </c>
      <c r="AD3" s="32" t="str">
        <f>+AD2</f>
        <v>empresas</v>
      </c>
      <c r="AE3" s="30" t="str">
        <f>+AE2</f>
        <v>Número</v>
      </c>
      <c r="AG3" s="33" t="str">
        <f t="shared" ref="AG3:AG66" si="3">+IF(Q3="","",Q3)</f>
        <v>Gráfico 1</v>
      </c>
      <c r="AH3" s="34" t="str">
        <f>+AH2</f>
        <v>Número de Empresas Agrícultura</v>
      </c>
      <c r="AI3" s="34" t="str">
        <f t="shared" ref="AI3:AI14" si="4">+"Número de empresas dedicadas a agricultura y/o ganadería clasificadas por el Servicio de Impuestos Internos de tamaño "&amp;R3</f>
        <v>Número de empresas dedicadas a agricultura y/o ganadería clasificadas por el Servicio de Impuestos Internos de tamaño PEQUEÑA 2</v>
      </c>
      <c r="AJ3" s="34" t="str">
        <f t="shared" ref="AJ3:AJ66" si="5">+P3</f>
        <v>Número de Empresas del Sector Agrícola por Tipo de Cultivo en la Categoría de Tamaño Específica: PEQUEÑA 2 del Servicio de Impuestos Internos de Chile para el Año 2020 (empleados)</v>
      </c>
      <c r="AK3" s="35" t="str">
        <f>+AK2</f>
        <v>Año 2020</v>
      </c>
      <c r="AL3" s="34" t="str">
        <f>+AL2</f>
        <v>venta estimada, empresas en agricultura, cultivos, actividad económica, agricultura, ganadería</v>
      </c>
      <c r="AM3" s="36" t="str">
        <f t="shared" ref="AM3:AM66" si="6">+AA3</f>
        <v>https://analytics.zoho.com/open-view/2395394000001035438?ZOHO_CRITERIA=%224.5%22.%22Id_Tama%C3%B1o_Espec%C3%ADfico%22%3D2</v>
      </c>
      <c r="AN3" s="44" t="str">
        <f t="shared" ref="AN3:AZ18" si="7">+AN2</f>
        <v>CHL</v>
      </c>
      <c r="AO3" s="44" t="str">
        <f t="shared" si="7"/>
        <v>País</v>
      </c>
      <c r="AP3" s="34" t="str">
        <f t="shared" si="7"/>
        <v>Número de Empleados de las empresas dedicadas a una actividad económica asociada a la agricultura o la ganadería, según tamaño de la empresa.</v>
      </c>
      <c r="AQ3" s="45">
        <f t="shared" si="7"/>
        <v>44324</v>
      </c>
      <c r="AR3" s="36" t="str">
        <f t="shared" si="7"/>
        <v>Español</v>
      </c>
      <c r="AS3" s="36" t="str">
        <f t="shared" si="7"/>
        <v>Naty</v>
      </c>
      <c r="AT3" s="40" t="str">
        <f t="shared" si="7"/>
        <v>No Aplica</v>
      </c>
      <c r="AU3" s="40" t="str">
        <f t="shared" si="7"/>
        <v>No Aplica</v>
      </c>
      <c r="AV3" s="40" t="str">
        <f t="shared" si="7"/>
        <v>No Aplica</v>
      </c>
      <c r="AW3" s="35">
        <f>+AW2</f>
        <v>100100000</v>
      </c>
      <c r="AX3" s="41" t="e">
        <f>+AX2</f>
        <v>#REF!</v>
      </c>
      <c r="AY3" s="46" t="str">
        <f>+AY2</f>
        <v>Fruta</v>
      </c>
      <c r="AZ3" s="40">
        <f>+AZ2</f>
        <v>38</v>
      </c>
      <c r="BA3" s="41" t="e">
        <f>+VLOOKUP($AC3,[1]!Temporalidad[[nombre]:[Columna1]],7,0)</f>
        <v>#REF!</v>
      </c>
      <c r="BB3" s="41" t="e">
        <f>+VLOOKUP($E3,[1]!Tipo_Gráfico[#Data],2,0)</f>
        <v>#REF!</v>
      </c>
      <c r="BC3" s="36" t="str">
        <f>+BC2</f>
        <v>Servicio de Impuestos Internos , Ministerio de Hacienda, Chile</v>
      </c>
      <c r="BD3" s="35" t="e">
        <f>+VLOOKUP($AD3,[1]!unidad_medida[[nombre]:[Columna1]],2,0)</f>
        <v>#REF!</v>
      </c>
      <c r="BE3" s="40" t="str">
        <f t="shared" ref="BE3:BG18" si="8">+BE2</f>
        <v>No Aplica</v>
      </c>
      <c r="BF3" s="40" t="str">
        <f t="shared" si="8"/>
        <v>No Aplica</v>
      </c>
      <c r="BG3" s="40" t="str">
        <f t="shared" si="8"/>
        <v>No Aplica</v>
      </c>
      <c r="BH3" s="41" t="e">
        <f>+VLOOKUP($AS3,[1]!Responsables[#Data],3,0)</f>
        <v>#REF!</v>
      </c>
      <c r="BI3" s="41" t="e">
        <f>+VLOOKUP($AD3,[1]!unidad_medida[[nombre]:[Columna1]],5,0)</f>
        <v>#REF!</v>
      </c>
    </row>
    <row r="4" spans="1:67" ht="43.5" x14ac:dyDescent="0.35">
      <c r="A4" s="58" t="s">
        <v>250</v>
      </c>
      <c r="B4" s="58" t="s">
        <v>251</v>
      </c>
      <c r="C4" s="59">
        <v>4.0999999999999996</v>
      </c>
      <c r="D4" s="19">
        <f t="shared" ref="D4:D67" si="9">+IF(E4="","",D3+1)</f>
        <v>3</v>
      </c>
      <c r="E4" s="20" t="str">
        <f t="shared" ref="E4:E15" si="10">+E3</f>
        <v>GR</v>
      </c>
      <c r="F4" s="21"/>
      <c r="G4" s="22"/>
      <c r="H4" s="23" t="s">
        <v>48</v>
      </c>
      <c r="I4" s="22"/>
      <c r="J4" s="24">
        <v>3</v>
      </c>
      <c r="K4" s="22"/>
      <c r="L4" s="22"/>
      <c r="M4" s="22"/>
      <c r="N4" s="22"/>
      <c r="O4" s="22"/>
      <c r="P4" s="53" t="str">
        <f t="shared" si="0"/>
        <v>Número de Empresas del Sector Agrícola por Tipo de Cultivo en la Categoría de Tamaño Específica: MICRO 1 del Servicio de Impuestos Internos de Chile para el Año 2020 (empleados)</v>
      </c>
      <c r="Q4" s="20" t="str">
        <f t="shared" ref="Q4:Q40" si="11">+Q3</f>
        <v>Gráfico 1</v>
      </c>
      <c r="R4" s="26" t="s">
        <v>68</v>
      </c>
      <c r="S4" s="27">
        <f t="shared" si="1"/>
        <v>3</v>
      </c>
      <c r="T4" s="28"/>
      <c r="U4" s="28"/>
      <c r="V4" s="28"/>
      <c r="W4" s="28"/>
      <c r="X4" s="28"/>
      <c r="Y4" s="28"/>
      <c r="Z4" s="25" t="str">
        <f t="shared" si="2"/>
        <v>https://analytics.zoho.com/open-view/2395394000001035438?ZOHO_CRITERIA=%224.5%22.%22Id_Tama%C3%B1o_Espec%C3%ADfico%22%3D3</v>
      </c>
      <c r="AA4" s="54" t="s">
        <v>69</v>
      </c>
      <c r="AB4" s="30" t="str">
        <f t="shared" ref="AB4:AE19" si="12">+AB3</f>
        <v>Chile</v>
      </c>
      <c r="AC4" s="31" t="str">
        <f t="shared" si="12"/>
        <v>Año 2020</v>
      </c>
      <c r="AD4" s="32" t="str">
        <f t="shared" si="12"/>
        <v>empresas</v>
      </c>
      <c r="AE4" s="30" t="str">
        <f t="shared" si="12"/>
        <v>Número</v>
      </c>
      <c r="AG4" s="33" t="str">
        <f t="shared" si="3"/>
        <v>Gráfico 1</v>
      </c>
      <c r="AH4" s="34" t="str">
        <f t="shared" ref="AH4:AH67" si="13">+AH3</f>
        <v>Número de Empresas Agrícultura</v>
      </c>
      <c r="AI4" s="34" t="str">
        <f t="shared" si="4"/>
        <v>Número de empresas dedicadas a agricultura y/o ganadería clasificadas por el Servicio de Impuestos Internos de tamaño MICRO 1</v>
      </c>
      <c r="AJ4" s="34" t="str">
        <f t="shared" si="5"/>
        <v>Número de Empresas del Sector Agrícola por Tipo de Cultivo en la Categoría de Tamaño Específica: MICRO 1 del Servicio de Impuestos Internos de Chile para el Año 2020 (empleados)</v>
      </c>
      <c r="AK4" s="35" t="str">
        <f t="shared" ref="AK4:AL19" si="14">+AK3</f>
        <v>Año 2020</v>
      </c>
      <c r="AL4" s="34" t="str">
        <f t="shared" si="14"/>
        <v>venta estimada, empresas en agricultura, cultivos, actividad económica, agricultura, ganadería</v>
      </c>
      <c r="AM4" s="36" t="str">
        <f t="shared" si="6"/>
        <v>https://analytics.zoho.com/open-view/2395394000001035438?ZOHO_CRITERIA=%224.5%22.%22Id_Tama%C3%B1o_Espec%C3%ADfico%22%3D3</v>
      </c>
      <c r="AN4" s="44" t="str">
        <f t="shared" si="7"/>
        <v>CHL</v>
      </c>
      <c r="AO4" s="44" t="str">
        <f t="shared" si="7"/>
        <v>País</v>
      </c>
      <c r="AP4" s="34" t="str">
        <f t="shared" si="7"/>
        <v>Número de Empleados de las empresas dedicadas a una actividad económica asociada a la agricultura o la ganadería, según tamaño de la empresa.</v>
      </c>
      <c r="AQ4" s="45">
        <f t="shared" si="7"/>
        <v>44324</v>
      </c>
      <c r="AR4" s="36" t="str">
        <f t="shared" si="7"/>
        <v>Español</v>
      </c>
      <c r="AS4" s="36" t="str">
        <f t="shared" si="7"/>
        <v>Naty</v>
      </c>
      <c r="AT4" s="40" t="str">
        <f t="shared" si="7"/>
        <v>No Aplica</v>
      </c>
      <c r="AU4" s="40" t="str">
        <f t="shared" si="7"/>
        <v>No Aplica</v>
      </c>
      <c r="AV4" s="40" t="str">
        <f t="shared" si="7"/>
        <v>No Aplica</v>
      </c>
      <c r="AW4" s="35">
        <f t="shared" si="7"/>
        <v>100100000</v>
      </c>
      <c r="AX4" s="41" t="e">
        <f t="shared" si="7"/>
        <v>#REF!</v>
      </c>
      <c r="AY4" s="46" t="str">
        <f t="shared" si="7"/>
        <v>Fruta</v>
      </c>
      <c r="AZ4" s="40">
        <f t="shared" si="7"/>
        <v>38</v>
      </c>
      <c r="BA4" s="41" t="e">
        <f>+VLOOKUP($AC4,[1]!Temporalidad[[nombre]:[Columna1]],7,0)</f>
        <v>#REF!</v>
      </c>
      <c r="BB4" s="41" t="e">
        <f>+VLOOKUP($E4,[1]!Tipo_Gráfico[#Data],2,0)</f>
        <v>#REF!</v>
      </c>
      <c r="BC4" s="36" t="str">
        <f t="shared" ref="BC4:BC67" si="15">+BC3</f>
        <v>Servicio de Impuestos Internos , Ministerio de Hacienda, Chile</v>
      </c>
      <c r="BD4" s="35" t="e">
        <f>+VLOOKUP($AD4,[1]!unidad_medida[[nombre]:[Columna1]],2,0)</f>
        <v>#REF!</v>
      </c>
      <c r="BE4" s="40" t="str">
        <f t="shared" si="8"/>
        <v>No Aplica</v>
      </c>
      <c r="BF4" s="40" t="str">
        <f t="shared" si="8"/>
        <v>No Aplica</v>
      </c>
      <c r="BG4" s="40" t="str">
        <f t="shared" si="8"/>
        <v>No Aplica</v>
      </c>
      <c r="BH4" s="41" t="e">
        <f>+VLOOKUP($AS4,[1]!Responsables[#Data],3,0)</f>
        <v>#REF!</v>
      </c>
      <c r="BI4" s="41" t="e">
        <f>+VLOOKUP($AD4,[1]!unidad_medida[[nombre]:[Columna1]],5,0)</f>
        <v>#REF!</v>
      </c>
    </row>
    <row r="5" spans="1:67" ht="43.5" x14ac:dyDescent="0.35">
      <c r="A5" s="58" t="s">
        <v>250</v>
      </c>
      <c r="B5" s="58" t="s">
        <v>251</v>
      </c>
      <c r="C5" s="59">
        <v>4.0999999999999996</v>
      </c>
      <c r="D5" s="19">
        <f t="shared" si="9"/>
        <v>4</v>
      </c>
      <c r="E5" s="20" t="str">
        <f t="shared" si="10"/>
        <v>GR</v>
      </c>
      <c r="F5" s="21"/>
      <c r="G5" s="22"/>
      <c r="H5" s="23" t="s">
        <v>48</v>
      </c>
      <c r="I5" s="22"/>
      <c r="J5" s="24">
        <v>4</v>
      </c>
      <c r="K5" s="22"/>
      <c r="L5" s="22"/>
      <c r="M5" s="22"/>
      <c r="N5" s="22"/>
      <c r="O5" s="22"/>
      <c r="P5" s="53" t="str">
        <f t="shared" si="0"/>
        <v>Número de Empresas del Sector Agrícola por Tipo de Cultivo en la Categoría de Tamaño Específica: MEDIANA 1 del Servicio de Impuestos Internos de Chile para el Año 2020 (empleados)</v>
      </c>
      <c r="Q5" s="20" t="str">
        <f t="shared" si="11"/>
        <v>Gráfico 1</v>
      </c>
      <c r="R5" s="26" t="s">
        <v>70</v>
      </c>
      <c r="S5" s="27">
        <f t="shared" si="1"/>
        <v>4</v>
      </c>
      <c r="T5" s="28"/>
      <c r="U5" s="28"/>
      <c r="V5" s="28"/>
      <c r="W5" s="28"/>
      <c r="X5" s="28"/>
      <c r="Y5" s="28"/>
      <c r="Z5" s="25" t="str">
        <f t="shared" si="2"/>
        <v>https://analytics.zoho.com/open-view/2395394000001035438?ZOHO_CRITERIA=%224.5%22.%22Id_Tama%C3%B1o_Espec%C3%ADfico%22%3D4</v>
      </c>
      <c r="AA5" s="54" t="s">
        <v>71</v>
      </c>
      <c r="AB5" s="30" t="str">
        <f t="shared" si="12"/>
        <v>Chile</v>
      </c>
      <c r="AC5" s="31" t="str">
        <f t="shared" si="12"/>
        <v>Año 2020</v>
      </c>
      <c r="AD5" s="32" t="str">
        <f t="shared" si="12"/>
        <v>empresas</v>
      </c>
      <c r="AE5" s="30" t="str">
        <f t="shared" si="12"/>
        <v>Número</v>
      </c>
      <c r="AG5" s="33" t="str">
        <f t="shared" si="3"/>
        <v>Gráfico 1</v>
      </c>
      <c r="AH5" s="34" t="str">
        <f t="shared" si="13"/>
        <v>Número de Empresas Agrícultura</v>
      </c>
      <c r="AI5" s="34" t="str">
        <f t="shared" si="4"/>
        <v>Número de empresas dedicadas a agricultura y/o ganadería clasificadas por el Servicio de Impuestos Internos de tamaño MEDIANA 1</v>
      </c>
      <c r="AJ5" s="34" t="str">
        <f t="shared" si="5"/>
        <v>Número de Empresas del Sector Agrícola por Tipo de Cultivo en la Categoría de Tamaño Específica: MEDIANA 1 del Servicio de Impuestos Internos de Chile para el Año 2020 (empleados)</v>
      </c>
      <c r="AK5" s="35" t="str">
        <f t="shared" si="14"/>
        <v>Año 2020</v>
      </c>
      <c r="AL5" s="34" t="str">
        <f t="shared" si="14"/>
        <v>venta estimada, empresas en agricultura, cultivos, actividad económica, agricultura, ganadería</v>
      </c>
      <c r="AM5" s="36" t="str">
        <f t="shared" si="6"/>
        <v>https://analytics.zoho.com/open-view/2395394000001035438?ZOHO_CRITERIA=%224.5%22.%22Id_Tama%C3%B1o_Espec%C3%ADfico%22%3D4</v>
      </c>
      <c r="AN5" s="44" t="str">
        <f t="shared" si="7"/>
        <v>CHL</v>
      </c>
      <c r="AO5" s="44" t="str">
        <f t="shared" si="7"/>
        <v>País</v>
      </c>
      <c r="AP5" s="34" t="str">
        <f t="shared" si="7"/>
        <v>Número de Empleados de las empresas dedicadas a una actividad económica asociada a la agricultura o la ganadería, según tamaño de la empresa.</v>
      </c>
      <c r="AQ5" s="45">
        <f t="shared" si="7"/>
        <v>44324</v>
      </c>
      <c r="AR5" s="36" t="str">
        <f t="shared" si="7"/>
        <v>Español</v>
      </c>
      <c r="AS5" s="36" t="str">
        <f t="shared" si="7"/>
        <v>Naty</v>
      </c>
      <c r="AT5" s="40" t="str">
        <f t="shared" si="7"/>
        <v>No Aplica</v>
      </c>
      <c r="AU5" s="40" t="str">
        <f t="shared" si="7"/>
        <v>No Aplica</v>
      </c>
      <c r="AV5" s="40" t="str">
        <f t="shared" si="7"/>
        <v>No Aplica</v>
      </c>
      <c r="AW5" s="35">
        <f t="shared" si="7"/>
        <v>100100000</v>
      </c>
      <c r="AX5" s="41" t="e">
        <f t="shared" si="7"/>
        <v>#REF!</v>
      </c>
      <c r="AY5" s="46" t="str">
        <f t="shared" si="7"/>
        <v>Fruta</v>
      </c>
      <c r="AZ5" s="40">
        <f t="shared" si="7"/>
        <v>38</v>
      </c>
      <c r="BA5" s="41" t="e">
        <f>+VLOOKUP($AC5,[1]!Temporalidad[[nombre]:[Columna1]],7,0)</f>
        <v>#REF!</v>
      </c>
      <c r="BB5" s="41" t="e">
        <f>+VLOOKUP($E5,[1]!Tipo_Gráfico[#Data],2,0)</f>
        <v>#REF!</v>
      </c>
      <c r="BC5" s="36" t="str">
        <f t="shared" si="15"/>
        <v>Servicio de Impuestos Internos , Ministerio de Hacienda, Chile</v>
      </c>
      <c r="BD5" s="35" t="e">
        <f>+VLOOKUP($AD5,[1]!unidad_medida[[nombre]:[Columna1]],2,0)</f>
        <v>#REF!</v>
      </c>
      <c r="BE5" s="40" t="str">
        <f t="shared" si="8"/>
        <v>No Aplica</v>
      </c>
      <c r="BF5" s="40" t="str">
        <f t="shared" si="8"/>
        <v>No Aplica</v>
      </c>
      <c r="BG5" s="40" t="str">
        <f t="shared" si="8"/>
        <v>No Aplica</v>
      </c>
      <c r="BH5" s="41" t="e">
        <f>+VLOOKUP($AS5,[1]!Responsables[#Data],3,0)</f>
        <v>#REF!</v>
      </c>
      <c r="BI5" s="41" t="e">
        <f>+VLOOKUP($AD5,[1]!unidad_medida[[nombre]:[Columna1]],5,0)</f>
        <v>#REF!</v>
      </c>
    </row>
    <row r="6" spans="1:67" ht="43.5" x14ac:dyDescent="0.35">
      <c r="A6" s="58" t="s">
        <v>250</v>
      </c>
      <c r="B6" s="58" t="s">
        <v>251</v>
      </c>
      <c r="C6" s="59">
        <v>4.0999999999999996</v>
      </c>
      <c r="D6" s="19">
        <f t="shared" si="9"/>
        <v>5</v>
      </c>
      <c r="E6" s="20" t="str">
        <f t="shared" si="10"/>
        <v>GR</v>
      </c>
      <c r="F6" s="21"/>
      <c r="G6" s="22"/>
      <c r="H6" s="23" t="s">
        <v>48</v>
      </c>
      <c r="I6" s="22"/>
      <c r="J6" s="24">
        <v>5</v>
      </c>
      <c r="K6" s="22"/>
      <c r="L6" s="22"/>
      <c r="M6" s="22"/>
      <c r="N6" s="22"/>
      <c r="O6" s="22"/>
      <c r="P6" s="53" t="str">
        <f t="shared" si="0"/>
        <v>Número de Empresas del Sector Agrícola por Tipo de Cultivo en la Categoría de Tamaño Específica: MICRO 2 del Servicio de Impuestos Internos de Chile para el Año 2020 (empleados)</v>
      </c>
      <c r="Q6" s="20" t="str">
        <f t="shared" si="11"/>
        <v>Gráfico 1</v>
      </c>
      <c r="R6" s="26" t="s">
        <v>72</v>
      </c>
      <c r="S6" s="27">
        <f t="shared" si="1"/>
        <v>5</v>
      </c>
      <c r="T6" s="28"/>
      <c r="U6" s="28"/>
      <c r="V6" s="28"/>
      <c r="W6" s="28"/>
      <c r="X6" s="28"/>
      <c r="Y6" s="28"/>
      <c r="Z6" s="25" t="str">
        <f t="shared" si="2"/>
        <v>https://analytics.zoho.com/open-view/2395394000001035438?ZOHO_CRITERIA=%224.5%22.%22Id_Tama%C3%B1o_Espec%C3%ADfico%22%3D5</v>
      </c>
      <c r="AA6" s="54" t="s">
        <v>73</v>
      </c>
      <c r="AB6" s="30" t="str">
        <f t="shared" si="12"/>
        <v>Chile</v>
      </c>
      <c r="AC6" s="31" t="str">
        <f t="shared" si="12"/>
        <v>Año 2020</v>
      </c>
      <c r="AD6" s="32" t="str">
        <f t="shared" si="12"/>
        <v>empresas</v>
      </c>
      <c r="AE6" s="30" t="str">
        <f t="shared" si="12"/>
        <v>Número</v>
      </c>
      <c r="AG6" s="33" t="str">
        <f t="shared" si="3"/>
        <v>Gráfico 1</v>
      </c>
      <c r="AH6" s="34" t="str">
        <f t="shared" si="13"/>
        <v>Número de Empresas Agrícultura</v>
      </c>
      <c r="AI6" s="34" t="str">
        <f t="shared" si="4"/>
        <v>Número de empresas dedicadas a agricultura y/o ganadería clasificadas por el Servicio de Impuestos Internos de tamaño MICRO 2</v>
      </c>
      <c r="AJ6" s="34" t="str">
        <f t="shared" si="5"/>
        <v>Número de Empresas del Sector Agrícola por Tipo de Cultivo en la Categoría de Tamaño Específica: MICRO 2 del Servicio de Impuestos Internos de Chile para el Año 2020 (empleados)</v>
      </c>
      <c r="AK6" s="35" t="str">
        <f t="shared" si="14"/>
        <v>Año 2020</v>
      </c>
      <c r="AL6" s="34" t="str">
        <f t="shared" si="14"/>
        <v>venta estimada, empresas en agricultura, cultivos, actividad económica, agricultura, ganadería</v>
      </c>
      <c r="AM6" s="36" t="str">
        <f t="shared" si="6"/>
        <v>https://analytics.zoho.com/open-view/2395394000001035438?ZOHO_CRITERIA=%224.5%22.%22Id_Tama%C3%B1o_Espec%C3%ADfico%22%3D5</v>
      </c>
      <c r="AN6" s="44" t="str">
        <f t="shared" si="7"/>
        <v>CHL</v>
      </c>
      <c r="AO6" s="44" t="str">
        <f t="shared" si="7"/>
        <v>País</v>
      </c>
      <c r="AP6" s="34" t="str">
        <f t="shared" si="7"/>
        <v>Número de Empleados de las empresas dedicadas a una actividad económica asociada a la agricultura o la ganadería, según tamaño de la empresa.</v>
      </c>
      <c r="AQ6" s="45">
        <f t="shared" si="7"/>
        <v>44324</v>
      </c>
      <c r="AR6" s="36" t="str">
        <f t="shared" si="7"/>
        <v>Español</v>
      </c>
      <c r="AS6" s="36" t="str">
        <f t="shared" si="7"/>
        <v>Naty</v>
      </c>
      <c r="AT6" s="40" t="str">
        <f t="shared" si="7"/>
        <v>No Aplica</v>
      </c>
      <c r="AU6" s="40" t="str">
        <f t="shared" si="7"/>
        <v>No Aplica</v>
      </c>
      <c r="AV6" s="40" t="str">
        <f t="shared" si="7"/>
        <v>No Aplica</v>
      </c>
      <c r="AW6" s="35">
        <f t="shared" si="7"/>
        <v>100100000</v>
      </c>
      <c r="AX6" s="41" t="e">
        <f t="shared" si="7"/>
        <v>#REF!</v>
      </c>
      <c r="AY6" s="46" t="str">
        <f t="shared" si="7"/>
        <v>Fruta</v>
      </c>
      <c r="AZ6" s="40">
        <f t="shared" si="7"/>
        <v>38</v>
      </c>
      <c r="BA6" s="41" t="e">
        <f>+VLOOKUP($AC6,[1]!Temporalidad[[nombre]:[Columna1]],7,0)</f>
        <v>#REF!</v>
      </c>
      <c r="BB6" s="41" t="e">
        <f>+VLOOKUP($E6,[1]!Tipo_Gráfico[#Data],2,0)</f>
        <v>#REF!</v>
      </c>
      <c r="BC6" s="36" t="str">
        <f t="shared" si="15"/>
        <v>Servicio de Impuestos Internos , Ministerio de Hacienda, Chile</v>
      </c>
      <c r="BD6" s="35" t="e">
        <f>+VLOOKUP($AD6,[1]!unidad_medida[[nombre]:[Columna1]],2,0)</f>
        <v>#REF!</v>
      </c>
      <c r="BE6" s="40" t="str">
        <f t="shared" si="8"/>
        <v>No Aplica</v>
      </c>
      <c r="BF6" s="40" t="str">
        <f t="shared" si="8"/>
        <v>No Aplica</v>
      </c>
      <c r="BG6" s="40" t="str">
        <f t="shared" si="8"/>
        <v>No Aplica</v>
      </c>
      <c r="BH6" s="41" t="e">
        <f>+VLOOKUP($AS6,[1]!Responsables[#Data],3,0)</f>
        <v>#REF!</v>
      </c>
      <c r="BI6" s="41" t="e">
        <f>+VLOOKUP($AD6,[1]!unidad_medida[[nombre]:[Columna1]],5,0)</f>
        <v>#REF!</v>
      </c>
    </row>
    <row r="7" spans="1:67" ht="43.5" x14ac:dyDescent="0.35">
      <c r="A7" s="58" t="s">
        <v>250</v>
      </c>
      <c r="B7" s="58" t="s">
        <v>251</v>
      </c>
      <c r="C7" s="59">
        <v>4.0999999999999996</v>
      </c>
      <c r="D7" s="19">
        <f t="shared" si="9"/>
        <v>6</v>
      </c>
      <c r="E7" s="20" t="str">
        <f t="shared" si="10"/>
        <v>GR</v>
      </c>
      <c r="F7" s="21"/>
      <c r="G7" s="22"/>
      <c r="H7" s="23" t="s">
        <v>48</v>
      </c>
      <c r="I7" s="22"/>
      <c r="J7" s="24">
        <v>6</v>
      </c>
      <c r="K7" s="22"/>
      <c r="L7" s="22"/>
      <c r="M7" s="22"/>
      <c r="N7" s="22"/>
      <c r="O7" s="22"/>
      <c r="P7" s="53" t="str">
        <f t="shared" si="0"/>
        <v>Número de Empresas del Sector Agrícola por Tipo de Cultivo en la Categoría de Tamaño Específica: PEQUEÑA 3 del Servicio de Impuestos Internos de Chile para el Año 2020 (empleados)</v>
      </c>
      <c r="Q7" s="20" t="str">
        <f t="shared" si="11"/>
        <v>Gráfico 1</v>
      </c>
      <c r="R7" s="26" t="s">
        <v>74</v>
      </c>
      <c r="S7" s="27">
        <f t="shared" si="1"/>
        <v>6</v>
      </c>
      <c r="T7" s="28"/>
      <c r="U7" s="28"/>
      <c r="V7" s="28"/>
      <c r="W7" s="28"/>
      <c r="X7" s="28"/>
      <c r="Y7" s="28"/>
      <c r="Z7" s="25" t="str">
        <f t="shared" si="2"/>
        <v>https://analytics.zoho.com/open-view/2395394000001035438?ZOHO_CRITERIA=%224.5%22.%22Id_Tama%C3%B1o_Espec%C3%ADfico%22%3D6</v>
      </c>
      <c r="AA7" s="54" t="s">
        <v>75</v>
      </c>
      <c r="AB7" s="30" t="str">
        <f t="shared" si="12"/>
        <v>Chile</v>
      </c>
      <c r="AC7" s="31" t="str">
        <f t="shared" si="12"/>
        <v>Año 2020</v>
      </c>
      <c r="AD7" s="32" t="str">
        <f t="shared" si="12"/>
        <v>empresas</v>
      </c>
      <c r="AE7" s="30" t="str">
        <f t="shared" si="12"/>
        <v>Número</v>
      </c>
      <c r="AG7" s="33" t="str">
        <f t="shared" si="3"/>
        <v>Gráfico 1</v>
      </c>
      <c r="AH7" s="34" t="str">
        <f t="shared" si="13"/>
        <v>Número de Empresas Agrícultura</v>
      </c>
      <c r="AI7" s="34" t="str">
        <f t="shared" si="4"/>
        <v>Número de empresas dedicadas a agricultura y/o ganadería clasificadas por el Servicio de Impuestos Internos de tamaño PEQUEÑA 3</v>
      </c>
      <c r="AJ7" s="34" t="str">
        <f t="shared" si="5"/>
        <v>Número de Empresas del Sector Agrícola por Tipo de Cultivo en la Categoría de Tamaño Específica: PEQUEÑA 3 del Servicio de Impuestos Internos de Chile para el Año 2020 (empleados)</v>
      </c>
      <c r="AK7" s="35" t="str">
        <f t="shared" si="14"/>
        <v>Año 2020</v>
      </c>
      <c r="AL7" s="34" t="str">
        <f t="shared" si="14"/>
        <v>venta estimada, empresas en agricultura, cultivos, actividad económica, agricultura, ganadería</v>
      </c>
      <c r="AM7" s="36" t="str">
        <f t="shared" si="6"/>
        <v>https://analytics.zoho.com/open-view/2395394000001035438?ZOHO_CRITERIA=%224.5%22.%22Id_Tama%C3%B1o_Espec%C3%ADfico%22%3D6</v>
      </c>
      <c r="AN7" s="44" t="str">
        <f t="shared" si="7"/>
        <v>CHL</v>
      </c>
      <c r="AO7" s="44" t="str">
        <f t="shared" si="7"/>
        <v>País</v>
      </c>
      <c r="AP7" s="34" t="str">
        <f t="shared" si="7"/>
        <v>Número de Empleados de las empresas dedicadas a una actividad económica asociada a la agricultura o la ganadería, según tamaño de la empresa.</v>
      </c>
      <c r="AQ7" s="45">
        <f t="shared" si="7"/>
        <v>44324</v>
      </c>
      <c r="AR7" s="36" t="str">
        <f t="shared" si="7"/>
        <v>Español</v>
      </c>
      <c r="AS7" s="36" t="str">
        <f t="shared" si="7"/>
        <v>Naty</v>
      </c>
      <c r="AT7" s="40" t="str">
        <f t="shared" si="7"/>
        <v>No Aplica</v>
      </c>
      <c r="AU7" s="40" t="str">
        <f t="shared" si="7"/>
        <v>No Aplica</v>
      </c>
      <c r="AV7" s="40" t="str">
        <f t="shared" si="7"/>
        <v>No Aplica</v>
      </c>
      <c r="AW7" s="35">
        <f t="shared" si="7"/>
        <v>100100000</v>
      </c>
      <c r="AX7" s="41" t="e">
        <f t="shared" si="7"/>
        <v>#REF!</v>
      </c>
      <c r="AY7" s="46" t="str">
        <f t="shared" si="7"/>
        <v>Fruta</v>
      </c>
      <c r="AZ7" s="40">
        <f t="shared" si="7"/>
        <v>38</v>
      </c>
      <c r="BA7" s="41" t="e">
        <f>+VLOOKUP($AC7,[1]!Temporalidad[[nombre]:[Columna1]],7,0)</f>
        <v>#REF!</v>
      </c>
      <c r="BB7" s="41" t="e">
        <f>+VLOOKUP($E7,[1]!Tipo_Gráfico[#Data],2,0)</f>
        <v>#REF!</v>
      </c>
      <c r="BC7" s="36" t="str">
        <f t="shared" si="15"/>
        <v>Servicio de Impuestos Internos , Ministerio de Hacienda, Chile</v>
      </c>
      <c r="BD7" s="35" t="e">
        <f>+VLOOKUP($AD7,[1]!unidad_medida[[nombre]:[Columna1]],2,0)</f>
        <v>#REF!</v>
      </c>
      <c r="BE7" s="40" t="str">
        <f t="shared" si="8"/>
        <v>No Aplica</v>
      </c>
      <c r="BF7" s="40" t="str">
        <f t="shared" si="8"/>
        <v>No Aplica</v>
      </c>
      <c r="BG7" s="40" t="str">
        <f t="shared" si="8"/>
        <v>No Aplica</v>
      </c>
      <c r="BH7" s="41" t="e">
        <f>+VLOOKUP($AS7,[1]!Responsables[#Data],3,0)</f>
        <v>#REF!</v>
      </c>
      <c r="BI7" s="41" t="e">
        <f>+VLOOKUP($AD7,[1]!unidad_medida[[nombre]:[Columna1]],5,0)</f>
        <v>#REF!</v>
      </c>
    </row>
    <row r="8" spans="1:67" ht="43.5" x14ac:dyDescent="0.35">
      <c r="A8" s="58" t="s">
        <v>250</v>
      </c>
      <c r="B8" s="58" t="s">
        <v>251</v>
      </c>
      <c r="C8" s="59">
        <v>4.0999999999999996</v>
      </c>
      <c r="D8" s="19">
        <f t="shared" si="9"/>
        <v>7</v>
      </c>
      <c r="E8" s="20" t="str">
        <f t="shared" si="10"/>
        <v>GR</v>
      </c>
      <c r="F8" s="21"/>
      <c r="G8" s="22"/>
      <c r="H8" s="23" t="s">
        <v>48</v>
      </c>
      <c r="I8" s="22"/>
      <c r="J8" s="24">
        <v>7</v>
      </c>
      <c r="K8" s="22"/>
      <c r="L8" s="22"/>
      <c r="M8" s="22"/>
      <c r="N8" s="22"/>
      <c r="O8" s="22"/>
      <c r="P8" s="53" t="str">
        <f t="shared" si="0"/>
        <v>Número de Empresas del Sector Agrícola por Tipo de Cultivo en la Categoría de Tamaño Específica: MICRO 3 del Servicio de Impuestos Internos de Chile para el Año 2020 (empleados)</v>
      </c>
      <c r="Q8" s="20" t="str">
        <f t="shared" si="11"/>
        <v>Gráfico 1</v>
      </c>
      <c r="R8" s="26" t="s">
        <v>76</v>
      </c>
      <c r="S8" s="27">
        <f t="shared" si="1"/>
        <v>7</v>
      </c>
      <c r="T8" s="28"/>
      <c r="U8" s="28"/>
      <c r="V8" s="28"/>
      <c r="W8" s="28"/>
      <c r="X8" s="28"/>
      <c r="Y8" s="28"/>
      <c r="Z8" s="25" t="str">
        <f t="shared" si="2"/>
        <v>https://analytics.zoho.com/open-view/2395394000001035438?ZOHO_CRITERIA=%224.5%22.%22Id_Tama%C3%B1o_Espec%C3%ADfico%22%3D7</v>
      </c>
      <c r="AA8" s="54" t="s">
        <v>77</v>
      </c>
      <c r="AB8" s="30" t="str">
        <f t="shared" si="12"/>
        <v>Chile</v>
      </c>
      <c r="AC8" s="31" t="str">
        <f t="shared" si="12"/>
        <v>Año 2020</v>
      </c>
      <c r="AD8" s="32" t="str">
        <f t="shared" si="12"/>
        <v>empresas</v>
      </c>
      <c r="AE8" s="30" t="str">
        <f t="shared" si="12"/>
        <v>Número</v>
      </c>
      <c r="AG8" s="33" t="str">
        <f t="shared" si="3"/>
        <v>Gráfico 1</v>
      </c>
      <c r="AH8" s="34" t="str">
        <f t="shared" si="13"/>
        <v>Número de Empresas Agrícultura</v>
      </c>
      <c r="AI8" s="34" t="str">
        <f t="shared" si="4"/>
        <v>Número de empresas dedicadas a agricultura y/o ganadería clasificadas por el Servicio de Impuestos Internos de tamaño MICRO 3</v>
      </c>
      <c r="AJ8" s="34" t="str">
        <f t="shared" si="5"/>
        <v>Número de Empresas del Sector Agrícola por Tipo de Cultivo en la Categoría de Tamaño Específica: MICRO 3 del Servicio de Impuestos Internos de Chile para el Año 2020 (empleados)</v>
      </c>
      <c r="AK8" s="35" t="str">
        <f t="shared" si="14"/>
        <v>Año 2020</v>
      </c>
      <c r="AL8" s="34" t="str">
        <f t="shared" si="14"/>
        <v>venta estimada, empresas en agricultura, cultivos, actividad económica, agricultura, ganadería</v>
      </c>
      <c r="AM8" s="36" t="str">
        <f t="shared" si="6"/>
        <v>https://analytics.zoho.com/open-view/2395394000001035438?ZOHO_CRITERIA=%224.5%22.%22Id_Tama%C3%B1o_Espec%C3%ADfico%22%3D7</v>
      </c>
      <c r="AN8" s="44" t="str">
        <f t="shared" si="7"/>
        <v>CHL</v>
      </c>
      <c r="AO8" s="44" t="str">
        <f t="shared" si="7"/>
        <v>País</v>
      </c>
      <c r="AP8" s="34" t="str">
        <f t="shared" si="7"/>
        <v>Número de Empleados de las empresas dedicadas a una actividad económica asociada a la agricultura o la ganadería, según tamaño de la empresa.</v>
      </c>
      <c r="AQ8" s="45">
        <f t="shared" si="7"/>
        <v>44324</v>
      </c>
      <c r="AR8" s="36" t="str">
        <f t="shared" si="7"/>
        <v>Español</v>
      </c>
      <c r="AS8" s="36" t="str">
        <f t="shared" si="7"/>
        <v>Naty</v>
      </c>
      <c r="AT8" s="40" t="str">
        <f t="shared" si="7"/>
        <v>No Aplica</v>
      </c>
      <c r="AU8" s="40" t="str">
        <f t="shared" si="7"/>
        <v>No Aplica</v>
      </c>
      <c r="AV8" s="40" t="str">
        <f t="shared" si="7"/>
        <v>No Aplica</v>
      </c>
      <c r="AW8" s="35">
        <f t="shared" si="7"/>
        <v>100100000</v>
      </c>
      <c r="AX8" s="41" t="e">
        <f t="shared" si="7"/>
        <v>#REF!</v>
      </c>
      <c r="AY8" s="46" t="str">
        <f t="shared" si="7"/>
        <v>Fruta</v>
      </c>
      <c r="AZ8" s="40">
        <f t="shared" si="7"/>
        <v>38</v>
      </c>
      <c r="BA8" s="41" t="e">
        <f>+VLOOKUP($AC8,[1]!Temporalidad[[nombre]:[Columna1]],7,0)</f>
        <v>#REF!</v>
      </c>
      <c r="BB8" s="41" t="e">
        <f>+VLOOKUP($E8,[1]!Tipo_Gráfico[#Data],2,0)</f>
        <v>#REF!</v>
      </c>
      <c r="BC8" s="36" t="str">
        <f t="shared" si="15"/>
        <v>Servicio de Impuestos Internos , Ministerio de Hacienda, Chile</v>
      </c>
      <c r="BD8" s="35" t="e">
        <f>+VLOOKUP($AD8,[1]!unidad_medida[[nombre]:[Columna1]],2,0)</f>
        <v>#REF!</v>
      </c>
      <c r="BE8" s="40" t="str">
        <f t="shared" si="8"/>
        <v>No Aplica</v>
      </c>
      <c r="BF8" s="40" t="str">
        <f t="shared" si="8"/>
        <v>No Aplica</v>
      </c>
      <c r="BG8" s="40" t="str">
        <f t="shared" si="8"/>
        <v>No Aplica</v>
      </c>
      <c r="BH8" s="41" t="e">
        <f>+VLOOKUP($AS8,[1]!Responsables[#Data],3,0)</f>
        <v>#REF!</v>
      </c>
      <c r="BI8" s="41" t="e">
        <f>+VLOOKUP($AD8,[1]!unidad_medida[[nombre]:[Columna1]],5,0)</f>
        <v>#REF!</v>
      </c>
    </row>
    <row r="9" spans="1:67" ht="43.5" x14ac:dyDescent="0.35">
      <c r="A9" s="58" t="s">
        <v>250</v>
      </c>
      <c r="B9" s="58" t="s">
        <v>251</v>
      </c>
      <c r="C9" s="59">
        <v>4.0999999999999996</v>
      </c>
      <c r="D9" s="19">
        <f t="shared" si="9"/>
        <v>8</v>
      </c>
      <c r="E9" s="20" t="str">
        <f t="shared" si="10"/>
        <v>GR</v>
      </c>
      <c r="F9" s="21"/>
      <c r="G9" s="22"/>
      <c r="H9" s="23" t="s">
        <v>48</v>
      </c>
      <c r="I9" s="22"/>
      <c r="J9" s="24">
        <v>8</v>
      </c>
      <c r="K9" s="22"/>
      <c r="L9" s="22"/>
      <c r="M9" s="22"/>
      <c r="N9" s="22"/>
      <c r="O9" s="22"/>
      <c r="P9" s="53" t="str">
        <f t="shared" si="0"/>
        <v>Número de Empresas del Sector Agrícola por Tipo de Cultivo en la Categoría de Tamaño Específica: GRANDE 1 del Servicio de Impuestos Internos de Chile para el Año 2020 (empleados)</v>
      </c>
      <c r="Q9" s="20" t="str">
        <f t="shared" si="11"/>
        <v>Gráfico 1</v>
      </c>
      <c r="R9" s="26" t="s">
        <v>78</v>
      </c>
      <c r="S9" s="27">
        <f t="shared" si="1"/>
        <v>8</v>
      </c>
      <c r="T9" s="28"/>
      <c r="U9" s="28"/>
      <c r="V9" s="28"/>
      <c r="W9" s="28"/>
      <c r="X9" s="28"/>
      <c r="Y9" s="28"/>
      <c r="Z9" s="25" t="str">
        <f t="shared" si="2"/>
        <v>https://analytics.zoho.com/open-view/2395394000001035438?ZOHO_CRITERIA=%224.5%22.%22Id_Tama%C3%B1o_Espec%C3%ADfico%22%3D8</v>
      </c>
      <c r="AA9" s="54" t="s">
        <v>79</v>
      </c>
      <c r="AB9" s="30" t="str">
        <f t="shared" si="12"/>
        <v>Chile</v>
      </c>
      <c r="AC9" s="31" t="str">
        <f t="shared" si="12"/>
        <v>Año 2020</v>
      </c>
      <c r="AD9" s="32" t="str">
        <f t="shared" si="12"/>
        <v>empresas</v>
      </c>
      <c r="AE9" s="30" t="str">
        <f t="shared" si="12"/>
        <v>Número</v>
      </c>
      <c r="AG9" s="33" t="str">
        <f t="shared" si="3"/>
        <v>Gráfico 1</v>
      </c>
      <c r="AH9" s="34" t="str">
        <f t="shared" si="13"/>
        <v>Número de Empresas Agrícultura</v>
      </c>
      <c r="AI9" s="34" t="str">
        <f t="shared" si="4"/>
        <v>Número de empresas dedicadas a agricultura y/o ganadería clasificadas por el Servicio de Impuestos Internos de tamaño GRANDE 1</v>
      </c>
      <c r="AJ9" s="34" t="str">
        <f t="shared" si="5"/>
        <v>Número de Empresas del Sector Agrícola por Tipo de Cultivo en la Categoría de Tamaño Específica: GRANDE 1 del Servicio de Impuestos Internos de Chile para el Año 2020 (empleados)</v>
      </c>
      <c r="AK9" s="35" t="str">
        <f t="shared" si="14"/>
        <v>Año 2020</v>
      </c>
      <c r="AL9" s="34" t="str">
        <f t="shared" si="14"/>
        <v>venta estimada, empresas en agricultura, cultivos, actividad económica, agricultura, ganadería</v>
      </c>
      <c r="AM9" s="36" t="str">
        <f t="shared" si="6"/>
        <v>https://analytics.zoho.com/open-view/2395394000001035438?ZOHO_CRITERIA=%224.5%22.%22Id_Tama%C3%B1o_Espec%C3%ADfico%22%3D8</v>
      </c>
      <c r="AN9" s="44" t="str">
        <f t="shared" si="7"/>
        <v>CHL</v>
      </c>
      <c r="AO9" s="44" t="str">
        <f t="shared" si="7"/>
        <v>País</v>
      </c>
      <c r="AP9" s="34" t="str">
        <f t="shared" si="7"/>
        <v>Número de Empleados de las empresas dedicadas a una actividad económica asociada a la agricultura o la ganadería, según tamaño de la empresa.</v>
      </c>
      <c r="AQ9" s="45">
        <f t="shared" si="7"/>
        <v>44324</v>
      </c>
      <c r="AR9" s="36" t="str">
        <f t="shared" si="7"/>
        <v>Español</v>
      </c>
      <c r="AS9" s="36" t="str">
        <f t="shared" si="7"/>
        <v>Naty</v>
      </c>
      <c r="AT9" s="40" t="str">
        <f t="shared" si="7"/>
        <v>No Aplica</v>
      </c>
      <c r="AU9" s="40" t="str">
        <f t="shared" si="7"/>
        <v>No Aplica</v>
      </c>
      <c r="AV9" s="40" t="str">
        <f t="shared" si="7"/>
        <v>No Aplica</v>
      </c>
      <c r="AW9" s="35">
        <f t="shared" si="7"/>
        <v>100100000</v>
      </c>
      <c r="AX9" s="41" t="e">
        <f t="shared" si="7"/>
        <v>#REF!</v>
      </c>
      <c r="AY9" s="46" t="str">
        <f t="shared" si="7"/>
        <v>Fruta</v>
      </c>
      <c r="AZ9" s="40">
        <f t="shared" si="7"/>
        <v>38</v>
      </c>
      <c r="BA9" s="41" t="e">
        <f>+VLOOKUP($AC9,[1]!Temporalidad[[nombre]:[Columna1]],7,0)</f>
        <v>#REF!</v>
      </c>
      <c r="BB9" s="41" t="e">
        <f>+VLOOKUP($E9,[1]!Tipo_Gráfico[#Data],2,0)</f>
        <v>#REF!</v>
      </c>
      <c r="BC9" s="36" t="str">
        <f t="shared" si="15"/>
        <v>Servicio de Impuestos Internos , Ministerio de Hacienda, Chile</v>
      </c>
      <c r="BD9" s="35" t="e">
        <f>+VLOOKUP($AD9,[1]!unidad_medida[[nombre]:[Columna1]],2,0)</f>
        <v>#REF!</v>
      </c>
      <c r="BE9" s="40" t="str">
        <f t="shared" si="8"/>
        <v>No Aplica</v>
      </c>
      <c r="BF9" s="40" t="str">
        <f t="shared" si="8"/>
        <v>No Aplica</v>
      </c>
      <c r="BG9" s="40" t="str">
        <f t="shared" si="8"/>
        <v>No Aplica</v>
      </c>
      <c r="BH9" s="41" t="e">
        <f>+VLOOKUP($AS9,[1]!Responsables[#Data],3,0)</f>
        <v>#REF!</v>
      </c>
      <c r="BI9" s="41" t="e">
        <f>+VLOOKUP($AD9,[1]!unidad_medida[[nombre]:[Columna1]],5,0)</f>
        <v>#REF!</v>
      </c>
    </row>
    <row r="10" spans="1:67" ht="43.5" x14ac:dyDescent="0.35">
      <c r="A10" s="58" t="s">
        <v>250</v>
      </c>
      <c r="B10" s="58" t="s">
        <v>251</v>
      </c>
      <c r="C10" s="59">
        <v>4.0999999999999996</v>
      </c>
      <c r="D10" s="19">
        <f t="shared" si="9"/>
        <v>9</v>
      </c>
      <c r="E10" s="20" t="str">
        <f t="shared" si="10"/>
        <v>GR</v>
      </c>
      <c r="F10" s="21"/>
      <c r="G10" s="22"/>
      <c r="H10" s="23" t="s">
        <v>48</v>
      </c>
      <c r="I10" s="22"/>
      <c r="J10" s="24">
        <v>9</v>
      </c>
      <c r="K10" s="22"/>
      <c r="L10" s="22"/>
      <c r="M10" s="22"/>
      <c r="N10" s="22"/>
      <c r="O10" s="22"/>
      <c r="P10" s="53" t="str">
        <f t="shared" si="0"/>
        <v>Número de Empresas del Sector Agrícola por Tipo de Cultivo en la Categoría de Tamaño Específica: PEQUEÑA 1 del Servicio de Impuestos Internos de Chile para el Año 2020 (empleados)</v>
      </c>
      <c r="Q10" s="20" t="str">
        <f t="shared" si="11"/>
        <v>Gráfico 1</v>
      </c>
      <c r="R10" s="26" t="s">
        <v>80</v>
      </c>
      <c r="S10" s="27">
        <f t="shared" si="1"/>
        <v>9</v>
      </c>
      <c r="T10" s="28"/>
      <c r="U10" s="28"/>
      <c r="V10" s="28"/>
      <c r="W10" s="28"/>
      <c r="X10" s="28"/>
      <c r="Y10" s="28"/>
      <c r="Z10" s="25" t="str">
        <f t="shared" si="2"/>
        <v>https://analytics.zoho.com/open-view/2395394000001035438?ZOHO_CRITERIA=%224.5%22.%22Id_Tama%C3%B1o_Espec%C3%ADfico%22%3D9</v>
      </c>
      <c r="AA10" s="54" t="s">
        <v>81</v>
      </c>
      <c r="AB10" s="30" t="str">
        <f t="shared" si="12"/>
        <v>Chile</v>
      </c>
      <c r="AC10" s="31" t="str">
        <f t="shared" si="12"/>
        <v>Año 2020</v>
      </c>
      <c r="AD10" s="32" t="str">
        <f t="shared" si="12"/>
        <v>empresas</v>
      </c>
      <c r="AE10" s="30" t="str">
        <f t="shared" si="12"/>
        <v>Número</v>
      </c>
      <c r="AG10" s="33" t="str">
        <f t="shared" si="3"/>
        <v>Gráfico 1</v>
      </c>
      <c r="AH10" s="34" t="str">
        <f t="shared" si="13"/>
        <v>Número de Empresas Agrícultura</v>
      </c>
      <c r="AI10" s="34" t="str">
        <f t="shared" si="4"/>
        <v>Número de empresas dedicadas a agricultura y/o ganadería clasificadas por el Servicio de Impuestos Internos de tamaño PEQUEÑA 1</v>
      </c>
      <c r="AJ10" s="34" t="str">
        <f t="shared" si="5"/>
        <v>Número de Empresas del Sector Agrícola por Tipo de Cultivo en la Categoría de Tamaño Específica: PEQUEÑA 1 del Servicio de Impuestos Internos de Chile para el Año 2020 (empleados)</v>
      </c>
      <c r="AK10" s="35" t="str">
        <f t="shared" si="14"/>
        <v>Año 2020</v>
      </c>
      <c r="AL10" s="34" t="str">
        <f t="shared" si="14"/>
        <v>venta estimada, empresas en agricultura, cultivos, actividad económica, agricultura, ganadería</v>
      </c>
      <c r="AM10" s="36" t="str">
        <f t="shared" si="6"/>
        <v>https://analytics.zoho.com/open-view/2395394000001035438?ZOHO_CRITERIA=%224.5%22.%22Id_Tama%C3%B1o_Espec%C3%ADfico%22%3D9</v>
      </c>
      <c r="AN10" s="44" t="str">
        <f t="shared" si="7"/>
        <v>CHL</v>
      </c>
      <c r="AO10" s="44" t="str">
        <f t="shared" si="7"/>
        <v>País</v>
      </c>
      <c r="AP10" s="34" t="str">
        <f t="shared" si="7"/>
        <v>Número de Empleados de las empresas dedicadas a una actividad económica asociada a la agricultura o la ganadería, según tamaño de la empresa.</v>
      </c>
      <c r="AQ10" s="45">
        <f t="shared" si="7"/>
        <v>44324</v>
      </c>
      <c r="AR10" s="36" t="str">
        <f t="shared" si="7"/>
        <v>Español</v>
      </c>
      <c r="AS10" s="36" t="str">
        <f t="shared" si="7"/>
        <v>Naty</v>
      </c>
      <c r="AT10" s="40" t="str">
        <f t="shared" si="7"/>
        <v>No Aplica</v>
      </c>
      <c r="AU10" s="40" t="str">
        <f t="shared" si="7"/>
        <v>No Aplica</v>
      </c>
      <c r="AV10" s="40" t="str">
        <f t="shared" si="7"/>
        <v>No Aplica</v>
      </c>
      <c r="AW10" s="35">
        <f t="shared" si="7"/>
        <v>100100000</v>
      </c>
      <c r="AX10" s="41" t="e">
        <f t="shared" si="7"/>
        <v>#REF!</v>
      </c>
      <c r="AY10" s="46" t="str">
        <f t="shared" si="7"/>
        <v>Fruta</v>
      </c>
      <c r="AZ10" s="40">
        <f t="shared" si="7"/>
        <v>38</v>
      </c>
      <c r="BA10" s="41" t="e">
        <f>+VLOOKUP($AC10,[1]!Temporalidad[[nombre]:[Columna1]],7,0)</f>
        <v>#REF!</v>
      </c>
      <c r="BB10" s="41" t="e">
        <f>+VLOOKUP($E10,[1]!Tipo_Gráfico[#Data],2,0)</f>
        <v>#REF!</v>
      </c>
      <c r="BC10" s="36" t="str">
        <f t="shared" si="15"/>
        <v>Servicio de Impuestos Internos , Ministerio de Hacienda, Chile</v>
      </c>
      <c r="BD10" s="35" t="e">
        <f>+VLOOKUP($AD10,[1]!unidad_medida[[nombre]:[Columna1]],2,0)</f>
        <v>#REF!</v>
      </c>
      <c r="BE10" s="40" t="str">
        <f t="shared" si="8"/>
        <v>No Aplica</v>
      </c>
      <c r="BF10" s="40" t="str">
        <f t="shared" si="8"/>
        <v>No Aplica</v>
      </c>
      <c r="BG10" s="40" t="str">
        <f t="shared" si="8"/>
        <v>No Aplica</v>
      </c>
      <c r="BH10" s="41" t="e">
        <f>+VLOOKUP($AS10,[1]!Responsables[#Data],3,0)</f>
        <v>#REF!</v>
      </c>
      <c r="BI10" s="41" t="e">
        <f>+VLOOKUP($AD10,[1]!unidad_medida[[nombre]:[Columna1]],5,0)</f>
        <v>#REF!</v>
      </c>
    </row>
    <row r="11" spans="1:67" ht="43.5" x14ac:dyDescent="0.35">
      <c r="A11" s="58" t="s">
        <v>250</v>
      </c>
      <c r="B11" s="58" t="s">
        <v>251</v>
      </c>
      <c r="C11" s="59">
        <v>4.0999999999999996</v>
      </c>
      <c r="D11" s="19">
        <f t="shared" si="9"/>
        <v>10</v>
      </c>
      <c r="E11" s="20" t="str">
        <f t="shared" si="10"/>
        <v>GR</v>
      </c>
      <c r="F11" s="21"/>
      <c r="G11" s="22"/>
      <c r="H11" s="23" t="s">
        <v>48</v>
      </c>
      <c r="I11" s="22"/>
      <c r="J11" s="24">
        <v>10</v>
      </c>
      <c r="K11" s="22"/>
      <c r="L11" s="22"/>
      <c r="M11" s="22"/>
      <c r="N11" s="22"/>
      <c r="O11" s="22"/>
      <c r="P11" s="53" t="str">
        <f t="shared" si="0"/>
        <v>Número de Empresas del Sector Agrícola por Tipo de Cultivo en la Categoría de Tamaño Específica: MEDIANA 2 del Servicio de Impuestos Internos de Chile para el Año 2020 (empleados)</v>
      </c>
      <c r="Q11" s="20" t="str">
        <f t="shared" si="11"/>
        <v>Gráfico 1</v>
      </c>
      <c r="R11" s="26" t="s">
        <v>82</v>
      </c>
      <c r="S11" s="27">
        <f t="shared" si="1"/>
        <v>10</v>
      </c>
      <c r="T11" s="28"/>
      <c r="U11" s="28"/>
      <c r="V11" s="28"/>
      <c r="W11" s="28"/>
      <c r="X11" s="28"/>
      <c r="Y11" s="28"/>
      <c r="Z11" s="25" t="str">
        <f t="shared" si="2"/>
        <v>https://analytics.zoho.com/open-view/2395394000001035438?ZOHO_CRITERIA=%224.5%22.%22Id_Tama%C3%B1o_Espec%C3%ADfico%22%3D10</v>
      </c>
      <c r="AA11" s="54" t="s">
        <v>83</v>
      </c>
      <c r="AB11" s="30" t="str">
        <f t="shared" si="12"/>
        <v>Chile</v>
      </c>
      <c r="AC11" s="31" t="str">
        <f t="shared" si="12"/>
        <v>Año 2020</v>
      </c>
      <c r="AD11" s="32" t="str">
        <f t="shared" si="12"/>
        <v>empresas</v>
      </c>
      <c r="AE11" s="30" t="str">
        <f t="shared" si="12"/>
        <v>Número</v>
      </c>
      <c r="AG11" s="33" t="str">
        <f t="shared" si="3"/>
        <v>Gráfico 1</v>
      </c>
      <c r="AH11" s="34" t="str">
        <f t="shared" si="13"/>
        <v>Número de Empresas Agrícultura</v>
      </c>
      <c r="AI11" s="34" t="str">
        <f t="shared" si="4"/>
        <v>Número de empresas dedicadas a agricultura y/o ganadería clasificadas por el Servicio de Impuestos Internos de tamaño MEDIANA 2</v>
      </c>
      <c r="AJ11" s="34" t="str">
        <f t="shared" si="5"/>
        <v>Número de Empresas del Sector Agrícola por Tipo de Cultivo en la Categoría de Tamaño Específica: MEDIANA 2 del Servicio de Impuestos Internos de Chile para el Año 2020 (empleados)</v>
      </c>
      <c r="AK11" s="35" t="str">
        <f t="shared" si="14"/>
        <v>Año 2020</v>
      </c>
      <c r="AL11" s="34" t="str">
        <f t="shared" si="14"/>
        <v>venta estimada, empresas en agricultura, cultivos, actividad económica, agricultura, ganadería</v>
      </c>
      <c r="AM11" s="36" t="str">
        <f t="shared" si="6"/>
        <v>https://analytics.zoho.com/open-view/2395394000001035438?ZOHO_CRITERIA=%224.5%22.%22Id_Tama%C3%B1o_Espec%C3%ADfico%22%3D10</v>
      </c>
      <c r="AN11" s="44" t="str">
        <f t="shared" si="7"/>
        <v>CHL</v>
      </c>
      <c r="AO11" s="44" t="str">
        <f t="shared" si="7"/>
        <v>País</v>
      </c>
      <c r="AP11" s="34" t="str">
        <f t="shared" si="7"/>
        <v>Número de Empleados de las empresas dedicadas a una actividad económica asociada a la agricultura o la ganadería, según tamaño de la empresa.</v>
      </c>
      <c r="AQ11" s="45">
        <f t="shared" si="7"/>
        <v>44324</v>
      </c>
      <c r="AR11" s="36" t="str">
        <f t="shared" si="7"/>
        <v>Español</v>
      </c>
      <c r="AS11" s="36" t="str">
        <f t="shared" si="7"/>
        <v>Naty</v>
      </c>
      <c r="AT11" s="40" t="str">
        <f t="shared" si="7"/>
        <v>No Aplica</v>
      </c>
      <c r="AU11" s="40" t="str">
        <f t="shared" si="7"/>
        <v>No Aplica</v>
      </c>
      <c r="AV11" s="40" t="str">
        <f t="shared" si="7"/>
        <v>No Aplica</v>
      </c>
      <c r="AW11" s="35">
        <f t="shared" si="7"/>
        <v>100100000</v>
      </c>
      <c r="AX11" s="41" t="e">
        <f t="shared" si="7"/>
        <v>#REF!</v>
      </c>
      <c r="AY11" s="46" t="str">
        <f t="shared" si="7"/>
        <v>Fruta</v>
      </c>
      <c r="AZ11" s="40">
        <f t="shared" si="7"/>
        <v>38</v>
      </c>
      <c r="BA11" s="41" t="e">
        <f>+VLOOKUP($AC11,[1]!Temporalidad[[nombre]:[Columna1]],7,0)</f>
        <v>#REF!</v>
      </c>
      <c r="BB11" s="41" t="e">
        <f>+VLOOKUP($E11,[1]!Tipo_Gráfico[#Data],2,0)</f>
        <v>#REF!</v>
      </c>
      <c r="BC11" s="36" t="str">
        <f t="shared" si="15"/>
        <v>Servicio de Impuestos Internos , Ministerio de Hacienda, Chile</v>
      </c>
      <c r="BD11" s="35" t="e">
        <f>+VLOOKUP($AD11,[1]!unidad_medida[[nombre]:[Columna1]],2,0)</f>
        <v>#REF!</v>
      </c>
      <c r="BE11" s="40" t="str">
        <f t="shared" si="8"/>
        <v>No Aplica</v>
      </c>
      <c r="BF11" s="40" t="str">
        <f t="shared" si="8"/>
        <v>No Aplica</v>
      </c>
      <c r="BG11" s="40" t="str">
        <f t="shared" si="8"/>
        <v>No Aplica</v>
      </c>
      <c r="BH11" s="41" t="e">
        <f>+VLOOKUP($AS11,[1]!Responsables[#Data],3,0)</f>
        <v>#REF!</v>
      </c>
      <c r="BI11" s="41" t="e">
        <f>+VLOOKUP($AD11,[1]!unidad_medida[[nombre]:[Columna1]],5,0)</f>
        <v>#REF!</v>
      </c>
    </row>
    <row r="12" spans="1:67" ht="43.5" x14ac:dyDescent="0.35">
      <c r="A12" s="58" t="s">
        <v>250</v>
      </c>
      <c r="B12" s="58" t="s">
        <v>251</v>
      </c>
      <c r="C12" s="59">
        <v>4.0999999999999996</v>
      </c>
      <c r="D12" s="19">
        <f t="shared" si="9"/>
        <v>11</v>
      </c>
      <c r="E12" s="20" t="str">
        <f t="shared" si="10"/>
        <v>GR</v>
      </c>
      <c r="F12" s="21"/>
      <c r="G12" s="22"/>
      <c r="H12" s="23" t="s">
        <v>48</v>
      </c>
      <c r="I12" s="22"/>
      <c r="J12" s="24">
        <v>11</v>
      </c>
      <c r="K12" s="22"/>
      <c r="L12" s="22"/>
      <c r="M12" s="22"/>
      <c r="N12" s="22"/>
      <c r="O12" s="22"/>
      <c r="P12" s="53" t="str">
        <f t="shared" si="0"/>
        <v>Número de Empresas del Sector Agrícola por Tipo de Cultivo en la Categoría de Tamaño Específica: GRANDE 2 del Servicio de Impuestos Internos de Chile para el Año 2020 (empleados)</v>
      </c>
      <c r="Q12" s="20" t="str">
        <f t="shared" si="11"/>
        <v>Gráfico 1</v>
      </c>
      <c r="R12" s="26" t="s">
        <v>84</v>
      </c>
      <c r="S12" s="27">
        <f t="shared" si="1"/>
        <v>11</v>
      </c>
      <c r="T12" s="28"/>
      <c r="U12" s="28"/>
      <c r="V12" s="28"/>
      <c r="W12" s="28"/>
      <c r="X12" s="28"/>
      <c r="Y12" s="28"/>
      <c r="Z12" s="25" t="str">
        <f t="shared" si="2"/>
        <v>https://analytics.zoho.com/open-view/2395394000001035438?ZOHO_CRITERIA=%224.5%22.%22Id_Tama%C3%B1o_Espec%C3%ADfico%22%3D11</v>
      </c>
      <c r="AA12" s="54" t="s">
        <v>85</v>
      </c>
      <c r="AB12" s="30" t="str">
        <f t="shared" si="12"/>
        <v>Chile</v>
      </c>
      <c r="AC12" s="31" t="str">
        <f t="shared" si="12"/>
        <v>Año 2020</v>
      </c>
      <c r="AD12" s="32" t="str">
        <f t="shared" si="12"/>
        <v>empresas</v>
      </c>
      <c r="AE12" s="30" t="str">
        <f t="shared" si="12"/>
        <v>Número</v>
      </c>
      <c r="AG12" s="33" t="str">
        <f t="shared" si="3"/>
        <v>Gráfico 1</v>
      </c>
      <c r="AH12" s="34" t="str">
        <f t="shared" si="13"/>
        <v>Número de Empresas Agrícultura</v>
      </c>
      <c r="AI12" s="34" t="str">
        <f t="shared" si="4"/>
        <v>Número de empresas dedicadas a agricultura y/o ganadería clasificadas por el Servicio de Impuestos Internos de tamaño GRANDE 2</v>
      </c>
      <c r="AJ12" s="34" t="str">
        <f t="shared" si="5"/>
        <v>Número de Empresas del Sector Agrícola por Tipo de Cultivo en la Categoría de Tamaño Específica: GRANDE 2 del Servicio de Impuestos Internos de Chile para el Año 2020 (empleados)</v>
      </c>
      <c r="AK12" s="35" t="str">
        <f t="shared" si="14"/>
        <v>Año 2020</v>
      </c>
      <c r="AL12" s="34" t="str">
        <f t="shared" si="14"/>
        <v>venta estimada, empresas en agricultura, cultivos, actividad económica, agricultura, ganadería</v>
      </c>
      <c r="AM12" s="36" t="str">
        <f t="shared" si="6"/>
        <v>https://analytics.zoho.com/open-view/2395394000001035438?ZOHO_CRITERIA=%224.5%22.%22Id_Tama%C3%B1o_Espec%C3%ADfico%22%3D11</v>
      </c>
      <c r="AN12" s="44" t="str">
        <f t="shared" si="7"/>
        <v>CHL</v>
      </c>
      <c r="AO12" s="44" t="str">
        <f t="shared" si="7"/>
        <v>País</v>
      </c>
      <c r="AP12" s="34" t="str">
        <f t="shared" si="7"/>
        <v>Número de Empleados de las empresas dedicadas a una actividad económica asociada a la agricultura o la ganadería, según tamaño de la empresa.</v>
      </c>
      <c r="AQ12" s="45">
        <f t="shared" si="7"/>
        <v>44324</v>
      </c>
      <c r="AR12" s="36" t="str">
        <f t="shared" si="7"/>
        <v>Español</v>
      </c>
      <c r="AS12" s="36" t="str">
        <f t="shared" si="7"/>
        <v>Naty</v>
      </c>
      <c r="AT12" s="40" t="str">
        <f t="shared" si="7"/>
        <v>No Aplica</v>
      </c>
      <c r="AU12" s="40" t="str">
        <f t="shared" si="7"/>
        <v>No Aplica</v>
      </c>
      <c r="AV12" s="40" t="str">
        <f t="shared" si="7"/>
        <v>No Aplica</v>
      </c>
      <c r="AW12" s="35">
        <f t="shared" si="7"/>
        <v>100100000</v>
      </c>
      <c r="AX12" s="41" t="e">
        <f t="shared" si="7"/>
        <v>#REF!</v>
      </c>
      <c r="AY12" s="46" t="str">
        <f t="shared" si="7"/>
        <v>Fruta</v>
      </c>
      <c r="AZ12" s="40">
        <f t="shared" si="7"/>
        <v>38</v>
      </c>
      <c r="BA12" s="41" t="e">
        <f>+VLOOKUP($AC12,[1]!Temporalidad[[nombre]:[Columna1]],7,0)</f>
        <v>#REF!</v>
      </c>
      <c r="BB12" s="41" t="e">
        <f>+VLOOKUP($E12,[1]!Tipo_Gráfico[#Data],2,0)</f>
        <v>#REF!</v>
      </c>
      <c r="BC12" s="36" t="str">
        <f t="shared" si="15"/>
        <v>Servicio de Impuestos Internos , Ministerio de Hacienda, Chile</v>
      </c>
      <c r="BD12" s="35" t="e">
        <f>+VLOOKUP($AD12,[1]!unidad_medida[[nombre]:[Columna1]],2,0)</f>
        <v>#REF!</v>
      </c>
      <c r="BE12" s="40" t="str">
        <f t="shared" si="8"/>
        <v>No Aplica</v>
      </c>
      <c r="BF12" s="40" t="str">
        <f t="shared" si="8"/>
        <v>No Aplica</v>
      </c>
      <c r="BG12" s="40" t="str">
        <f t="shared" si="8"/>
        <v>No Aplica</v>
      </c>
      <c r="BH12" s="41" t="e">
        <f>+VLOOKUP($AS12,[1]!Responsables[#Data],3,0)</f>
        <v>#REF!</v>
      </c>
      <c r="BI12" s="41" t="e">
        <f>+VLOOKUP($AD12,[1]!unidad_medida[[nombre]:[Columna1]],5,0)</f>
        <v>#REF!</v>
      </c>
    </row>
    <row r="13" spans="1:67" ht="43.5" x14ac:dyDescent="0.35">
      <c r="A13" s="58" t="s">
        <v>250</v>
      </c>
      <c r="B13" s="58" t="s">
        <v>251</v>
      </c>
      <c r="C13" s="59">
        <v>4.0999999999999996</v>
      </c>
      <c r="D13" s="19">
        <f t="shared" si="9"/>
        <v>12</v>
      </c>
      <c r="E13" s="20" t="str">
        <f t="shared" si="10"/>
        <v>GR</v>
      </c>
      <c r="F13" s="21"/>
      <c r="G13" s="22"/>
      <c r="H13" s="23" t="s">
        <v>48</v>
      </c>
      <c r="I13" s="22"/>
      <c r="J13" s="24">
        <v>12</v>
      </c>
      <c r="K13" s="22"/>
      <c r="L13" s="22"/>
      <c r="M13" s="22"/>
      <c r="N13" s="22"/>
      <c r="O13" s="22"/>
      <c r="P13" s="53" t="str">
        <f t="shared" si="0"/>
        <v>Número de Empresas del Sector Agrícola por Tipo de Cultivo en la Categoría de Tamaño Específica: GRANDE 4 del Servicio de Impuestos Internos de Chile para el Año 2020 (empleados)</v>
      </c>
      <c r="Q13" s="20" t="str">
        <f t="shared" si="11"/>
        <v>Gráfico 1</v>
      </c>
      <c r="R13" s="26" t="s">
        <v>86</v>
      </c>
      <c r="S13" s="27">
        <f t="shared" si="1"/>
        <v>12</v>
      </c>
      <c r="T13" s="28"/>
      <c r="U13" s="28"/>
      <c r="V13" s="28"/>
      <c r="W13" s="28"/>
      <c r="X13" s="28"/>
      <c r="Y13" s="28"/>
      <c r="Z13" s="25" t="str">
        <f t="shared" si="2"/>
        <v>https://analytics.zoho.com/open-view/2395394000001035438?ZOHO_CRITERIA=%224.5%22.%22Id_Tama%C3%B1o_Espec%C3%ADfico%22%3D12</v>
      </c>
      <c r="AA13" s="54" t="s">
        <v>87</v>
      </c>
      <c r="AB13" s="30" t="str">
        <f t="shared" si="12"/>
        <v>Chile</v>
      </c>
      <c r="AC13" s="31" t="str">
        <f t="shared" si="12"/>
        <v>Año 2020</v>
      </c>
      <c r="AD13" s="32" t="str">
        <f t="shared" si="12"/>
        <v>empresas</v>
      </c>
      <c r="AE13" s="30" t="str">
        <f t="shared" si="12"/>
        <v>Número</v>
      </c>
      <c r="AG13" s="33" t="str">
        <f t="shared" si="3"/>
        <v>Gráfico 1</v>
      </c>
      <c r="AH13" s="34" t="str">
        <f t="shared" si="13"/>
        <v>Número de Empresas Agrícultura</v>
      </c>
      <c r="AI13" s="34" t="str">
        <f t="shared" si="4"/>
        <v>Número de empresas dedicadas a agricultura y/o ganadería clasificadas por el Servicio de Impuestos Internos de tamaño GRANDE 4</v>
      </c>
      <c r="AJ13" s="34" t="str">
        <f t="shared" si="5"/>
        <v>Número de Empresas del Sector Agrícola por Tipo de Cultivo en la Categoría de Tamaño Específica: GRANDE 4 del Servicio de Impuestos Internos de Chile para el Año 2020 (empleados)</v>
      </c>
      <c r="AK13" s="35" t="str">
        <f t="shared" si="14"/>
        <v>Año 2020</v>
      </c>
      <c r="AL13" s="34" t="str">
        <f t="shared" si="14"/>
        <v>venta estimada, empresas en agricultura, cultivos, actividad económica, agricultura, ganadería</v>
      </c>
      <c r="AM13" s="36" t="str">
        <f t="shared" si="6"/>
        <v>https://analytics.zoho.com/open-view/2395394000001035438?ZOHO_CRITERIA=%224.5%22.%22Id_Tama%C3%B1o_Espec%C3%ADfico%22%3D12</v>
      </c>
      <c r="AN13" s="44" t="str">
        <f t="shared" si="7"/>
        <v>CHL</v>
      </c>
      <c r="AO13" s="44" t="str">
        <f t="shared" si="7"/>
        <v>País</v>
      </c>
      <c r="AP13" s="34" t="str">
        <f t="shared" si="7"/>
        <v>Número de Empleados de las empresas dedicadas a una actividad económica asociada a la agricultura o la ganadería, según tamaño de la empresa.</v>
      </c>
      <c r="AQ13" s="45">
        <f t="shared" si="7"/>
        <v>44324</v>
      </c>
      <c r="AR13" s="36" t="str">
        <f t="shared" si="7"/>
        <v>Español</v>
      </c>
      <c r="AS13" s="36" t="str">
        <f t="shared" si="7"/>
        <v>Naty</v>
      </c>
      <c r="AT13" s="40" t="str">
        <f t="shared" si="7"/>
        <v>No Aplica</v>
      </c>
      <c r="AU13" s="40" t="str">
        <f t="shared" si="7"/>
        <v>No Aplica</v>
      </c>
      <c r="AV13" s="40" t="str">
        <f t="shared" si="7"/>
        <v>No Aplica</v>
      </c>
      <c r="AW13" s="35">
        <f t="shared" si="7"/>
        <v>100100000</v>
      </c>
      <c r="AX13" s="41" t="e">
        <f t="shared" si="7"/>
        <v>#REF!</v>
      </c>
      <c r="AY13" s="46" t="str">
        <f t="shared" si="7"/>
        <v>Fruta</v>
      </c>
      <c r="AZ13" s="40">
        <f t="shared" si="7"/>
        <v>38</v>
      </c>
      <c r="BA13" s="41" t="e">
        <f>+VLOOKUP($AC13,[1]!Temporalidad[[nombre]:[Columna1]],7,0)</f>
        <v>#REF!</v>
      </c>
      <c r="BB13" s="41" t="e">
        <f>+VLOOKUP($E13,[1]!Tipo_Gráfico[#Data],2,0)</f>
        <v>#REF!</v>
      </c>
      <c r="BC13" s="36" t="str">
        <f t="shared" si="15"/>
        <v>Servicio de Impuestos Internos , Ministerio de Hacienda, Chile</v>
      </c>
      <c r="BD13" s="35" t="e">
        <f>+VLOOKUP($AD13,[1]!unidad_medida[[nombre]:[Columna1]],2,0)</f>
        <v>#REF!</v>
      </c>
      <c r="BE13" s="40" t="str">
        <f t="shared" si="8"/>
        <v>No Aplica</v>
      </c>
      <c r="BF13" s="40" t="str">
        <f t="shared" si="8"/>
        <v>No Aplica</v>
      </c>
      <c r="BG13" s="40" t="str">
        <f t="shared" si="8"/>
        <v>No Aplica</v>
      </c>
      <c r="BH13" s="41" t="e">
        <f>+VLOOKUP($AS13,[1]!Responsables[#Data],3,0)</f>
        <v>#REF!</v>
      </c>
      <c r="BI13" s="41" t="e">
        <f>+VLOOKUP($AD13,[1]!unidad_medida[[nombre]:[Columna1]],5,0)</f>
        <v>#REF!</v>
      </c>
    </row>
    <row r="14" spans="1:67" ht="43.5" x14ac:dyDescent="0.35">
      <c r="A14" s="58" t="s">
        <v>250</v>
      </c>
      <c r="B14" s="58" t="s">
        <v>251</v>
      </c>
      <c r="C14" s="59">
        <v>4.0999999999999996</v>
      </c>
      <c r="D14" s="19">
        <f t="shared" si="9"/>
        <v>13</v>
      </c>
      <c r="E14" s="20" t="str">
        <f t="shared" si="10"/>
        <v>GR</v>
      </c>
      <c r="F14" s="21"/>
      <c r="G14" s="22"/>
      <c r="H14" s="23" t="s">
        <v>48</v>
      </c>
      <c r="I14" s="22"/>
      <c r="J14" s="24">
        <v>13</v>
      </c>
      <c r="K14" s="22"/>
      <c r="L14" s="22"/>
      <c r="M14" s="22"/>
      <c r="N14" s="22"/>
      <c r="O14" s="22"/>
      <c r="P14" s="53" t="str">
        <f t="shared" si="0"/>
        <v>Número de Empresas del Sector Agrícola por Tipo de Cultivo en la Categoría de Tamaño Específica: GRANDE 3 del Servicio de Impuestos Internos de Chile para el Año 2020 (empleados)</v>
      </c>
      <c r="Q14" s="20" t="str">
        <f t="shared" si="11"/>
        <v>Gráfico 1</v>
      </c>
      <c r="R14" s="26" t="s">
        <v>88</v>
      </c>
      <c r="S14" s="27">
        <f t="shared" si="1"/>
        <v>13</v>
      </c>
      <c r="T14" s="28"/>
      <c r="U14" s="28"/>
      <c r="V14" s="28"/>
      <c r="W14" s="28"/>
      <c r="X14" s="28"/>
      <c r="Y14" s="28"/>
      <c r="Z14" s="25" t="str">
        <f t="shared" si="2"/>
        <v>https://analytics.zoho.com/open-view/2395394000001035438?ZOHO_CRITERIA=%224.5%22.%22Id_Tama%C3%B1o_Espec%C3%ADfico%22%3D13</v>
      </c>
      <c r="AA14" s="54" t="s">
        <v>89</v>
      </c>
      <c r="AB14" s="30" t="str">
        <f t="shared" si="12"/>
        <v>Chile</v>
      </c>
      <c r="AC14" s="31" t="str">
        <f t="shared" si="12"/>
        <v>Año 2020</v>
      </c>
      <c r="AD14" s="32" t="str">
        <f t="shared" si="12"/>
        <v>empresas</v>
      </c>
      <c r="AE14" s="30" t="str">
        <f t="shared" si="12"/>
        <v>Número</v>
      </c>
      <c r="AG14" s="33" t="str">
        <f t="shared" si="3"/>
        <v>Gráfico 1</v>
      </c>
      <c r="AH14" s="34" t="str">
        <f t="shared" si="13"/>
        <v>Número de Empresas Agrícultura</v>
      </c>
      <c r="AI14" s="34" t="str">
        <f t="shared" si="4"/>
        <v>Número de empresas dedicadas a agricultura y/o ganadería clasificadas por el Servicio de Impuestos Internos de tamaño GRANDE 3</v>
      </c>
      <c r="AJ14" s="34" t="str">
        <f t="shared" si="5"/>
        <v>Número de Empresas del Sector Agrícola por Tipo de Cultivo en la Categoría de Tamaño Específica: GRANDE 3 del Servicio de Impuestos Internos de Chile para el Año 2020 (empleados)</v>
      </c>
      <c r="AK14" s="35" t="str">
        <f t="shared" si="14"/>
        <v>Año 2020</v>
      </c>
      <c r="AL14" s="34" t="str">
        <f t="shared" si="14"/>
        <v>venta estimada, empresas en agricultura, cultivos, actividad económica, agricultura, ganadería</v>
      </c>
      <c r="AM14" s="36" t="str">
        <f t="shared" si="6"/>
        <v>https://analytics.zoho.com/open-view/2395394000001035438?ZOHO_CRITERIA=%224.5%22.%22Id_Tama%C3%B1o_Espec%C3%ADfico%22%3D13</v>
      </c>
      <c r="AN14" s="44" t="str">
        <f t="shared" si="7"/>
        <v>CHL</v>
      </c>
      <c r="AO14" s="44" t="str">
        <f t="shared" si="7"/>
        <v>País</v>
      </c>
      <c r="AP14" s="34" t="str">
        <f t="shared" si="7"/>
        <v>Número de Empleados de las empresas dedicadas a una actividad económica asociada a la agricultura o la ganadería, según tamaño de la empresa.</v>
      </c>
      <c r="AQ14" s="45">
        <f t="shared" si="7"/>
        <v>44324</v>
      </c>
      <c r="AR14" s="36" t="str">
        <f t="shared" si="7"/>
        <v>Español</v>
      </c>
      <c r="AS14" s="36" t="str">
        <f t="shared" si="7"/>
        <v>Naty</v>
      </c>
      <c r="AT14" s="40" t="str">
        <f t="shared" si="7"/>
        <v>No Aplica</v>
      </c>
      <c r="AU14" s="40" t="str">
        <f t="shared" si="7"/>
        <v>No Aplica</v>
      </c>
      <c r="AV14" s="40" t="str">
        <f t="shared" si="7"/>
        <v>No Aplica</v>
      </c>
      <c r="AW14" s="35">
        <f t="shared" si="7"/>
        <v>100100000</v>
      </c>
      <c r="AX14" s="41" t="e">
        <f t="shared" si="7"/>
        <v>#REF!</v>
      </c>
      <c r="AY14" s="46" t="str">
        <f t="shared" si="7"/>
        <v>Fruta</v>
      </c>
      <c r="AZ14" s="40">
        <f t="shared" si="7"/>
        <v>38</v>
      </c>
      <c r="BA14" s="41" t="e">
        <f>+VLOOKUP($AC14,[1]!Temporalidad[[nombre]:[Columna1]],7,0)</f>
        <v>#REF!</v>
      </c>
      <c r="BB14" s="41" t="e">
        <f>+VLOOKUP($E14,[1]!Tipo_Gráfico[#Data],2,0)</f>
        <v>#REF!</v>
      </c>
      <c r="BC14" s="36" t="str">
        <f t="shared" si="15"/>
        <v>Servicio de Impuestos Internos , Ministerio de Hacienda, Chile</v>
      </c>
      <c r="BD14" s="35" t="e">
        <f>+VLOOKUP($AD14,[1]!unidad_medida[[nombre]:[Columna1]],2,0)</f>
        <v>#REF!</v>
      </c>
      <c r="BE14" s="40" t="str">
        <f t="shared" si="8"/>
        <v>No Aplica</v>
      </c>
      <c r="BF14" s="40" t="str">
        <f t="shared" si="8"/>
        <v>No Aplica</v>
      </c>
      <c r="BG14" s="40" t="str">
        <f t="shared" si="8"/>
        <v>No Aplica</v>
      </c>
      <c r="BH14" s="41" t="e">
        <f>+VLOOKUP($AS14,[1]!Responsables[#Data],3,0)</f>
        <v>#REF!</v>
      </c>
      <c r="BI14" s="41" t="e">
        <f>+VLOOKUP($AD14,[1]!unidad_medida[[nombre]:[Columna1]],5,0)</f>
        <v>#REF!</v>
      </c>
    </row>
    <row r="15" spans="1:67" ht="43.5" x14ac:dyDescent="0.35">
      <c r="A15" s="58" t="s">
        <v>250</v>
      </c>
      <c r="B15" s="58" t="s">
        <v>251</v>
      </c>
      <c r="C15" s="59">
        <v>4.0999999999999996</v>
      </c>
      <c r="D15" s="19">
        <f t="shared" si="9"/>
        <v>14</v>
      </c>
      <c r="E15" s="20" t="str">
        <f t="shared" si="10"/>
        <v>GR</v>
      </c>
      <c r="F15" s="21"/>
      <c r="G15" s="22"/>
      <c r="H15" s="22"/>
      <c r="I15" s="23" t="s">
        <v>48</v>
      </c>
      <c r="J15" s="24">
        <v>1</v>
      </c>
      <c r="K15" s="22"/>
      <c r="L15" s="22"/>
      <c r="M15" s="22"/>
      <c r="N15" s="22"/>
      <c r="O15" s="22"/>
      <c r="P15" s="53" t="str">
        <f>+"Número de  Empresas del Sector Agrícola por Cultivo en la Categoría de Tamaño Específica: "&amp;R15&amp;" del Servicio de Impuestos Internos de Chile para el Año 2020 (empleados)"</f>
        <v>Número de  Empresas del Sector Agrícola por Cultivo en la Categoría de Tamaño Específica: SIN VENTAS del Servicio de Impuestos Internos de Chile para el Año 2020 (empleados)</v>
      </c>
      <c r="Q15" s="20" t="s">
        <v>90</v>
      </c>
      <c r="R15" s="26" t="s">
        <v>50</v>
      </c>
      <c r="S15" s="27">
        <f t="shared" si="1"/>
        <v>1</v>
      </c>
      <c r="T15" s="28"/>
      <c r="U15" s="28"/>
      <c r="V15" s="28"/>
      <c r="W15" s="28"/>
      <c r="X15" s="28"/>
      <c r="Y15" s="28"/>
      <c r="Z15" s="25" t="str">
        <f>+"https://analytics.zoho.com/open-view/2395394000001128577?ZOHO_CRITERIA=%224.5%22.%22Id_Tama%C3%B1o_Espec%C3%ADfico%22%3D"&amp;S15</f>
        <v>https://analytics.zoho.com/open-view/2395394000001128577?ZOHO_CRITERIA=%224.5%22.%22Id_Tama%C3%B1o_Espec%C3%ADfico%22%3D1</v>
      </c>
      <c r="AA15" s="54" t="s">
        <v>91</v>
      </c>
      <c r="AB15" s="30" t="str">
        <f t="shared" si="12"/>
        <v>Chile</v>
      </c>
      <c r="AC15" s="31" t="str">
        <f t="shared" si="12"/>
        <v>Año 2020</v>
      </c>
      <c r="AD15" s="32" t="str">
        <f t="shared" si="12"/>
        <v>empresas</v>
      </c>
      <c r="AE15" s="30" t="str">
        <f t="shared" si="12"/>
        <v>Número</v>
      </c>
      <c r="AG15" s="33" t="str">
        <f t="shared" si="3"/>
        <v>Gráfico 2</v>
      </c>
      <c r="AH15" s="34" t="str">
        <f t="shared" si="13"/>
        <v>Número de Empresas Agrícultura</v>
      </c>
      <c r="AI15" s="34" t="str">
        <f t="shared" ref="AI15:AI27" si="16">+"Número de empleados contratados en empresas dedicadas a agricultura y/o ganadería clasificadas por el Servicio de Impuestos Internos de tamaño "&amp;R15</f>
        <v>Número de empleados contratados en empresas dedicadas a agricultura y/o ganadería clasificadas por el Servicio de Impuestos Internos de tamaño SIN VENTAS</v>
      </c>
      <c r="AJ15" s="34" t="str">
        <f t="shared" si="5"/>
        <v>Número de  Empresas del Sector Agrícola por Cultivo en la Categoría de Tamaño Específica: SIN VENTAS del Servicio de Impuestos Internos de Chile para el Año 2020 (empleados)</v>
      </c>
      <c r="AK15" s="35" t="str">
        <f t="shared" si="14"/>
        <v>Año 2020</v>
      </c>
      <c r="AL15" s="34" t="str">
        <f t="shared" si="14"/>
        <v>venta estimada, empresas en agricultura, cultivos, actividad económica, agricultura, ganadería</v>
      </c>
      <c r="AM15" s="36" t="str">
        <f t="shared" si="6"/>
        <v>https://analytics.zoho.com/open-view/2395394000001128577?ZOHO_CRITERIA=%224.5%22.%22Id_Tama%C3%B1o_Espec%C3%ADfico%22%3D1</v>
      </c>
      <c r="AN15" s="44" t="str">
        <f t="shared" si="7"/>
        <v>CHL</v>
      </c>
      <c r="AO15" s="44" t="str">
        <f t="shared" si="7"/>
        <v>País</v>
      </c>
      <c r="AP15" s="34" t="str">
        <f t="shared" si="7"/>
        <v>Número de Empleados de las empresas dedicadas a una actividad económica asociada a la agricultura o la ganadería, según tamaño de la empresa.</v>
      </c>
      <c r="AQ15" s="45">
        <f t="shared" si="7"/>
        <v>44324</v>
      </c>
      <c r="AR15" s="36" t="str">
        <f t="shared" si="7"/>
        <v>Español</v>
      </c>
      <c r="AS15" s="36" t="str">
        <f t="shared" si="7"/>
        <v>Naty</v>
      </c>
      <c r="AT15" s="40" t="str">
        <f t="shared" si="7"/>
        <v>No Aplica</v>
      </c>
      <c r="AU15" s="40" t="str">
        <f t="shared" si="7"/>
        <v>No Aplica</v>
      </c>
      <c r="AV15" s="40" t="str">
        <f t="shared" si="7"/>
        <v>No Aplica</v>
      </c>
      <c r="AW15" s="35">
        <f t="shared" si="7"/>
        <v>100100000</v>
      </c>
      <c r="AX15" s="41" t="e">
        <f t="shared" si="7"/>
        <v>#REF!</v>
      </c>
      <c r="AY15" s="46" t="str">
        <f t="shared" si="7"/>
        <v>Fruta</v>
      </c>
      <c r="AZ15" s="40">
        <f t="shared" si="7"/>
        <v>38</v>
      </c>
      <c r="BA15" s="41" t="e">
        <f>+VLOOKUP($AC15,[1]!Temporalidad[[nombre]:[Columna1]],7,0)</f>
        <v>#REF!</v>
      </c>
      <c r="BB15" s="41" t="e">
        <f>+VLOOKUP($E15,[1]!Tipo_Gráfico[#Data],2,0)</f>
        <v>#REF!</v>
      </c>
      <c r="BC15" s="36" t="str">
        <f t="shared" si="15"/>
        <v>Servicio de Impuestos Internos , Ministerio de Hacienda, Chile</v>
      </c>
      <c r="BD15" s="35" t="e">
        <f>+VLOOKUP($AD15,[1]!unidad_medida[[nombre]:[Columna1]],2,0)</f>
        <v>#REF!</v>
      </c>
      <c r="BE15" s="40" t="str">
        <f t="shared" si="8"/>
        <v>No Aplica</v>
      </c>
      <c r="BF15" s="40" t="str">
        <f t="shared" si="8"/>
        <v>No Aplica</v>
      </c>
      <c r="BG15" s="40" t="str">
        <f t="shared" si="8"/>
        <v>No Aplica</v>
      </c>
      <c r="BH15" s="41" t="e">
        <f>+VLOOKUP($AS15,[1]!Responsables[#Data],3,0)</f>
        <v>#REF!</v>
      </c>
      <c r="BI15" s="41" t="e">
        <f>+VLOOKUP($AD15,[1]!unidad_medida[[nombre]:[Columna1]],5,0)</f>
        <v>#REF!</v>
      </c>
    </row>
    <row r="16" spans="1:67" ht="43.5" x14ac:dyDescent="0.35">
      <c r="A16" s="58" t="s">
        <v>250</v>
      </c>
      <c r="B16" s="58" t="s">
        <v>251</v>
      </c>
      <c r="C16" s="59">
        <v>4.0999999999999996</v>
      </c>
      <c r="D16" s="19">
        <f t="shared" si="9"/>
        <v>15</v>
      </c>
      <c r="E16" s="20" t="s">
        <v>47</v>
      </c>
      <c r="F16" s="21"/>
      <c r="G16" s="22"/>
      <c r="H16" s="22"/>
      <c r="I16" s="23" t="s">
        <v>48</v>
      </c>
      <c r="J16" s="24">
        <v>2</v>
      </c>
      <c r="K16" s="22"/>
      <c r="L16" s="22"/>
      <c r="M16" s="22"/>
      <c r="N16" s="22"/>
      <c r="O16" s="22"/>
      <c r="P16" s="53" t="str">
        <f t="shared" ref="P16:P27" si="17">+"Número de  Empresas del Sector Agrícola por Cultivo en la Categoría de Tamaño Específica: "&amp;R16&amp;" del Servicio de Impuestos Internos de Chile para el Año 2020 (empleados)"</f>
        <v>Número de  Empresas del Sector Agrícola por Cultivo en la Categoría de Tamaño Específica: PEQUEÑA 2 del Servicio de Impuestos Internos de Chile para el Año 2020 (empleados)</v>
      </c>
      <c r="Q16" s="20" t="str">
        <f t="shared" si="11"/>
        <v>Gráfico 2</v>
      </c>
      <c r="R16" s="26" t="s">
        <v>66</v>
      </c>
      <c r="S16" s="27">
        <f t="shared" si="1"/>
        <v>2</v>
      </c>
      <c r="T16" s="28"/>
      <c r="U16" s="28"/>
      <c r="V16" s="28"/>
      <c r="W16" s="28"/>
      <c r="X16" s="28"/>
      <c r="Y16" s="28"/>
      <c r="Z16" s="25" t="str">
        <f t="shared" ref="Z16:Z27" si="18">+"https://analytics.zoho.com/open-view/2395394000001128577?ZOHO_CRITERIA=%224.5%22.%22Id_Tama%C3%B1o_Espec%C3%ADfico%22%3D"&amp;S16</f>
        <v>https://analytics.zoho.com/open-view/2395394000001128577?ZOHO_CRITERIA=%224.5%22.%22Id_Tama%C3%B1o_Espec%C3%ADfico%22%3D2</v>
      </c>
      <c r="AA16" s="54" t="s">
        <v>92</v>
      </c>
      <c r="AB16" s="30" t="str">
        <f t="shared" si="12"/>
        <v>Chile</v>
      </c>
      <c r="AC16" s="31" t="str">
        <f t="shared" si="12"/>
        <v>Año 2020</v>
      </c>
      <c r="AD16" s="32" t="str">
        <f t="shared" si="12"/>
        <v>empresas</v>
      </c>
      <c r="AE16" s="30" t="str">
        <f t="shared" si="12"/>
        <v>Número</v>
      </c>
      <c r="AG16" s="33" t="str">
        <f t="shared" si="3"/>
        <v>Gráfico 2</v>
      </c>
      <c r="AH16" s="34" t="str">
        <f t="shared" si="13"/>
        <v>Número de Empresas Agrícultura</v>
      </c>
      <c r="AI16" s="34" t="str">
        <f t="shared" si="16"/>
        <v>Número de empleados contratados en empresas dedicadas a agricultura y/o ganadería clasificadas por el Servicio de Impuestos Internos de tamaño PEQUEÑA 2</v>
      </c>
      <c r="AJ16" s="34" t="str">
        <f t="shared" si="5"/>
        <v>Número de  Empresas del Sector Agrícola por Cultivo en la Categoría de Tamaño Específica: PEQUEÑA 2 del Servicio de Impuestos Internos de Chile para el Año 2020 (empleados)</v>
      </c>
      <c r="AK16" s="35" t="str">
        <f t="shared" si="14"/>
        <v>Año 2020</v>
      </c>
      <c r="AL16" s="34" t="str">
        <f t="shared" si="14"/>
        <v>venta estimada, empresas en agricultura, cultivos, actividad económica, agricultura, ganadería</v>
      </c>
      <c r="AM16" s="36" t="str">
        <f t="shared" si="6"/>
        <v>https://analytics.zoho.com/open-view/2395394000001128577?ZOHO_CRITERIA=%224.5%22.%22Id_Tama%C3%B1o_Espec%C3%ADfico%22%3D2</v>
      </c>
      <c r="AN16" s="44" t="str">
        <f t="shared" si="7"/>
        <v>CHL</v>
      </c>
      <c r="AO16" s="44" t="str">
        <f t="shared" si="7"/>
        <v>País</v>
      </c>
      <c r="AP16" s="34" t="str">
        <f t="shared" si="7"/>
        <v>Número de Empleados de las empresas dedicadas a una actividad económica asociada a la agricultura o la ganadería, según tamaño de la empresa.</v>
      </c>
      <c r="AQ16" s="45">
        <f t="shared" si="7"/>
        <v>44324</v>
      </c>
      <c r="AR16" s="36" t="str">
        <f t="shared" si="7"/>
        <v>Español</v>
      </c>
      <c r="AS16" s="36" t="str">
        <f t="shared" si="7"/>
        <v>Naty</v>
      </c>
      <c r="AT16" s="40" t="str">
        <f t="shared" si="7"/>
        <v>No Aplica</v>
      </c>
      <c r="AU16" s="40" t="str">
        <f t="shared" si="7"/>
        <v>No Aplica</v>
      </c>
      <c r="AV16" s="40" t="str">
        <f t="shared" si="7"/>
        <v>No Aplica</v>
      </c>
      <c r="AW16" s="35">
        <f t="shared" si="7"/>
        <v>100100000</v>
      </c>
      <c r="AX16" s="41" t="e">
        <f t="shared" si="7"/>
        <v>#REF!</v>
      </c>
      <c r="AY16" s="46" t="str">
        <f t="shared" si="7"/>
        <v>Fruta</v>
      </c>
      <c r="AZ16" s="40">
        <f t="shared" si="7"/>
        <v>38</v>
      </c>
      <c r="BA16" s="41" t="e">
        <f>+VLOOKUP($AC16,[1]!Temporalidad[[nombre]:[Columna1]],7,0)</f>
        <v>#REF!</v>
      </c>
      <c r="BB16" s="41" t="e">
        <f>+VLOOKUP($E16,[1]!Tipo_Gráfico[#Data],2,0)</f>
        <v>#REF!</v>
      </c>
      <c r="BC16" s="36" t="str">
        <f t="shared" si="15"/>
        <v>Servicio de Impuestos Internos , Ministerio de Hacienda, Chile</v>
      </c>
      <c r="BD16" s="35" t="e">
        <f>+VLOOKUP($AD16,[1]!unidad_medida[[nombre]:[Columna1]],2,0)</f>
        <v>#REF!</v>
      </c>
      <c r="BE16" s="40" t="str">
        <f t="shared" si="8"/>
        <v>No Aplica</v>
      </c>
      <c r="BF16" s="40" t="str">
        <f t="shared" si="8"/>
        <v>No Aplica</v>
      </c>
      <c r="BG16" s="40" t="str">
        <f t="shared" si="8"/>
        <v>No Aplica</v>
      </c>
      <c r="BH16" s="41" t="e">
        <f>+VLOOKUP($AS16,[1]!Responsables[#Data],3,0)</f>
        <v>#REF!</v>
      </c>
      <c r="BI16" s="41" t="e">
        <f>+VLOOKUP($AD16,[1]!unidad_medida[[nombre]:[Columna1]],5,0)</f>
        <v>#REF!</v>
      </c>
    </row>
    <row r="17" spans="1:61" ht="43.5" x14ac:dyDescent="0.35">
      <c r="A17" s="58" t="s">
        <v>250</v>
      </c>
      <c r="B17" s="58" t="s">
        <v>251</v>
      </c>
      <c r="C17" s="59">
        <v>4.0999999999999996</v>
      </c>
      <c r="D17" s="19">
        <f t="shared" si="9"/>
        <v>16</v>
      </c>
      <c r="E17" s="20" t="str">
        <f>+E16</f>
        <v>GR</v>
      </c>
      <c r="F17" s="21"/>
      <c r="G17" s="22"/>
      <c r="H17" s="22"/>
      <c r="I17" s="23" t="s">
        <v>48</v>
      </c>
      <c r="J17" s="24">
        <v>3</v>
      </c>
      <c r="K17" s="22"/>
      <c r="L17" s="22"/>
      <c r="M17" s="22"/>
      <c r="N17" s="22"/>
      <c r="O17" s="22"/>
      <c r="P17" s="53" t="str">
        <f t="shared" si="17"/>
        <v>Número de  Empresas del Sector Agrícola por Cultivo en la Categoría de Tamaño Específica: MICRO 1 del Servicio de Impuestos Internos de Chile para el Año 2020 (empleados)</v>
      </c>
      <c r="Q17" s="20" t="str">
        <f t="shared" si="11"/>
        <v>Gráfico 2</v>
      </c>
      <c r="R17" s="26" t="s">
        <v>68</v>
      </c>
      <c r="S17" s="27">
        <f t="shared" si="1"/>
        <v>3</v>
      </c>
      <c r="T17" s="28"/>
      <c r="U17" s="28"/>
      <c r="V17" s="28"/>
      <c r="W17" s="28"/>
      <c r="X17" s="28"/>
      <c r="Y17" s="28"/>
      <c r="Z17" s="25" t="str">
        <f t="shared" si="18"/>
        <v>https://analytics.zoho.com/open-view/2395394000001128577?ZOHO_CRITERIA=%224.5%22.%22Id_Tama%C3%B1o_Espec%C3%ADfico%22%3D3</v>
      </c>
      <c r="AA17" s="54" t="s">
        <v>93</v>
      </c>
      <c r="AB17" s="30" t="str">
        <f t="shared" si="12"/>
        <v>Chile</v>
      </c>
      <c r="AC17" s="31" t="str">
        <f t="shared" si="12"/>
        <v>Año 2020</v>
      </c>
      <c r="AD17" s="32" t="str">
        <f t="shared" si="12"/>
        <v>empresas</v>
      </c>
      <c r="AE17" s="30" t="str">
        <f t="shared" si="12"/>
        <v>Número</v>
      </c>
      <c r="AG17" s="33" t="str">
        <f t="shared" si="3"/>
        <v>Gráfico 2</v>
      </c>
      <c r="AH17" s="34" t="str">
        <f t="shared" si="13"/>
        <v>Número de Empresas Agrícultura</v>
      </c>
      <c r="AI17" s="34" t="str">
        <f t="shared" si="16"/>
        <v>Número de empleados contratados en empresas dedicadas a agricultura y/o ganadería clasificadas por el Servicio de Impuestos Internos de tamaño MICRO 1</v>
      </c>
      <c r="AJ17" s="34" t="str">
        <f t="shared" si="5"/>
        <v>Número de  Empresas del Sector Agrícola por Cultivo en la Categoría de Tamaño Específica: MICRO 1 del Servicio de Impuestos Internos de Chile para el Año 2020 (empleados)</v>
      </c>
      <c r="AK17" s="35" t="str">
        <f t="shared" si="14"/>
        <v>Año 2020</v>
      </c>
      <c r="AL17" s="34" t="str">
        <f t="shared" si="14"/>
        <v>venta estimada, empresas en agricultura, cultivos, actividad económica, agricultura, ganadería</v>
      </c>
      <c r="AM17" s="36" t="str">
        <f t="shared" si="6"/>
        <v>https://analytics.zoho.com/open-view/2395394000001128577?ZOHO_CRITERIA=%224.5%22.%22Id_Tama%C3%B1o_Espec%C3%ADfico%22%3D3</v>
      </c>
      <c r="AN17" s="44" t="str">
        <f t="shared" si="7"/>
        <v>CHL</v>
      </c>
      <c r="AO17" s="44" t="str">
        <f t="shared" si="7"/>
        <v>País</v>
      </c>
      <c r="AP17" s="34" t="str">
        <f t="shared" si="7"/>
        <v>Número de Empleados de las empresas dedicadas a una actividad económica asociada a la agricultura o la ganadería, según tamaño de la empresa.</v>
      </c>
      <c r="AQ17" s="45">
        <f t="shared" si="7"/>
        <v>44324</v>
      </c>
      <c r="AR17" s="36" t="str">
        <f t="shared" si="7"/>
        <v>Español</v>
      </c>
      <c r="AS17" s="36" t="str">
        <f t="shared" si="7"/>
        <v>Naty</v>
      </c>
      <c r="AT17" s="40" t="str">
        <f t="shared" si="7"/>
        <v>No Aplica</v>
      </c>
      <c r="AU17" s="40" t="str">
        <f t="shared" si="7"/>
        <v>No Aplica</v>
      </c>
      <c r="AV17" s="40" t="str">
        <f t="shared" si="7"/>
        <v>No Aplica</v>
      </c>
      <c r="AW17" s="35">
        <f t="shared" si="7"/>
        <v>100100000</v>
      </c>
      <c r="AX17" s="41" t="e">
        <f t="shared" si="7"/>
        <v>#REF!</v>
      </c>
      <c r="AY17" s="46" t="str">
        <f t="shared" si="7"/>
        <v>Fruta</v>
      </c>
      <c r="AZ17" s="40">
        <f t="shared" si="7"/>
        <v>38</v>
      </c>
      <c r="BA17" s="41" t="e">
        <f>+VLOOKUP($AC17,[1]!Temporalidad[[nombre]:[Columna1]],7,0)</f>
        <v>#REF!</v>
      </c>
      <c r="BB17" s="41" t="e">
        <f>+VLOOKUP($E17,[1]!Tipo_Gráfico[#Data],2,0)</f>
        <v>#REF!</v>
      </c>
      <c r="BC17" s="36" t="str">
        <f t="shared" si="15"/>
        <v>Servicio de Impuestos Internos , Ministerio de Hacienda, Chile</v>
      </c>
      <c r="BD17" s="35" t="e">
        <f>+VLOOKUP($AD17,[1]!unidad_medida[[nombre]:[Columna1]],2,0)</f>
        <v>#REF!</v>
      </c>
      <c r="BE17" s="40" t="str">
        <f t="shared" si="8"/>
        <v>No Aplica</v>
      </c>
      <c r="BF17" s="40" t="str">
        <f t="shared" si="8"/>
        <v>No Aplica</v>
      </c>
      <c r="BG17" s="40" t="str">
        <f t="shared" si="8"/>
        <v>No Aplica</v>
      </c>
      <c r="BH17" s="41" t="e">
        <f>+VLOOKUP($AS17,[1]!Responsables[#Data],3,0)</f>
        <v>#REF!</v>
      </c>
      <c r="BI17" s="41" t="e">
        <f>+VLOOKUP($AD17,[1]!unidad_medida[[nombre]:[Columna1]],5,0)</f>
        <v>#REF!</v>
      </c>
    </row>
    <row r="18" spans="1:61" ht="43.5" x14ac:dyDescent="0.35">
      <c r="A18" s="58" t="s">
        <v>250</v>
      </c>
      <c r="B18" s="58" t="s">
        <v>251</v>
      </c>
      <c r="C18" s="59">
        <v>4.0999999999999996</v>
      </c>
      <c r="D18" s="19">
        <f t="shared" si="9"/>
        <v>17</v>
      </c>
      <c r="E18" s="20" t="str">
        <f t="shared" ref="E18:E29" si="19">+E17</f>
        <v>GR</v>
      </c>
      <c r="F18" s="21"/>
      <c r="G18" s="22"/>
      <c r="H18" s="22"/>
      <c r="I18" s="23" t="s">
        <v>48</v>
      </c>
      <c r="J18" s="24">
        <v>4</v>
      </c>
      <c r="K18" s="22"/>
      <c r="L18" s="22"/>
      <c r="M18" s="22"/>
      <c r="N18" s="22"/>
      <c r="O18" s="22"/>
      <c r="P18" s="53" t="str">
        <f t="shared" si="17"/>
        <v>Número de  Empresas del Sector Agrícola por Cultivo en la Categoría de Tamaño Específica: MEDIANA 1 del Servicio de Impuestos Internos de Chile para el Año 2020 (empleados)</v>
      </c>
      <c r="Q18" s="20" t="str">
        <f t="shared" si="11"/>
        <v>Gráfico 2</v>
      </c>
      <c r="R18" s="26" t="s">
        <v>70</v>
      </c>
      <c r="S18" s="27">
        <f t="shared" si="1"/>
        <v>4</v>
      </c>
      <c r="T18" s="28"/>
      <c r="U18" s="28"/>
      <c r="V18" s="28"/>
      <c r="W18" s="28"/>
      <c r="X18" s="28"/>
      <c r="Y18" s="28"/>
      <c r="Z18" s="25" t="str">
        <f t="shared" si="18"/>
        <v>https://analytics.zoho.com/open-view/2395394000001128577?ZOHO_CRITERIA=%224.5%22.%22Id_Tama%C3%B1o_Espec%C3%ADfico%22%3D4</v>
      </c>
      <c r="AA18" s="54" t="s">
        <v>94</v>
      </c>
      <c r="AB18" s="30" t="str">
        <f t="shared" si="12"/>
        <v>Chile</v>
      </c>
      <c r="AC18" s="31" t="str">
        <f t="shared" si="12"/>
        <v>Año 2020</v>
      </c>
      <c r="AD18" s="32" t="str">
        <f t="shared" si="12"/>
        <v>empresas</v>
      </c>
      <c r="AE18" s="30" t="str">
        <f t="shared" si="12"/>
        <v>Número</v>
      </c>
      <c r="AG18" s="33" t="str">
        <f t="shared" si="3"/>
        <v>Gráfico 2</v>
      </c>
      <c r="AH18" s="34" t="str">
        <f t="shared" si="13"/>
        <v>Número de Empresas Agrícultura</v>
      </c>
      <c r="AI18" s="34" t="str">
        <f t="shared" si="16"/>
        <v>Número de empleados contratados en empresas dedicadas a agricultura y/o ganadería clasificadas por el Servicio de Impuestos Internos de tamaño MEDIANA 1</v>
      </c>
      <c r="AJ18" s="34" t="str">
        <f t="shared" si="5"/>
        <v>Número de  Empresas del Sector Agrícola por Cultivo en la Categoría de Tamaño Específica: MEDIANA 1 del Servicio de Impuestos Internos de Chile para el Año 2020 (empleados)</v>
      </c>
      <c r="AK18" s="35" t="str">
        <f t="shared" si="14"/>
        <v>Año 2020</v>
      </c>
      <c r="AL18" s="34" t="str">
        <f t="shared" si="14"/>
        <v>venta estimada, empresas en agricultura, cultivos, actividad económica, agricultura, ganadería</v>
      </c>
      <c r="AM18" s="36" t="str">
        <f t="shared" si="6"/>
        <v>https://analytics.zoho.com/open-view/2395394000001128577?ZOHO_CRITERIA=%224.5%22.%22Id_Tama%C3%B1o_Espec%C3%ADfico%22%3D4</v>
      </c>
      <c r="AN18" s="44" t="str">
        <f t="shared" si="7"/>
        <v>CHL</v>
      </c>
      <c r="AO18" s="44" t="str">
        <f t="shared" si="7"/>
        <v>País</v>
      </c>
      <c r="AP18" s="34" t="str">
        <f t="shared" si="7"/>
        <v>Número de Empleados de las empresas dedicadas a una actividad económica asociada a la agricultura o la ganadería, según tamaño de la empresa.</v>
      </c>
      <c r="AQ18" s="45">
        <f t="shared" si="7"/>
        <v>44324</v>
      </c>
      <c r="AR18" s="36" t="str">
        <f t="shared" si="7"/>
        <v>Español</v>
      </c>
      <c r="AS18" s="36" t="str">
        <f t="shared" si="7"/>
        <v>Naty</v>
      </c>
      <c r="AT18" s="40" t="str">
        <f t="shared" si="7"/>
        <v>No Aplica</v>
      </c>
      <c r="AU18" s="40" t="str">
        <f t="shared" si="7"/>
        <v>No Aplica</v>
      </c>
      <c r="AV18" s="40" t="str">
        <f t="shared" si="7"/>
        <v>No Aplica</v>
      </c>
      <c r="AW18" s="35">
        <f t="shared" si="7"/>
        <v>100100000</v>
      </c>
      <c r="AX18" s="41" t="e">
        <f t="shared" si="7"/>
        <v>#REF!</v>
      </c>
      <c r="AY18" s="46" t="str">
        <f t="shared" si="7"/>
        <v>Fruta</v>
      </c>
      <c r="AZ18" s="40">
        <f t="shared" si="7"/>
        <v>38</v>
      </c>
      <c r="BA18" s="41" t="e">
        <f>+VLOOKUP($AC18,[1]!Temporalidad[[nombre]:[Columna1]],7,0)</f>
        <v>#REF!</v>
      </c>
      <c r="BB18" s="41" t="e">
        <f>+VLOOKUP($E18,[1]!Tipo_Gráfico[#Data],2,0)</f>
        <v>#REF!</v>
      </c>
      <c r="BC18" s="36" t="str">
        <f t="shared" si="15"/>
        <v>Servicio de Impuestos Internos , Ministerio de Hacienda, Chile</v>
      </c>
      <c r="BD18" s="35" t="e">
        <f>+VLOOKUP($AD18,[1]!unidad_medida[[nombre]:[Columna1]],2,0)</f>
        <v>#REF!</v>
      </c>
      <c r="BE18" s="40" t="str">
        <f t="shared" si="8"/>
        <v>No Aplica</v>
      </c>
      <c r="BF18" s="40" t="str">
        <f t="shared" si="8"/>
        <v>No Aplica</v>
      </c>
      <c r="BG18" s="40" t="str">
        <f t="shared" si="8"/>
        <v>No Aplica</v>
      </c>
      <c r="BH18" s="41" t="e">
        <f>+VLOOKUP($AS18,[1]!Responsables[#Data],3,0)</f>
        <v>#REF!</v>
      </c>
      <c r="BI18" s="41" t="e">
        <f>+VLOOKUP($AD18,[1]!unidad_medida[[nombre]:[Columna1]],5,0)</f>
        <v>#REF!</v>
      </c>
    </row>
    <row r="19" spans="1:61" ht="43.5" x14ac:dyDescent="0.35">
      <c r="A19" s="58" t="s">
        <v>250</v>
      </c>
      <c r="B19" s="58" t="s">
        <v>251</v>
      </c>
      <c r="C19" s="59">
        <v>4.0999999999999996</v>
      </c>
      <c r="D19" s="19">
        <f t="shared" si="9"/>
        <v>18</v>
      </c>
      <c r="E19" s="20" t="str">
        <f t="shared" si="19"/>
        <v>GR</v>
      </c>
      <c r="F19" s="21"/>
      <c r="G19" s="22"/>
      <c r="H19" s="22"/>
      <c r="I19" s="23" t="s">
        <v>48</v>
      </c>
      <c r="J19" s="24">
        <v>5</v>
      </c>
      <c r="K19" s="22"/>
      <c r="L19" s="22"/>
      <c r="M19" s="22"/>
      <c r="N19" s="22"/>
      <c r="O19" s="22"/>
      <c r="P19" s="53" t="str">
        <f t="shared" si="17"/>
        <v>Número de  Empresas del Sector Agrícola por Cultivo en la Categoría de Tamaño Específica: MICRO 2 del Servicio de Impuestos Internos de Chile para el Año 2020 (empleados)</v>
      </c>
      <c r="Q19" s="20" t="str">
        <f t="shared" si="11"/>
        <v>Gráfico 2</v>
      </c>
      <c r="R19" s="26" t="s">
        <v>72</v>
      </c>
      <c r="S19" s="27">
        <f t="shared" si="1"/>
        <v>5</v>
      </c>
      <c r="T19" s="28"/>
      <c r="U19" s="28"/>
      <c r="V19" s="28"/>
      <c r="W19" s="28"/>
      <c r="X19" s="28"/>
      <c r="Y19" s="28"/>
      <c r="Z19" s="25" t="str">
        <f t="shared" si="18"/>
        <v>https://analytics.zoho.com/open-view/2395394000001128577?ZOHO_CRITERIA=%224.5%22.%22Id_Tama%C3%B1o_Espec%C3%ADfico%22%3D5</v>
      </c>
      <c r="AA19" s="54" t="s">
        <v>95</v>
      </c>
      <c r="AB19" s="30" t="str">
        <f t="shared" si="12"/>
        <v>Chile</v>
      </c>
      <c r="AC19" s="31" t="str">
        <f t="shared" si="12"/>
        <v>Año 2020</v>
      </c>
      <c r="AD19" s="32" t="str">
        <f t="shared" si="12"/>
        <v>empresas</v>
      </c>
      <c r="AE19" s="30" t="str">
        <f t="shared" si="12"/>
        <v>Número</v>
      </c>
      <c r="AG19" s="33" t="str">
        <f t="shared" si="3"/>
        <v>Gráfico 2</v>
      </c>
      <c r="AH19" s="34" t="str">
        <f t="shared" si="13"/>
        <v>Número de Empresas Agrícultura</v>
      </c>
      <c r="AI19" s="34" t="str">
        <f t="shared" si="16"/>
        <v>Número de empleados contratados en empresas dedicadas a agricultura y/o ganadería clasificadas por el Servicio de Impuestos Internos de tamaño MICRO 2</v>
      </c>
      <c r="AJ19" s="34" t="str">
        <f t="shared" si="5"/>
        <v>Número de  Empresas del Sector Agrícola por Cultivo en la Categoría de Tamaño Específica: MICRO 2 del Servicio de Impuestos Internos de Chile para el Año 2020 (empleados)</v>
      </c>
      <c r="AK19" s="35" t="str">
        <f t="shared" si="14"/>
        <v>Año 2020</v>
      </c>
      <c r="AL19" s="34" t="str">
        <f t="shared" si="14"/>
        <v>venta estimada, empresas en agricultura, cultivos, actividad económica, agricultura, ganadería</v>
      </c>
      <c r="AM19" s="36" t="str">
        <f t="shared" si="6"/>
        <v>https://analytics.zoho.com/open-view/2395394000001128577?ZOHO_CRITERIA=%224.5%22.%22Id_Tama%C3%B1o_Espec%C3%ADfico%22%3D5</v>
      </c>
      <c r="AN19" s="44" t="str">
        <f t="shared" ref="AN19:AZ34" si="20">+AN18</f>
        <v>CHL</v>
      </c>
      <c r="AO19" s="44" t="str">
        <f t="shared" si="20"/>
        <v>País</v>
      </c>
      <c r="AP19" s="34" t="str">
        <f t="shared" si="20"/>
        <v>Número de Empleados de las empresas dedicadas a una actividad económica asociada a la agricultura o la ganadería, según tamaño de la empresa.</v>
      </c>
      <c r="AQ19" s="45">
        <f t="shared" si="20"/>
        <v>44324</v>
      </c>
      <c r="AR19" s="36" t="str">
        <f t="shared" si="20"/>
        <v>Español</v>
      </c>
      <c r="AS19" s="36" t="str">
        <f t="shared" si="20"/>
        <v>Naty</v>
      </c>
      <c r="AT19" s="40" t="str">
        <f t="shared" si="20"/>
        <v>No Aplica</v>
      </c>
      <c r="AU19" s="40" t="str">
        <f t="shared" si="20"/>
        <v>No Aplica</v>
      </c>
      <c r="AV19" s="40" t="str">
        <f t="shared" si="20"/>
        <v>No Aplica</v>
      </c>
      <c r="AW19" s="35">
        <f t="shared" si="20"/>
        <v>100100000</v>
      </c>
      <c r="AX19" s="41" t="e">
        <f t="shared" si="20"/>
        <v>#REF!</v>
      </c>
      <c r="AY19" s="46" t="str">
        <f t="shared" si="20"/>
        <v>Fruta</v>
      </c>
      <c r="AZ19" s="40">
        <f t="shared" si="20"/>
        <v>38</v>
      </c>
      <c r="BA19" s="41" t="e">
        <f>+VLOOKUP($AC19,[1]!Temporalidad[[nombre]:[Columna1]],7,0)</f>
        <v>#REF!</v>
      </c>
      <c r="BB19" s="41" t="e">
        <f>+VLOOKUP($E19,[1]!Tipo_Gráfico[#Data],2,0)</f>
        <v>#REF!</v>
      </c>
      <c r="BC19" s="36" t="str">
        <f t="shared" si="15"/>
        <v>Servicio de Impuestos Internos , Ministerio de Hacienda, Chile</v>
      </c>
      <c r="BD19" s="35" t="e">
        <f>+VLOOKUP($AD19,[1]!unidad_medida[[nombre]:[Columna1]],2,0)</f>
        <v>#REF!</v>
      </c>
      <c r="BE19" s="40" t="str">
        <f t="shared" ref="BE19:BG34" si="21">+BE18</f>
        <v>No Aplica</v>
      </c>
      <c r="BF19" s="40" t="str">
        <f t="shared" si="21"/>
        <v>No Aplica</v>
      </c>
      <c r="BG19" s="40" t="str">
        <f t="shared" si="21"/>
        <v>No Aplica</v>
      </c>
      <c r="BH19" s="41" t="e">
        <f>+VLOOKUP($AS19,[1]!Responsables[#Data],3,0)</f>
        <v>#REF!</v>
      </c>
      <c r="BI19" s="41" t="e">
        <f>+VLOOKUP($AD19,[1]!unidad_medida[[nombre]:[Columna1]],5,0)</f>
        <v>#REF!</v>
      </c>
    </row>
    <row r="20" spans="1:61" ht="43.5" x14ac:dyDescent="0.35">
      <c r="A20" s="58" t="s">
        <v>250</v>
      </c>
      <c r="B20" s="58" t="s">
        <v>251</v>
      </c>
      <c r="C20" s="59">
        <v>4.0999999999999996</v>
      </c>
      <c r="D20" s="19">
        <f t="shared" si="9"/>
        <v>19</v>
      </c>
      <c r="E20" s="20" t="str">
        <f t="shared" si="19"/>
        <v>GR</v>
      </c>
      <c r="F20" s="21"/>
      <c r="G20" s="22"/>
      <c r="H20" s="22"/>
      <c r="I20" s="23" t="s">
        <v>48</v>
      </c>
      <c r="J20" s="24">
        <v>6</v>
      </c>
      <c r="K20" s="22"/>
      <c r="L20" s="22"/>
      <c r="M20" s="22"/>
      <c r="N20" s="22"/>
      <c r="O20" s="22"/>
      <c r="P20" s="53" t="str">
        <f t="shared" si="17"/>
        <v>Número de  Empresas del Sector Agrícola por Cultivo en la Categoría de Tamaño Específica: PEQUEÑA 3 del Servicio de Impuestos Internos de Chile para el Año 2020 (empleados)</v>
      </c>
      <c r="Q20" s="20" t="str">
        <f t="shared" si="11"/>
        <v>Gráfico 2</v>
      </c>
      <c r="R20" s="26" t="s">
        <v>74</v>
      </c>
      <c r="S20" s="27">
        <f t="shared" si="1"/>
        <v>6</v>
      </c>
      <c r="T20" s="28"/>
      <c r="U20" s="28"/>
      <c r="V20" s="28"/>
      <c r="W20" s="28"/>
      <c r="X20" s="28"/>
      <c r="Y20" s="28"/>
      <c r="Z20" s="25" t="str">
        <f t="shared" si="18"/>
        <v>https://analytics.zoho.com/open-view/2395394000001128577?ZOHO_CRITERIA=%224.5%22.%22Id_Tama%C3%B1o_Espec%C3%ADfico%22%3D6</v>
      </c>
      <c r="AA20" s="54" t="s">
        <v>96</v>
      </c>
      <c r="AB20" s="30" t="str">
        <f t="shared" ref="AB20:AE35" si="22">+AB19</f>
        <v>Chile</v>
      </c>
      <c r="AC20" s="31" t="str">
        <f t="shared" si="22"/>
        <v>Año 2020</v>
      </c>
      <c r="AD20" s="32" t="str">
        <f t="shared" si="22"/>
        <v>empresas</v>
      </c>
      <c r="AE20" s="30" t="str">
        <f t="shared" si="22"/>
        <v>Número</v>
      </c>
      <c r="AG20" s="33" t="str">
        <f t="shared" si="3"/>
        <v>Gráfico 2</v>
      </c>
      <c r="AH20" s="34" t="str">
        <f t="shared" si="13"/>
        <v>Número de Empresas Agrícultura</v>
      </c>
      <c r="AI20" s="34" t="str">
        <f t="shared" si="16"/>
        <v>Número de empleados contratados en empresas dedicadas a agricultura y/o ganadería clasificadas por el Servicio de Impuestos Internos de tamaño PEQUEÑA 3</v>
      </c>
      <c r="AJ20" s="34" t="str">
        <f t="shared" si="5"/>
        <v>Número de  Empresas del Sector Agrícola por Cultivo en la Categoría de Tamaño Específica: PEQUEÑA 3 del Servicio de Impuestos Internos de Chile para el Año 2020 (empleados)</v>
      </c>
      <c r="AK20" s="35" t="str">
        <f t="shared" ref="AK20:AL35" si="23">+AK19</f>
        <v>Año 2020</v>
      </c>
      <c r="AL20" s="34" t="str">
        <f t="shared" si="23"/>
        <v>venta estimada, empresas en agricultura, cultivos, actividad económica, agricultura, ganadería</v>
      </c>
      <c r="AM20" s="36" t="str">
        <f t="shared" si="6"/>
        <v>https://analytics.zoho.com/open-view/2395394000001128577?ZOHO_CRITERIA=%224.5%22.%22Id_Tama%C3%B1o_Espec%C3%ADfico%22%3D6</v>
      </c>
      <c r="AN20" s="44" t="str">
        <f t="shared" si="20"/>
        <v>CHL</v>
      </c>
      <c r="AO20" s="44" t="str">
        <f t="shared" si="20"/>
        <v>País</v>
      </c>
      <c r="AP20" s="34" t="str">
        <f t="shared" si="20"/>
        <v>Número de Empleados de las empresas dedicadas a una actividad económica asociada a la agricultura o la ganadería, según tamaño de la empresa.</v>
      </c>
      <c r="AQ20" s="45">
        <f t="shared" si="20"/>
        <v>44324</v>
      </c>
      <c r="AR20" s="36" t="str">
        <f t="shared" si="20"/>
        <v>Español</v>
      </c>
      <c r="AS20" s="36" t="str">
        <f t="shared" si="20"/>
        <v>Naty</v>
      </c>
      <c r="AT20" s="40" t="str">
        <f t="shared" si="20"/>
        <v>No Aplica</v>
      </c>
      <c r="AU20" s="40" t="str">
        <f t="shared" si="20"/>
        <v>No Aplica</v>
      </c>
      <c r="AV20" s="40" t="str">
        <f t="shared" si="20"/>
        <v>No Aplica</v>
      </c>
      <c r="AW20" s="35">
        <f t="shared" si="20"/>
        <v>100100000</v>
      </c>
      <c r="AX20" s="41" t="e">
        <f t="shared" si="20"/>
        <v>#REF!</v>
      </c>
      <c r="AY20" s="46" t="str">
        <f t="shared" si="20"/>
        <v>Fruta</v>
      </c>
      <c r="AZ20" s="40">
        <f t="shared" si="20"/>
        <v>38</v>
      </c>
      <c r="BA20" s="41" t="e">
        <f>+VLOOKUP($AC20,[1]!Temporalidad[[nombre]:[Columna1]],7,0)</f>
        <v>#REF!</v>
      </c>
      <c r="BB20" s="41" t="e">
        <f>+VLOOKUP($E20,[1]!Tipo_Gráfico[#Data],2,0)</f>
        <v>#REF!</v>
      </c>
      <c r="BC20" s="36" t="str">
        <f t="shared" si="15"/>
        <v>Servicio de Impuestos Internos , Ministerio de Hacienda, Chile</v>
      </c>
      <c r="BD20" s="35" t="e">
        <f>+VLOOKUP($AD20,[1]!unidad_medida[[nombre]:[Columna1]],2,0)</f>
        <v>#REF!</v>
      </c>
      <c r="BE20" s="40" t="str">
        <f t="shared" si="21"/>
        <v>No Aplica</v>
      </c>
      <c r="BF20" s="40" t="str">
        <f t="shared" si="21"/>
        <v>No Aplica</v>
      </c>
      <c r="BG20" s="40" t="str">
        <f t="shared" si="21"/>
        <v>No Aplica</v>
      </c>
      <c r="BH20" s="41" t="e">
        <f>+VLOOKUP($AS20,[1]!Responsables[#Data],3,0)</f>
        <v>#REF!</v>
      </c>
      <c r="BI20" s="41" t="e">
        <f>+VLOOKUP($AD20,[1]!unidad_medida[[nombre]:[Columna1]],5,0)</f>
        <v>#REF!</v>
      </c>
    </row>
    <row r="21" spans="1:61" ht="43.5" x14ac:dyDescent="0.35">
      <c r="A21" s="58" t="s">
        <v>250</v>
      </c>
      <c r="B21" s="58" t="s">
        <v>251</v>
      </c>
      <c r="C21" s="59">
        <v>4.0999999999999996</v>
      </c>
      <c r="D21" s="19">
        <f t="shared" si="9"/>
        <v>20</v>
      </c>
      <c r="E21" s="20" t="str">
        <f t="shared" si="19"/>
        <v>GR</v>
      </c>
      <c r="F21" s="21"/>
      <c r="G21" s="22"/>
      <c r="H21" s="22"/>
      <c r="I21" s="23" t="s">
        <v>48</v>
      </c>
      <c r="J21" s="24">
        <v>7</v>
      </c>
      <c r="K21" s="22"/>
      <c r="L21" s="22"/>
      <c r="M21" s="22"/>
      <c r="N21" s="22"/>
      <c r="O21" s="22"/>
      <c r="P21" s="53" t="str">
        <f t="shared" si="17"/>
        <v>Número de  Empresas del Sector Agrícola por Cultivo en la Categoría de Tamaño Específica: MICRO 3 del Servicio de Impuestos Internos de Chile para el Año 2020 (empleados)</v>
      </c>
      <c r="Q21" s="20" t="str">
        <f t="shared" si="11"/>
        <v>Gráfico 2</v>
      </c>
      <c r="R21" s="26" t="s">
        <v>76</v>
      </c>
      <c r="S21" s="27">
        <f t="shared" si="1"/>
        <v>7</v>
      </c>
      <c r="T21" s="28"/>
      <c r="U21" s="28"/>
      <c r="V21" s="28"/>
      <c r="W21" s="28"/>
      <c r="X21" s="28"/>
      <c r="Y21" s="28"/>
      <c r="Z21" s="25" t="str">
        <f t="shared" si="18"/>
        <v>https://analytics.zoho.com/open-view/2395394000001128577?ZOHO_CRITERIA=%224.5%22.%22Id_Tama%C3%B1o_Espec%C3%ADfico%22%3D7</v>
      </c>
      <c r="AA21" s="54" t="s">
        <v>97</v>
      </c>
      <c r="AB21" s="30" t="str">
        <f t="shared" si="22"/>
        <v>Chile</v>
      </c>
      <c r="AC21" s="31" t="str">
        <f t="shared" si="22"/>
        <v>Año 2020</v>
      </c>
      <c r="AD21" s="32" t="str">
        <f t="shared" si="22"/>
        <v>empresas</v>
      </c>
      <c r="AE21" s="30" t="str">
        <f t="shared" si="22"/>
        <v>Número</v>
      </c>
      <c r="AG21" s="33" t="str">
        <f t="shared" si="3"/>
        <v>Gráfico 2</v>
      </c>
      <c r="AH21" s="34" t="str">
        <f t="shared" si="13"/>
        <v>Número de Empresas Agrícultura</v>
      </c>
      <c r="AI21" s="34" t="str">
        <f t="shared" si="16"/>
        <v>Número de empleados contratados en empresas dedicadas a agricultura y/o ganadería clasificadas por el Servicio de Impuestos Internos de tamaño MICRO 3</v>
      </c>
      <c r="AJ21" s="34" t="str">
        <f t="shared" si="5"/>
        <v>Número de  Empresas del Sector Agrícola por Cultivo en la Categoría de Tamaño Específica: MICRO 3 del Servicio de Impuestos Internos de Chile para el Año 2020 (empleados)</v>
      </c>
      <c r="AK21" s="35" t="str">
        <f t="shared" si="23"/>
        <v>Año 2020</v>
      </c>
      <c r="AL21" s="34" t="str">
        <f t="shared" si="23"/>
        <v>venta estimada, empresas en agricultura, cultivos, actividad económica, agricultura, ganadería</v>
      </c>
      <c r="AM21" s="36" t="str">
        <f t="shared" si="6"/>
        <v>https://analytics.zoho.com/open-view/2395394000001128577?ZOHO_CRITERIA=%224.5%22.%22Id_Tama%C3%B1o_Espec%C3%ADfico%22%3D7</v>
      </c>
      <c r="AN21" s="44" t="str">
        <f t="shared" si="20"/>
        <v>CHL</v>
      </c>
      <c r="AO21" s="44" t="str">
        <f t="shared" si="20"/>
        <v>País</v>
      </c>
      <c r="AP21" s="34" t="str">
        <f t="shared" si="20"/>
        <v>Número de Empleados de las empresas dedicadas a una actividad económica asociada a la agricultura o la ganadería, según tamaño de la empresa.</v>
      </c>
      <c r="AQ21" s="45">
        <f t="shared" si="20"/>
        <v>44324</v>
      </c>
      <c r="AR21" s="36" t="str">
        <f t="shared" si="20"/>
        <v>Español</v>
      </c>
      <c r="AS21" s="36" t="str">
        <f t="shared" si="20"/>
        <v>Naty</v>
      </c>
      <c r="AT21" s="40" t="str">
        <f t="shared" si="20"/>
        <v>No Aplica</v>
      </c>
      <c r="AU21" s="40" t="str">
        <f t="shared" si="20"/>
        <v>No Aplica</v>
      </c>
      <c r="AV21" s="40" t="str">
        <f t="shared" si="20"/>
        <v>No Aplica</v>
      </c>
      <c r="AW21" s="35">
        <f t="shared" si="20"/>
        <v>100100000</v>
      </c>
      <c r="AX21" s="41" t="e">
        <f t="shared" si="20"/>
        <v>#REF!</v>
      </c>
      <c r="AY21" s="46" t="str">
        <f t="shared" si="20"/>
        <v>Fruta</v>
      </c>
      <c r="AZ21" s="40">
        <f t="shared" si="20"/>
        <v>38</v>
      </c>
      <c r="BA21" s="41" t="e">
        <f>+VLOOKUP($AC21,[1]!Temporalidad[[nombre]:[Columna1]],7,0)</f>
        <v>#REF!</v>
      </c>
      <c r="BB21" s="41" t="e">
        <f>+VLOOKUP($E21,[1]!Tipo_Gráfico[#Data],2,0)</f>
        <v>#REF!</v>
      </c>
      <c r="BC21" s="36" t="str">
        <f t="shared" si="15"/>
        <v>Servicio de Impuestos Internos , Ministerio de Hacienda, Chile</v>
      </c>
      <c r="BD21" s="35" t="e">
        <f>+VLOOKUP($AD21,[1]!unidad_medida[[nombre]:[Columna1]],2,0)</f>
        <v>#REF!</v>
      </c>
      <c r="BE21" s="40" t="str">
        <f t="shared" si="21"/>
        <v>No Aplica</v>
      </c>
      <c r="BF21" s="40" t="str">
        <f t="shared" si="21"/>
        <v>No Aplica</v>
      </c>
      <c r="BG21" s="40" t="str">
        <f t="shared" si="21"/>
        <v>No Aplica</v>
      </c>
      <c r="BH21" s="41" t="e">
        <f>+VLOOKUP($AS21,[1]!Responsables[#Data],3,0)</f>
        <v>#REF!</v>
      </c>
      <c r="BI21" s="41" t="e">
        <f>+VLOOKUP($AD21,[1]!unidad_medida[[nombre]:[Columna1]],5,0)</f>
        <v>#REF!</v>
      </c>
    </row>
    <row r="22" spans="1:61" ht="43.5" x14ac:dyDescent="0.35">
      <c r="A22" s="58" t="s">
        <v>250</v>
      </c>
      <c r="B22" s="58" t="s">
        <v>251</v>
      </c>
      <c r="C22" s="59">
        <v>4.0999999999999996</v>
      </c>
      <c r="D22" s="19">
        <f t="shared" si="9"/>
        <v>21</v>
      </c>
      <c r="E22" s="20" t="str">
        <f t="shared" si="19"/>
        <v>GR</v>
      </c>
      <c r="F22" s="21"/>
      <c r="G22" s="22"/>
      <c r="H22" s="22"/>
      <c r="I22" s="23" t="s">
        <v>48</v>
      </c>
      <c r="J22" s="24">
        <v>8</v>
      </c>
      <c r="K22" s="22"/>
      <c r="L22" s="22"/>
      <c r="M22" s="22"/>
      <c r="N22" s="22"/>
      <c r="O22" s="22"/>
      <c r="P22" s="53" t="str">
        <f t="shared" si="17"/>
        <v>Número de  Empresas del Sector Agrícola por Cultivo en la Categoría de Tamaño Específica: GRANDE 1 del Servicio de Impuestos Internos de Chile para el Año 2020 (empleados)</v>
      </c>
      <c r="Q22" s="20" t="str">
        <f t="shared" si="11"/>
        <v>Gráfico 2</v>
      </c>
      <c r="R22" s="26" t="s">
        <v>78</v>
      </c>
      <c r="S22" s="27">
        <f t="shared" si="1"/>
        <v>8</v>
      </c>
      <c r="T22" s="28"/>
      <c r="U22" s="28"/>
      <c r="V22" s="28"/>
      <c r="W22" s="28"/>
      <c r="X22" s="28"/>
      <c r="Y22" s="28"/>
      <c r="Z22" s="25" t="str">
        <f t="shared" si="18"/>
        <v>https://analytics.zoho.com/open-view/2395394000001128577?ZOHO_CRITERIA=%224.5%22.%22Id_Tama%C3%B1o_Espec%C3%ADfico%22%3D8</v>
      </c>
      <c r="AA22" s="54" t="s">
        <v>98</v>
      </c>
      <c r="AB22" s="30" t="str">
        <f t="shared" si="22"/>
        <v>Chile</v>
      </c>
      <c r="AC22" s="31" t="str">
        <f t="shared" si="22"/>
        <v>Año 2020</v>
      </c>
      <c r="AD22" s="32" t="str">
        <f t="shared" si="22"/>
        <v>empresas</v>
      </c>
      <c r="AE22" s="30" t="str">
        <f t="shared" si="22"/>
        <v>Número</v>
      </c>
      <c r="AG22" s="33" t="str">
        <f t="shared" si="3"/>
        <v>Gráfico 2</v>
      </c>
      <c r="AH22" s="34" t="str">
        <f t="shared" si="13"/>
        <v>Número de Empresas Agrícultura</v>
      </c>
      <c r="AI22" s="34" t="str">
        <f t="shared" si="16"/>
        <v>Número de empleados contratados en empresas dedicadas a agricultura y/o ganadería clasificadas por el Servicio de Impuestos Internos de tamaño GRANDE 1</v>
      </c>
      <c r="AJ22" s="34" t="str">
        <f t="shared" si="5"/>
        <v>Número de  Empresas del Sector Agrícola por Cultivo en la Categoría de Tamaño Específica: GRANDE 1 del Servicio de Impuestos Internos de Chile para el Año 2020 (empleados)</v>
      </c>
      <c r="AK22" s="35" t="str">
        <f t="shared" si="23"/>
        <v>Año 2020</v>
      </c>
      <c r="AL22" s="34" t="str">
        <f t="shared" si="23"/>
        <v>venta estimada, empresas en agricultura, cultivos, actividad económica, agricultura, ganadería</v>
      </c>
      <c r="AM22" s="36" t="str">
        <f t="shared" si="6"/>
        <v>https://analytics.zoho.com/open-view/2395394000001128577?ZOHO_CRITERIA=%224.5%22.%22Id_Tama%C3%B1o_Espec%C3%ADfico%22%3D8</v>
      </c>
      <c r="AN22" s="44" t="str">
        <f t="shared" si="20"/>
        <v>CHL</v>
      </c>
      <c r="AO22" s="44" t="str">
        <f t="shared" si="20"/>
        <v>País</v>
      </c>
      <c r="AP22" s="34" t="str">
        <f t="shared" si="20"/>
        <v>Número de Empleados de las empresas dedicadas a una actividad económica asociada a la agricultura o la ganadería, según tamaño de la empresa.</v>
      </c>
      <c r="AQ22" s="45">
        <f t="shared" si="20"/>
        <v>44324</v>
      </c>
      <c r="AR22" s="36" t="str">
        <f t="shared" si="20"/>
        <v>Español</v>
      </c>
      <c r="AS22" s="36" t="str">
        <f t="shared" si="20"/>
        <v>Naty</v>
      </c>
      <c r="AT22" s="40" t="str">
        <f t="shared" si="20"/>
        <v>No Aplica</v>
      </c>
      <c r="AU22" s="40" t="str">
        <f t="shared" si="20"/>
        <v>No Aplica</v>
      </c>
      <c r="AV22" s="40" t="str">
        <f t="shared" si="20"/>
        <v>No Aplica</v>
      </c>
      <c r="AW22" s="35">
        <f t="shared" si="20"/>
        <v>100100000</v>
      </c>
      <c r="AX22" s="41" t="e">
        <f t="shared" si="20"/>
        <v>#REF!</v>
      </c>
      <c r="AY22" s="46" t="str">
        <f t="shared" si="20"/>
        <v>Fruta</v>
      </c>
      <c r="AZ22" s="40">
        <f t="shared" si="20"/>
        <v>38</v>
      </c>
      <c r="BA22" s="41" t="e">
        <f>+VLOOKUP($AC22,[1]!Temporalidad[[nombre]:[Columna1]],7,0)</f>
        <v>#REF!</v>
      </c>
      <c r="BB22" s="41" t="e">
        <f>+VLOOKUP($E22,[1]!Tipo_Gráfico[#Data],2,0)</f>
        <v>#REF!</v>
      </c>
      <c r="BC22" s="36" t="str">
        <f t="shared" si="15"/>
        <v>Servicio de Impuestos Internos , Ministerio de Hacienda, Chile</v>
      </c>
      <c r="BD22" s="35" t="e">
        <f>+VLOOKUP($AD22,[1]!unidad_medida[[nombre]:[Columna1]],2,0)</f>
        <v>#REF!</v>
      </c>
      <c r="BE22" s="40" t="str">
        <f t="shared" si="21"/>
        <v>No Aplica</v>
      </c>
      <c r="BF22" s="40" t="str">
        <f t="shared" si="21"/>
        <v>No Aplica</v>
      </c>
      <c r="BG22" s="40" t="str">
        <f t="shared" si="21"/>
        <v>No Aplica</v>
      </c>
      <c r="BH22" s="41" t="e">
        <f>+VLOOKUP($AS22,[1]!Responsables[#Data],3,0)</f>
        <v>#REF!</v>
      </c>
      <c r="BI22" s="41" t="e">
        <f>+VLOOKUP($AD22,[1]!unidad_medida[[nombre]:[Columna1]],5,0)</f>
        <v>#REF!</v>
      </c>
    </row>
    <row r="23" spans="1:61" ht="43.5" x14ac:dyDescent="0.35">
      <c r="A23" s="58" t="s">
        <v>250</v>
      </c>
      <c r="B23" s="58" t="s">
        <v>251</v>
      </c>
      <c r="C23" s="59">
        <v>4.0999999999999996</v>
      </c>
      <c r="D23" s="19">
        <f t="shared" si="9"/>
        <v>22</v>
      </c>
      <c r="E23" s="20" t="str">
        <f t="shared" si="19"/>
        <v>GR</v>
      </c>
      <c r="F23" s="21"/>
      <c r="G23" s="22"/>
      <c r="H23" s="22"/>
      <c r="I23" s="23" t="s">
        <v>48</v>
      </c>
      <c r="J23" s="24">
        <v>9</v>
      </c>
      <c r="K23" s="22"/>
      <c r="L23" s="22"/>
      <c r="M23" s="22"/>
      <c r="N23" s="22"/>
      <c r="O23" s="22"/>
      <c r="P23" s="53" t="str">
        <f t="shared" si="17"/>
        <v>Número de  Empresas del Sector Agrícola por Cultivo en la Categoría de Tamaño Específica: PEQUEÑA 1 del Servicio de Impuestos Internos de Chile para el Año 2020 (empleados)</v>
      </c>
      <c r="Q23" s="20" t="str">
        <f t="shared" si="11"/>
        <v>Gráfico 2</v>
      </c>
      <c r="R23" s="26" t="s">
        <v>80</v>
      </c>
      <c r="S23" s="27">
        <f t="shared" si="1"/>
        <v>9</v>
      </c>
      <c r="T23" s="28"/>
      <c r="U23" s="28"/>
      <c r="V23" s="28"/>
      <c r="W23" s="28"/>
      <c r="X23" s="28"/>
      <c r="Y23" s="28"/>
      <c r="Z23" s="25" t="str">
        <f t="shared" si="18"/>
        <v>https://analytics.zoho.com/open-view/2395394000001128577?ZOHO_CRITERIA=%224.5%22.%22Id_Tama%C3%B1o_Espec%C3%ADfico%22%3D9</v>
      </c>
      <c r="AA23" s="54" t="s">
        <v>99</v>
      </c>
      <c r="AB23" s="30" t="str">
        <f t="shared" si="22"/>
        <v>Chile</v>
      </c>
      <c r="AC23" s="31" t="str">
        <f t="shared" si="22"/>
        <v>Año 2020</v>
      </c>
      <c r="AD23" s="32" t="str">
        <f t="shared" si="22"/>
        <v>empresas</v>
      </c>
      <c r="AE23" s="30" t="str">
        <f t="shared" si="22"/>
        <v>Número</v>
      </c>
      <c r="AG23" s="33" t="str">
        <f t="shared" si="3"/>
        <v>Gráfico 2</v>
      </c>
      <c r="AH23" s="34" t="str">
        <f t="shared" si="13"/>
        <v>Número de Empresas Agrícultura</v>
      </c>
      <c r="AI23" s="34" t="str">
        <f t="shared" si="16"/>
        <v>Número de empleados contratados en empresas dedicadas a agricultura y/o ganadería clasificadas por el Servicio de Impuestos Internos de tamaño PEQUEÑA 1</v>
      </c>
      <c r="AJ23" s="34" t="str">
        <f t="shared" si="5"/>
        <v>Número de  Empresas del Sector Agrícola por Cultivo en la Categoría de Tamaño Específica: PEQUEÑA 1 del Servicio de Impuestos Internos de Chile para el Año 2020 (empleados)</v>
      </c>
      <c r="AK23" s="35" t="str">
        <f t="shared" si="23"/>
        <v>Año 2020</v>
      </c>
      <c r="AL23" s="34" t="str">
        <f t="shared" si="23"/>
        <v>venta estimada, empresas en agricultura, cultivos, actividad económica, agricultura, ganadería</v>
      </c>
      <c r="AM23" s="36" t="str">
        <f t="shared" si="6"/>
        <v>https://analytics.zoho.com/open-view/2395394000001128577?ZOHO_CRITERIA=%224.5%22.%22Id_Tama%C3%B1o_Espec%C3%ADfico%22%3D9</v>
      </c>
      <c r="AN23" s="44" t="str">
        <f t="shared" si="20"/>
        <v>CHL</v>
      </c>
      <c r="AO23" s="44" t="str">
        <f t="shared" si="20"/>
        <v>País</v>
      </c>
      <c r="AP23" s="34" t="str">
        <f t="shared" si="20"/>
        <v>Número de Empleados de las empresas dedicadas a una actividad económica asociada a la agricultura o la ganadería, según tamaño de la empresa.</v>
      </c>
      <c r="AQ23" s="45">
        <f t="shared" si="20"/>
        <v>44324</v>
      </c>
      <c r="AR23" s="36" t="str">
        <f t="shared" si="20"/>
        <v>Español</v>
      </c>
      <c r="AS23" s="36" t="str">
        <f t="shared" si="20"/>
        <v>Naty</v>
      </c>
      <c r="AT23" s="40" t="str">
        <f t="shared" si="20"/>
        <v>No Aplica</v>
      </c>
      <c r="AU23" s="40" t="str">
        <f t="shared" si="20"/>
        <v>No Aplica</v>
      </c>
      <c r="AV23" s="40" t="str">
        <f t="shared" si="20"/>
        <v>No Aplica</v>
      </c>
      <c r="AW23" s="35">
        <f t="shared" si="20"/>
        <v>100100000</v>
      </c>
      <c r="AX23" s="41" t="e">
        <f t="shared" si="20"/>
        <v>#REF!</v>
      </c>
      <c r="AY23" s="46" t="str">
        <f t="shared" si="20"/>
        <v>Fruta</v>
      </c>
      <c r="AZ23" s="40">
        <f t="shared" si="20"/>
        <v>38</v>
      </c>
      <c r="BA23" s="41" t="e">
        <f>+VLOOKUP($AC23,[1]!Temporalidad[[nombre]:[Columna1]],7,0)</f>
        <v>#REF!</v>
      </c>
      <c r="BB23" s="41" t="e">
        <f>+VLOOKUP($E23,[1]!Tipo_Gráfico[#Data],2,0)</f>
        <v>#REF!</v>
      </c>
      <c r="BC23" s="36" t="str">
        <f t="shared" si="15"/>
        <v>Servicio de Impuestos Internos , Ministerio de Hacienda, Chile</v>
      </c>
      <c r="BD23" s="35" t="e">
        <f>+VLOOKUP($AD23,[1]!unidad_medida[[nombre]:[Columna1]],2,0)</f>
        <v>#REF!</v>
      </c>
      <c r="BE23" s="40" t="str">
        <f t="shared" si="21"/>
        <v>No Aplica</v>
      </c>
      <c r="BF23" s="40" t="str">
        <f t="shared" si="21"/>
        <v>No Aplica</v>
      </c>
      <c r="BG23" s="40" t="str">
        <f t="shared" si="21"/>
        <v>No Aplica</v>
      </c>
      <c r="BH23" s="41" t="e">
        <f>+VLOOKUP($AS23,[1]!Responsables[#Data],3,0)</f>
        <v>#REF!</v>
      </c>
      <c r="BI23" s="41" t="e">
        <f>+VLOOKUP($AD23,[1]!unidad_medida[[nombre]:[Columna1]],5,0)</f>
        <v>#REF!</v>
      </c>
    </row>
    <row r="24" spans="1:61" ht="43.5" x14ac:dyDescent="0.35">
      <c r="A24" s="58" t="s">
        <v>250</v>
      </c>
      <c r="B24" s="58" t="s">
        <v>251</v>
      </c>
      <c r="C24" s="59">
        <v>4.0999999999999996</v>
      </c>
      <c r="D24" s="19">
        <f t="shared" si="9"/>
        <v>23</v>
      </c>
      <c r="E24" s="20" t="str">
        <f t="shared" si="19"/>
        <v>GR</v>
      </c>
      <c r="F24" s="21"/>
      <c r="G24" s="22"/>
      <c r="H24" s="22"/>
      <c r="I24" s="23" t="s">
        <v>48</v>
      </c>
      <c r="J24" s="24">
        <v>10</v>
      </c>
      <c r="K24" s="22"/>
      <c r="L24" s="22"/>
      <c r="M24" s="22"/>
      <c r="N24" s="22"/>
      <c r="O24" s="22"/>
      <c r="P24" s="53" t="str">
        <f t="shared" si="17"/>
        <v>Número de  Empresas del Sector Agrícola por Cultivo en la Categoría de Tamaño Específica: MEDIANA 2 del Servicio de Impuestos Internos de Chile para el Año 2020 (empleados)</v>
      </c>
      <c r="Q24" s="20" t="str">
        <f t="shared" si="11"/>
        <v>Gráfico 2</v>
      </c>
      <c r="R24" s="26" t="s">
        <v>82</v>
      </c>
      <c r="S24" s="27">
        <f t="shared" si="1"/>
        <v>10</v>
      </c>
      <c r="T24" s="28"/>
      <c r="U24" s="28"/>
      <c r="V24" s="28"/>
      <c r="W24" s="28"/>
      <c r="X24" s="28"/>
      <c r="Y24" s="28"/>
      <c r="Z24" s="25" t="str">
        <f t="shared" si="18"/>
        <v>https://analytics.zoho.com/open-view/2395394000001128577?ZOHO_CRITERIA=%224.5%22.%22Id_Tama%C3%B1o_Espec%C3%ADfico%22%3D10</v>
      </c>
      <c r="AA24" s="54" t="s">
        <v>100</v>
      </c>
      <c r="AB24" s="30" t="str">
        <f t="shared" si="22"/>
        <v>Chile</v>
      </c>
      <c r="AC24" s="31" t="str">
        <f t="shared" si="22"/>
        <v>Año 2020</v>
      </c>
      <c r="AD24" s="32" t="str">
        <f t="shared" si="22"/>
        <v>empresas</v>
      </c>
      <c r="AE24" s="30" t="str">
        <f t="shared" si="22"/>
        <v>Número</v>
      </c>
      <c r="AG24" s="33" t="str">
        <f t="shared" si="3"/>
        <v>Gráfico 2</v>
      </c>
      <c r="AH24" s="34" t="str">
        <f t="shared" si="13"/>
        <v>Número de Empresas Agrícultura</v>
      </c>
      <c r="AI24" s="34" t="str">
        <f t="shared" si="16"/>
        <v>Número de empleados contratados en empresas dedicadas a agricultura y/o ganadería clasificadas por el Servicio de Impuestos Internos de tamaño MEDIANA 2</v>
      </c>
      <c r="AJ24" s="34" t="str">
        <f t="shared" si="5"/>
        <v>Número de  Empresas del Sector Agrícola por Cultivo en la Categoría de Tamaño Específica: MEDIANA 2 del Servicio de Impuestos Internos de Chile para el Año 2020 (empleados)</v>
      </c>
      <c r="AK24" s="35" t="str">
        <f t="shared" si="23"/>
        <v>Año 2020</v>
      </c>
      <c r="AL24" s="34" t="str">
        <f t="shared" si="23"/>
        <v>venta estimada, empresas en agricultura, cultivos, actividad económica, agricultura, ganadería</v>
      </c>
      <c r="AM24" s="36" t="str">
        <f t="shared" si="6"/>
        <v>https://analytics.zoho.com/open-view/2395394000001128577?ZOHO_CRITERIA=%224.5%22.%22Id_Tama%C3%B1o_Espec%C3%ADfico%22%3D10</v>
      </c>
      <c r="AN24" s="44" t="str">
        <f t="shared" si="20"/>
        <v>CHL</v>
      </c>
      <c r="AO24" s="44" t="str">
        <f t="shared" si="20"/>
        <v>País</v>
      </c>
      <c r="AP24" s="34" t="str">
        <f t="shared" si="20"/>
        <v>Número de Empleados de las empresas dedicadas a una actividad económica asociada a la agricultura o la ganadería, según tamaño de la empresa.</v>
      </c>
      <c r="AQ24" s="45">
        <f t="shared" si="20"/>
        <v>44324</v>
      </c>
      <c r="AR24" s="36" t="str">
        <f t="shared" si="20"/>
        <v>Español</v>
      </c>
      <c r="AS24" s="36" t="str">
        <f t="shared" si="20"/>
        <v>Naty</v>
      </c>
      <c r="AT24" s="40" t="str">
        <f t="shared" si="20"/>
        <v>No Aplica</v>
      </c>
      <c r="AU24" s="40" t="str">
        <f t="shared" si="20"/>
        <v>No Aplica</v>
      </c>
      <c r="AV24" s="40" t="str">
        <f t="shared" si="20"/>
        <v>No Aplica</v>
      </c>
      <c r="AW24" s="35">
        <f t="shared" si="20"/>
        <v>100100000</v>
      </c>
      <c r="AX24" s="41" t="e">
        <f t="shared" si="20"/>
        <v>#REF!</v>
      </c>
      <c r="AY24" s="46" t="str">
        <f t="shared" si="20"/>
        <v>Fruta</v>
      </c>
      <c r="AZ24" s="40">
        <f t="shared" si="20"/>
        <v>38</v>
      </c>
      <c r="BA24" s="41" t="e">
        <f>+VLOOKUP($AC24,[1]!Temporalidad[[nombre]:[Columna1]],7,0)</f>
        <v>#REF!</v>
      </c>
      <c r="BB24" s="41" t="e">
        <f>+VLOOKUP($E24,[1]!Tipo_Gráfico[#Data],2,0)</f>
        <v>#REF!</v>
      </c>
      <c r="BC24" s="36" t="str">
        <f t="shared" si="15"/>
        <v>Servicio de Impuestos Internos , Ministerio de Hacienda, Chile</v>
      </c>
      <c r="BD24" s="35" t="e">
        <f>+VLOOKUP($AD24,[1]!unidad_medida[[nombre]:[Columna1]],2,0)</f>
        <v>#REF!</v>
      </c>
      <c r="BE24" s="40" t="str">
        <f t="shared" si="21"/>
        <v>No Aplica</v>
      </c>
      <c r="BF24" s="40" t="str">
        <f t="shared" si="21"/>
        <v>No Aplica</v>
      </c>
      <c r="BG24" s="40" t="str">
        <f t="shared" si="21"/>
        <v>No Aplica</v>
      </c>
      <c r="BH24" s="41" t="e">
        <f>+VLOOKUP($AS24,[1]!Responsables[#Data],3,0)</f>
        <v>#REF!</v>
      </c>
      <c r="BI24" s="41" t="e">
        <f>+VLOOKUP($AD24,[1]!unidad_medida[[nombre]:[Columna1]],5,0)</f>
        <v>#REF!</v>
      </c>
    </row>
    <row r="25" spans="1:61" ht="43.5" x14ac:dyDescent="0.35">
      <c r="A25" s="58" t="s">
        <v>250</v>
      </c>
      <c r="B25" s="58" t="s">
        <v>251</v>
      </c>
      <c r="C25" s="59">
        <v>4.0999999999999996</v>
      </c>
      <c r="D25" s="19">
        <f t="shared" si="9"/>
        <v>24</v>
      </c>
      <c r="E25" s="20" t="str">
        <f t="shared" si="19"/>
        <v>GR</v>
      </c>
      <c r="F25" s="21"/>
      <c r="G25" s="22"/>
      <c r="H25" s="22"/>
      <c r="I25" s="23" t="s">
        <v>48</v>
      </c>
      <c r="J25" s="24">
        <v>11</v>
      </c>
      <c r="K25" s="22"/>
      <c r="L25" s="22"/>
      <c r="M25" s="22"/>
      <c r="N25" s="22"/>
      <c r="O25" s="22"/>
      <c r="P25" s="53" t="str">
        <f t="shared" si="17"/>
        <v>Número de  Empresas del Sector Agrícola por Cultivo en la Categoría de Tamaño Específica: GRANDE 2 del Servicio de Impuestos Internos de Chile para el Año 2020 (empleados)</v>
      </c>
      <c r="Q25" s="20" t="str">
        <f t="shared" si="11"/>
        <v>Gráfico 2</v>
      </c>
      <c r="R25" s="26" t="s">
        <v>84</v>
      </c>
      <c r="S25" s="27">
        <f t="shared" si="1"/>
        <v>11</v>
      </c>
      <c r="T25" s="28"/>
      <c r="U25" s="28"/>
      <c r="V25" s="28"/>
      <c r="W25" s="28"/>
      <c r="X25" s="28"/>
      <c r="Y25" s="28"/>
      <c r="Z25" s="25" t="str">
        <f t="shared" si="18"/>
        <v>https://analytics.zoho.com/open-view/2395394000001128577?ZOHO_CRITERIA=%224.5%22.%22Id_Tama%C3%B1o_Espec%C3%ADfico%22%3D11</v>
      </c>
      <c r="AA25" s="54" t="s">
        <v>101</v>
      </c>
      <c r="AB25" s="30" t="str">
        <f t="shared" si="22"/>
        <v>Chile</v>
      </c>
      <c r="AC25" s="31" t="str">
        <f t="shared" si="22"/>
        <v>Año 2020</v>
      </c>
      <c r="AD25" s="32" t="str">
        <f t="shared" si="22"/>
        <v>empresas</v>
      </c>
      <c r="AE25" s="30" t="str">
        <f t="shared" si="22"/>
        <v>Número</v>
      </c>
      <c r="AG25" s="33" t="str">
        <f t="shared" si="3"/>
        <v>Gráfico 2</v>
      </c>
      <c r="AH25" s="34" t="str">
        <f t="shared" si="13"/>
        <v>Número de Empresas Agrícultura</v>
      </c>
      <c r="AI25" s="34" t="str">
        <f t="shared" si="16"/>
        <v>Número de empleados contratados en empresas dedicadas a agricultura y/o ganadería clasificadas por el Servicio de Impuestos Internos de tamaño GRANDE 2</v>
      </c>
      <c r="AJ25" s="34" t="str">
        <f t="shared" si="5"/>
        <v>Número de  Empresas del Sector Agrícola por Cultivo en la Categoría de Tamaño Específica: GRANDE 2 del Servicio de Impuestos Internos de Chile para el Año 2020 (empleados)</v>
      </c>
      <c r="AK25" s="35" t="str">
        <f t="shared" si="23"/>
        <v>Año 2020</v>
      </c>
      <c r="AL25" s="34" t="str">
        <f t="shared" si="23"/>
        <v>venta estimada, empresas en agricultura, cultivos, actividad económica, agricultura, ganadería</v>
      </c>
      <c r="AM25" s="36" t="str">
        <f t="shared" si="6"/>
        <v>https://analytics.zoho.com/open-view/2395394000001128577?ZOHO_CRITERIA=%224.5%22.%22Id_Tama%C3%B1o_Espec%C3%ADfico%22%3D11</v>
      </c>
      <c r="AN25" s="44" t="str">
        <f t="shared" si="20"/>
        <v>CHL</v>
      </c>
      <c r="AO25" s="44" t="str">
        <f t="shared" si="20"/>
        <v>País</v>
      </c>
      <c r="AP25" s="34" t="str">
        <f t="shared" si="20"/>
        <v>Número de Empleados de las empresas dedicadas a una actividad económica asociada a la agricultura o la ganadería, según tamaño de la empresa.</v>
      </c>
      <c r="AQ25" s="45">
        <f t="shared" si="20"/>
        <v>44324</v>
      </c>
      <c r="AR25" s="36" t="str">
        <f t="shared" si="20"/>
        <v>Español</v>
      </c>
      <c r="AS25" s="36" t="str">
        <f t="shared" si="20"/>
        <v>Naty</v>
      </c>
      <c r="AT25" s="40" t="str">
        <f t="shared" si="20"/>
        <v>No Aplica</v>
      </c>
      <c r="AU25" s="40" t="str">
        <f t="shared" si="20"/>
        <v>No Aplica</v>
      </c>
      <c r="AV25" s="40" t="str">
        <f t="shared" si="20"/>
        <v>No Aplica</v>
      </c>
      <c r="AW25" s="35">
        <f t="shared" si="20"/>
        <v>100100000</v>
      </c>
      <c r="AX25" s="41" t="e">
        <f t="shared" si="20"/>
        <v>#REF!</v>
      </c>
      <c r="AY25" s="46" t="str">
        <f t="shared" si="20"/>
        <v>Fruta</v>
      </c>
      <c r="AZ25" s="40">
        <f t="shared" si="20"/>
        <v>38</v>
      </c>
      <c r="BA25" s="41" t="e">
        <f>+VLOOKUP($AC25,[1]!Temporalidad[[nombre]:[Columna1]],7,0)</f>
        <v>#REF!</v>
      </c>
      <c r="BB25" s="41" t="e">
        <f>+VLOOKUP($E25,[1]!Tipo_Gráfico[#Data],2,0)</f>
        <v>#REF!</v>
      </c>
      <c r="BC25" s="36" t="str">
        <f t="shared" si="15"/>
        <v>Servicio de Impuestos Internos , Ministerio de Hacienda, Chile</v>
      </c>
      <c r="BD25" s="35" t="e">
        <f>+VLOOKUP($AD25,[1]!unidad_medida[[nombre]:[Columna1]],2,0)</f>
        <v>#REF!</v>
      </c>
      <c r="BE25" s="40" t="str">
        <f t="shared" si="21"/>
        <v>No Aplica</v>
      </c>
      <c r="BF25" s="40" t="str">
        <f t="shared" si="21"/>
        <v>No Aplica</v>
      </c>
      <c r="BG25" s="40" t="str">
        <f t="shared" si="21"/>
        <v>No Aplica</v>
      </c>
      <c r="BH25" s="41" t="e">
        <f>+VLOOKUP($AS25,[1]!Responsables[#Data],3,0)</f>
        <v>#REF!</v>
      </c>
      <c r="BI25" s="41" t="e">
        <f>+VLOOKUP($AD25,[1]!unidad_medida[[nombre]:[Columna1]],5,0)</f>
        <v>#REF!</v>
      </c>
    </row>
    <row r="26" spans="1:61" ht="43.5" x14ac:dyDescent="0.35">
      <c r="A26" s="58" t="s">
        <v>250</v>
      </c>
      <c r="B26" s="58" t="s">
        <v>251</v>
      </c>
      <c r="C26" s="59">
        <v>4.0999999999999996</v>
      </c>
      <c r="D26" s="19">
        <f t="shared" si="9"/>
        <v>25</v>
      </c>
      <c r="E26" s="20" t="str">
        <f t="shared" si="19"/>
        <v>GR</v>
      </c>
      <c r="F26" s="21"/>
      <c r="G26" s="22"/>
      <c r="H26" s="22"/>
      <c r="I26" s="23" t="s">
        <v>48</v>
      </c>
      <c r="J26" s="24">
        <v>12</v>
      </c>
      <c r="K26" s="22"/>
      <c r="L26" s="22"/>
      <c r="M26" s="22"/>
      <c r="N26" s="22"/>
      <c r="O26" s="22"/>
      <c r="P26" s="53" t="str">
        <f t="shared" si="17"/>
        <v>Número de  Empresas del Sector Agrícola por Cultivo en la Categoría de Tamaño Específica: GRANDE 4 del Servicio de Impuestos Internos de Chile para el Año 2020 (empleados)</v>
      </c>
      <c r="Q26" s="20" t="str">
        <f t="shared" si="11"/>
        <v>Gráfico 2</v>
      </c>
      <c r="R26" s="26" t="s">
        <v>86</v>
      </c>
      <c r="S26" s="27">
        <f t="shared" si="1"/>
        <v>12</v>
      </c>
      <c r="T26" s="28"/>
      <c r="U26" s="28"/>
      <c r="V26" s="28"/>
      <c r="W26" s="28"/>
      <c r="X26" s="28"/>
      <c r="Y26" s="28"/>
      <c r="Z26" s="25" t="str">
        <f t="shared" si="18"/>
        <v>https://analytics.zoho.com/open-view/2395394000001128577?ZOHO_CRITERIA=%224.5%22.%22Id_Tama%C3%B1o_Espec%C3%ADfico%22%3D12</v>
      </c>
      <c r="AA26" s="54" t="s">
        <v>102</v>
      </c>
      <c r="AB26" s="30" t="str">
        <f t="shared" si="22"/>
        <v>Chile</v>
      </c>
      <c r="AC26" s="31" t="str">
        <f t="shared" si="22"/>
        <v>Año 2020</v>
      </c>
      <c r="AD26" s="32" t="str">
        <f t="shared" si="22"/>
        <v>empresas</v>
      </c>
      <c r="AE26" s="30" t="str">
        <f t="shared" si="22"/>
        <v>Número</v>
      </c>
      <c r="AG26" s="33" t="str">
        <f t="shared" si="3"/>
        <v>Gráfico 2</v>
      </c>
      <c r="AH26" s="34" t="str">
        <f t="shared" si="13"/>
        <v>Número de Empresas Agrícultura</v>
      </c>
      <c r="AI26" s="34" t="str">
        <f t="shared" si="16"/>
        <v>Número de empleados contratados en empresas dedicadas a agricultura y/o ganadería clasificadas por el Servicio de Impuestos Internos de tamaño GRANDE 4</v>
      </c>
      <c r="AJ26" s="34" t="str">
        <f t="shared" si="5"/>
        <v>Número de  Empresas del Sector Agrícola por Cultivo en la Categoría de Tamaño Específica: GRANDE 4 del Servicio de Impuestos Internos de Chile para el Año 2020 (empleados)</v>
      </c>
      <c r="AK26" s="35" t="str">
        <f t="shared" si="23"/>
        <v>Año 2020</v>
      </c>
      <c r="AL26" s="34" t="str">
        <f t="shared" si="23"/>
        <v>venta estimada, empresas en agricultura, cultivos, actividad económica, agricultura, ganadería</v>
      </c>
      <c r="AM26" s="36" t="str">
        <f t="shared" si="6"/>
        <v>https://analytics.zoho.com/open-view/2395394000001128577?ZOHO_CRITERIA=%224.5%22.%22Id_Tama%C3%B1o_Espec%C3%ADfico%22%3D12</v>
      </c>
      <c r="AN26" s="44" t="str">
        <f t="shared" si="20"/>
        <v>CHL</v>
      </c>
      <c r="AO26" s="44" t="str">
        <f t="shared" si="20"/>
        <v>País</v>
      </c>
      <c r="AP26" s="34" t="str">
        <f t="shared" si="20"/>
        <v>Número de Empleados de las empresas dedicadas a una actividad económica asociada a la agricultura o la ganadería, según tamaño de la empresa.</v>
      </c>
      <c r="AQ26" s="45">
        <f t="shared" si="20"/>
        <v>44324</v>
      </c>
      <c r="AR26" s="36" t="str">
        <f t="shared" si="20"/>
        <v>Español</v>
      </c>
      <c r="AS26" s="36" t="str">
        <f t="shared" si="20"/>
        <v>Naty</v>
      </c>
      <c r="AT26" s="40" t="str">
        <f t="shared" si="20"/>
        <v>No Aplica</v>
      </c>
      <c r="AU26" s="40" t="str">
        <f t="shared" si="20"/>
        <v>No Aplica</v>
      </c>
      <c r="AV26" s="40" t="str">
        <f t="shared" si="20"/>
        <v>No Aplica</v>
      </c>
      <c r="AW26" s="35">
        <f t="shared" si="20"/>
        <v>100100000</v>
      </c>
      <c r="AX26" s="41" t="e">
        <f t="shared" si="20"/>
        <v>#REF!</v>
      </c>
      <c r="AY26" s="46" t="str">
        <f t="shared" si="20"/>
        <v>Fruta</v>
      </c>
      <c r="AZ26" s="40">
        <f t="shared" si="20"/>
        <v>38</v>
      </c>
      <c r="BA26" s="41" t="e">
        <f>+VLOOKUP($AC26,[1]!Temporalidad[[nombre]:[Columna1]],7,0)</f>
        <v>#REF!</v>
      </c>
      <c r="BB26" s="41" t="e">
        <f>+VLOOKUP($E26,[1]!Tipo_Gráfico[#Data],2,0)</f>
        <v>#REF!</v>
      </c>
      <c r="BC26" s="36" t="str">
        <f t="shared" si="15"/>
        <v>Servicio de Impuestos Internos , Ministerio de Hacienda, Chile</v>
      </c>
      <c r="BD26" s="35" t="e">
        <f>+VLOOKUP($AD26,[1]!unidad_medida[[nombre]:[Columna1]],2,0)</f>
        <v>#REF!</v>
      </c>
      <c r="BE26" s="40" t="str">
        <f t="shared" si="21"/>
        <v>No Aplica</v>
      </c>
      <c r="BF26" s="40" t="str">
        <f t="shared" si="21"/>
        <v>No Aplica</v>
      </c>
      <c r="BG26" s="40" t="str">
        <f t="shared" si="21"/>
        <v>No Aplica</v>
      </c>
      <c r="BH26" s="41" t="e">
        <f>+VLOOKUP($AS26,[1]!Responsables[#Data],3,0)</f>
        <v>#REF!</v>
      </c>
      <c r="BI26" s="41" t="e">
        <f>+VLOOKUP($AD26,[1]!unidad_medida[[nombre]:[Columna1]],5,0)</f>
        <v>#REF!</v>
      </c>
    </row>
    <row r="27" spans="1:61" ht="43.5" x14ac:dyDescent="0.35">
      <c r="A27" s="58" t="s">
        <v>250</v>
      </c>
      <c r="B27" s="58" t="s">
        <v>251</v>
      </c>
      <c r="C27" s="59">
        <v>4.0999999999999996</v>
      </c>
      <c r="D27" s="19">
        <f t="shared" si="9"/>
        <v>26</v>
      </c>
      <c r="E27" s="20" t="str">
        <f t="shared" si="19"/>
        <v>GR</v>
      </c>
      <c r="F27" s="21"/>
      <c r="G27" s="22"/>
      <c r="H27" s="22"/>
      <c r="I27" s="23" t="s">
        <v>48</v>
      </c>
      <c r="J27" s="24">
        <v>13</v>
      </c>
      <c r="K27" s="22"/>
      <c r="L27" s="22"/>
      <c r="M27" s="22"/>
      <c r="N27" s="22"/>
      <c r="O27" s="22"/>
      <c r="P27" s="53" t="str">
        <f t="shared" si="17"/>
        <v>Número de  Empresas del Sector Agrícola por Cultivo en la Categoría de Tamaño Específica: GRANDE 3 del Servicio de Impuestos Internos de Chile para el Año 2020 (empleados)</v>
      </c>
      <c r="Q27" s="20" t="str">
        <f t="shared" si="11"/>
        <v>Gráfico 2</v>
      </c>
      <c r="R27" s="26" t="s">
        <v>88</v>
      </c>
      <c r="S27" s="27">
        <f t="shared" si="1"/>
        <v>13</v>
      </c>
      <c r="T27" s="28"/>
      <c r="U27" s="28"/>
      <c r="V27" s="28"/>
      <c r="W27" s="28"/>
      <c r="X27" s="28"/>
      <c r="Y27" s="28"/>
      <c r="Z27" s="25" t="str">
        <f t="shared" si="18"/>
        <v>https://analytics.zoho.com/open-view/2395394000001128577?ZOHO_CRITERIA=%224.5%22.%22Id_Tama%C3%B1o_Espec%C3%ADfico%22%3D13</v>
      </c>
      <c r="AA27" s="54" t="s">
        <v>103</v>
      </c>
      <c r="AB27" s="30" t="str">
        <f t="shared" si="22"/>
        <v>Chile</v>
      </c>
      <c r="AC27" s="31" t="str">
        <f t="shared" si="22"/>
        <v>Año 2020</v>
      </c>
      <c r="AD27" s="32" t="str">
        <f t="shared" si="22"/>
        <v>empresas</v>
      </c>
      <c r="AE27" s="30" t="str">
        <f t="shared" si="22"/>
        <v>Número</v>
      </c>
      <c r="AG27" s="33" t="str">
        <f t="shared" si="3"/>
        <v>Gráfico 2</v>
      </c>
      <c r="AH27" s="34" t="str">
        <f t="shared" si="13"/>
        <v>Número de Empresas Agrícultura</v>
      </c>
      <c r="AI27" s="34" t="str">
        <f t="shared" si="16"/>
        <v>Número de empleados contratados en empresas dedicadas a agricultura y/o ganadería clasificadas por el Servicio de Impuestos Internos de tamaño GRANDE 3</v>
      </c>
      <c r="AJ27" s="34" t="str">
        <f t="shared" si="5"/>
        <v>Número de  Empresas del Sector Agrícola por Cultivo en la Categoría de Tamaño Específica: GRANDE 3 del Servicio de Impuestos Internos de Chile para el Año 2020 (empleados)</v>
      </c>
      <c r="AK27" s="35" t="str">
        <f t="shared" si="23"/>
        <v>Año 2020</v>
      </c>
      <c r="AL27" s="34" t="str">
        <f t="shared" si="23"/>
        <v>venta estimada, empresas en agricultura, cultivos, actividad económica, agricultura, ganadería</v>
      </c>
      <c r="AM27" s="36" t="str">
        <f t="shared" si="6"/>
        <v>https://analytics.zoho.com/open-view/2395394000001128577?ZOHO_CRITERIA=%224.5%22.%22Id_Tama%C3%B1o_Espec%C3%ADfico%22%3D13</v>
      </c>
      <c r="AN27" s="44" t="str">
        <f t="shared" si="20"/>
        <v>CHL</v>
      </c>
      <c r="AO27" s="44" t="str">
        <f t="shared" si="20"/>
        <v>País</v>
      </c>
      <c r="AP27" s="34" t="str">
        <f t="shared" si="20"/>
        <v>Número de Empleados de las empresas dedicadas a una actividad económica asociada a la agricultura o la ganadería, según tamaño de la empresa.</v>
      </c>
      <c r="AQ27" s="45">
        <f t="shared" si="20"/>
        <v>44324</v>
      </c>
      <c r="AR27" s="36" t="str">
        <f t="shared" si="20"/>
        <v>Español</v>
      </c>
      <c r="AS27" s="36" t="str">
        <f t="shared" si="20"/>
        <v>Naty</v>
      </c>
      <c r="AT27" s="40" t="str">
        <f t="shared" si="20"/>
        <v>No Aplica</v>
      </c>
      <c r="AU27" s="40" t="str">
        <f t="shared" si="20"/>
        <v>No Aplica</v>
      </c>
      <c r="AV27" s="40" t="str">
        <f t="shared" si="20"/>
        <v>No Aplica</v>
      </c>
      <c r="AW27" s="35">
        <f t="shared" si="20"/>
        <v>100100000</v>
      </c>
      <c r="AX27" s="41" t="e">
        <f t="shared" si="20"/>
        <v>#REF!</v>
      </c>
      <c r="AY27" s="46" t="str">
        <f t="shared" si="20"/>
        <v>Fruta</v>
      </c>
      <c r="AZ27" s="40">
        <f t="shared" si="20"/>
        <v>38</v>
      </c>
      <c r="BA27" s="41" t="e">
        <f>+VLOOKUP($AC27,[1]!Temporalidad[[nombre]:[Columna1]],7,0)</f>
        <v>#REF!</v>
      </c>
      <c r="BB27" s="41" t="e">
        <f>+VLOOKUP($E27,[1]!Tipo_Gráfico[#Data],2,0)</f>
        <v>#REF!</v>
      </c>
      <c r="BC27" s="36" t="str">
        <f t="shared" si="15"/>
        <v>Servicio de Impuestos Internos , Ministerio de Hacienda, Chile</v>
      </c>
      <c r="BD27" s="35" t="e">
        <f>+VLOOKUP($AD27,[1]!unidad_medida[[nombre]:[Columna1]],2,0)</f>
        <v>#REF!</v>
      </c>
      <c r="BE27" s="40" t="str">
        <f t="shared" si="21"/>
        <v>No Aplica</v>
      </c>
      <c r="BF27" s="40" t="str">
        <f t="shared" si="21"/>
        <v>No Aplica</v>
      </c>
      <c r="BG27" s="40" t="str">
        <f t="shared" si="21"/>
        <v>No Aplica</v>
      </c>
      <c r="BH27" s="41" t="e">
        <f>+VLOOKUP($AS27,[1]!Responsables[#Data],3,0)</f>
        <v>#REF!</v>
      </c>
      <c r="BI27" s="41" t="e">
        <f>+VLOOKUP($AD27,[1]!unidad_medida[[nombre]:[Columna1]],5,0)</f>
        <v>#REF!</v>
      </c>
    </row>
    <row r="28" spans="1:61" ht="43.5" x14ac:dyDescent="0.35">
      <c r="A28" s="58" t="s">
        <v>250</v>
      </c>
      <c r="B28" s="58" t="s">
        <v>251</v>
      </c>
      <c r="C28" s="59">
        <v>4.0999999999999996</v>
      </c>
      <c r="D28" s="19">
        <f t="shared" si="9"/>
        <v>27</v>
      </c>
      <c r="E28" s="20" t="str">
        <f t="shared" si="19"/>
        <v>GR</v>
      </c>
      <c r="F28" s="21"/>
      <c r="G28" s="22"/>
      <c r="H28" s="23" t="s">
        <v>48</v>
      </c>
      <c r="I28" s="22"/>
      <c r="J28" s="24">
        <v>1</v>
      </c>
      <c r="K28" s="22"/>
      <c r="L28" s="22"/>
      <c r="M28" s="22"/>
      <c r="N28" s="22"/>
      <c r="O28" s="22"/>
      <c r="P28" s="53" t="str">
        <f>+"Ventas Estimadas de Empresas del Sector Agrícola por Tipo de Cultivo en la Categoría de Tamaño Específica: "&amp;R28&amp;" del Servicio de Impuestos Internos de Chile para el Año 2020 (USD)"</f>
        <v>Ventas Estimadas de Empresas del Sector Agrícola por Tipo de Cultivo en la Categoría de Tamaño Específica: SIN VENTAS del Servicio de Impuestos Internos de Chile para el Año 2020 (USD)</v>
      </c>
      <c r="Q28" s="20" t="s">
        <v>104</v>
      </c>
      <c r="R28" s="26" t="s">
        <v>50</v>
      </c>
      <c r="S28" s="27">
        <f t="shared" si="1"/>
        <v>1</v>
      </c>
      <c r="T28" s="28"/>
      <c r="U28" s="28"/>
      <c r="V28" s="28"/>
      <c r="W28" s="28"/>
      <c r="X28" s="28"/>
      <c r="Y28" s="28"/>
      <c r="Z28" s="25" t="str">
        <f>+"https://analytics.zoho.com/open-view/2395394000001128894?ZOHO_CRITERIA=%224.5%22.%22Id_Tama%C3%B1o_Espec%C3%ADfico%22%3D"&amp;S28</f>
        <v>https://analytics.zoho.com/open-view/2395394000001128894?ZOHO_CRITERIA=%224.5%22.%22Id_Tama%C3%B1o_Espec%C3%ADfico%22%3D1</v>
      </c>
      <c r="AA28" s="54" t="s">
        <v>105</v>
      </c>
      <c r="AB28" s="30" t="str">
        <f t="shared" si="22"/>
        <v>Chile</v>
      </c>
      <c r="AC28" s="31" t="str">
        <f t="shared" si="22"/>
        <v>Año 2020</v>
      </c>
      <c r="AD28" s="32" t="s">
        <v>106</v>
      </c>
      <c r="AE28" s="30" t="s">
        <v>107</v>
      </c>
      <c r="AG28" s="33" t="str">
        <f t="shared" si="3"/>
        <v>Gráfico 3</v>
      </c>
      <c r="AH28" s="34" t="s">
        <v>108</v>
      </c>
      <c r="AI28" s="34" t="str">
        <f>+"Ventas Estimadas de empresas dedicadas a agricultura y/o ganadería clasificadas por el Servicio de Impuestos Internos de tamaño "&amp;R28</f>
        <v>Ventas Estimadas de empresas dedicadas a agricultura y/o ganadería clasificadas por el Servicio de Impuestos Internos de tamaño SIN VENTAS</v>
      </c>
      <c r="AJ28" s="34" t="str">
        <f t="shared" si="5"/>
        <v>Ventas Estimadas de Empresas del Sector Agrícola por Tipo de Cultivo en la Categoría de Tamaño Específica: SIN VENTAS del Servicio de Impuestos Internos de Chile para el Año 2020 (USD)</v>
      </c>
      <c r="AK28" s="35" t="str">
        <f t="shared" si="23"/>
        <v>Año 2020</v>
      </c>
      <c r="AL28" s="34" t="str">
        <f t="shared" si="23"/>
        <v>venta estimada, empresas en agricultura, cultivos, actividad económica, agricultura, ganadería</v>
      </c>
      <c r="AM28" s="36" t="str">
        <f t="shared" si="6"/>
        <v>https://analytics.zoho.com/open-view/2395394000001128894?ZOHO_CRITERIA=%224.5%22.%22Id_Tama%C3%B1o_Espec%C3%ADfico%22%3D1</v>
      </c>
      <c r="AN28" s="44" t="str">
        <f t="shared" si="20"/>
        <v>CHL</v>
      </c>
      <c r="AO28" s="44" t="str">
        <f t="shared" si="20"/>
        <v>País</v>
      </c>
      <c r="AP28" s="34" t="str">
        <f t="shared" si="20"/>
        <v>Número de Empleados de las empresas dedicadas a una actividad económica asociada a la agricultura o la ganadería, según tamaño de la empresa.</v>
      </c>
      <c r="AQ28" s="45">
        <f t="shared" si="20"/>
        <v>44324</v>
      </c>
      <c r="AR28" s="36" t="str">
        <f t="shared" si="20"/>
        <v>Español</v>
      </c>
      <c r="AS28" s="36" t="str">
        <f t="shared" si="20"/>
        <v>Naty</v>
      </c>
      <c r="AT28" s="40" t="str">
        <f t="shared" si="20"/>
        <v>No Aplica</v>
      </c>
      <c r="AU28" s="40" t="str">
        <f t="shared" si="20"/>
        <v>No Aplica</v>
      </c>
      <c r="AV28" s="40" t="str">
        <f t="shared" si="20"/>
        <v>No Aplica</v>
      </c>
      <c r="AW28" s="35">
        <f t="shared" si="20"/>
        <v>100100000</v>
      </c>
      <c r="AX28" s="41" t="e">
        <f t="shared" si="20"/>
        <v>#REF!</v>
      </c>
      <c r="AY28" s="46" t="str">
        <f t="shared" si="20"/>
        <v>Fruta</v>
      </c>
      <c r="AZ28" s="40">
        <f t="shared" si="20"/>
        <v>38</v>
      </c>
      <c r="BA28" s="41" t="e">
        <f>+VLOOKUP($AC28,[1]!Temporalidad[[nombre]:[Columna1]],7,0)</f>
        <v>#REF!</v>
      </c>
      <c r="BB28" s="41" t="e">
        <f>+VLOOKUP($E28,[1]!Tipo_Gráfico[#Data],2,0)</f>
        <v>#REF!</v>
      </c>
      <c r="BC28" s="36" t="str">
        <f t="shared" si="15"/>
        <v>Servicio de Impuestos Internos , Ministerio de Hacienda, Chile</v>
      </c>
      <c r="BD28" s="35" t="e">
        <f>+VLOOKUP($AD28,[1]!unidad_medida[[nombre]:[Columna1]],2,0)</f>
        <v>#REF!</v>
      </c>
      <c r="BE28" s="40" t="str">
        <f t="shared" si="21"/>
        <v>No Aplica</v>
      </c>
      <c r="BF28" s="40" t="str">
        <f t="shared" si="21"/>
        <v>No Aplica</v>
      </c>
      <c r="BG28" s="40" t="str">
        <f t="shared" si="21"/>
        <v>No Aplica</v>
      </c>
      <c r="BH28" s="41" t="e">
        <f>+VLOOKUP($AS28,[1]!Responsables[#Data],3,0)</f>
        <v>#REF!</v>
      </c>
      <c r="BI28" s="41" t="e">
        <f>+VLOOKUP($AD28,[1]!unidad_medida[[nombre]:[Columna1]],5,0)</f>
        <v>#REF!</v>
      </c>
    </row>
    <row r="29" spans="1:61" ht="43.5" x14ac:dyDescent="0.35">
      <c r="A29" s="58" t="s">
        <v>250</v>
      </c>
      <c r="B29" s="58" t="s">
        <v>251</v>
      </c>
      <c r="C29" s="59">
        <v>4.0999999999999996</v>
      </c>
      <c r="D29" s="19">
        <f t="shared" si="9"/>
        <v>28</v>
      </c>
      <c r="E29" s="20" t="str">
        <f t="shared" si="19"/>
        <v>GR</v>
      </c>
      <c r="F29" s="21"/>
      <c r="G29" s="22"/>
      <c r="H29" s="23" t="s">
        <v>48</v>
      </c>
      <c r="I29" s="22"/>
      <c r="J29" s="24">
        <v>2</v>
      </c>
      <c r="K29" s="22"/>
      <c r="L29" s="22"/>
      <c r="M29" s="22"/>
      <c r="N29" s="22"/>
      <c r="O29" s="22"/>
      <c r="P29" s="53" t="str">
        <f t="shared" ref="P29:P40" si="24">+"Ventas Estimadas de Empresas del Sector Agrícola por Tipo de Cultivo en la Categoría de Tamaño Específica: "&amp;R29&amp;" del Servicio de Impuestos Internos de Chile para el Año 2020 (USD)"</f>
        <v>Ventas Estimadas de Empresas del Sector Agrícola por Tipo de Cultivo en la Categoría de Tamaño Específica: PEQUEÑA 2 del Servicio de Impuestos Internos de Chile para el Año 2020 (USD)</v>
      </c>
      <c r="Q29" s="20" t="str">
        <f t="shared" si="11"/>
        <v>Gráfico 3</v>
      </c>
      <c r="R29" s="26" t="s">
        <v>66</v>
      </c>
      <c r="S29" s="27">
        <f t="shared" si="1"/>
        <v>2</v>
      </c>
      <c r="T29" s="28"/>
      <c r="U29" s="28"/>
      <c r="V29" s="28"/>
      <c r="W29" s="28"/>
      <c r="X29" s="28"/>
      <c r="Y29" s="28"/>
      <c r="Z29" s="25" t="str">
        <f t="shared" ref="Z29:Z40" si="25">+"https://analytics.zoho.com/open-view/2395394000001128894?ZOHO_CRITERIA=%224.5%22.%22Id_Tama%C3%B1o_Espec%C3%ADfico%22%3D"&amp;S29</f>
        <v>https://analytics.zoho.com/open-view/2395394000001128894?ZOHO_CRITERIA=%224.5%22.%22Id_Tama%C3%B1o_Espec%C3%ADfico%22%3D2</v>
      </c>
      <c r="AA29" s="54" t="s">
        <v>109</v>
      </c>
      <c r="AB29" s="30" t="str">
        <f t="shared" si="22"/>
        <v>Chile</v>
      </c>
      <c r="AC29" s="31" t="str">
        <f t="shared" si="22"/>
        <v>Año 2020</v>
      </c>
      <c r="AD29" s="32" t="str">
        <f t="shared" si="22"/>
        <v>Dólar USA</v>
      </c>
      <c r="AE29" s="30" t="str">
        <f t="shared" si="22"/>
        <v>Ventas</v>
      </c>
      <c r="AG29" s="33" t="str">
        <f t="shared" si="3"/>
        <v>Gráfico 3</v>
      </c>
      <c r="AH29" s="34" t="str">
        <f t="shared" si="13"/>
        <v>Ventas Estimadas Agricultura</v>
      </c>
      <c r="AI29" s="34" t="str">
        <f t="shared" ref="AI29:AI53" si="26">+"Ventas Estimadas de empresas dedicadas a agricultura y/o ganadería clasificadas por el Servicio de Impuestos Internos de tamaño "&amp;R29</f>
        <v>Ventas Estimadas de empresas dedicadas a agricultura y/o ganadería clasificadas por el Servicio de Impuestos Internos de tamaño PEQUEÑA 2</v>
      </c>
      <c r="AJ29" s="34" t="str">
        <f t="shared" si="5"/>
        <v>Ventas Estimadas de Empresas del Sector Agrícola por Tipo de Cultivo en la Categoría de Tamaño Específica: PEQUEÑA 2 del Servicio de Impuestos Internos de Chile para el Año 2020 (USD)</v>
      </c>
      <c r="AK29" s="35" t="str">
        <f t="shared" si="23"/>
        <v>Año 2020</v>
      </c>
      <c r="AL29" s="34" t="str">
        <f t="shared" si="23"/>
        <v>venta estimada, empresas en agricultura, cultivos, actividad económica, agricultura, ganadería</v>
      </c>
      <c r="AM29" s="36" t="str">
        <f t="shared" si="6"/>
        <v>https://analytics.zoho.com/open-view/2395394000001128894?ZOHO_CRITERIA=%224.5%22.%22Id_Tama%C3%B1o_Espec%C3%ADfico%22%3D2</v>
      </c>
      <c r="AN29" s="44" t="str">
        <f t="shared" si="20"/>
        <v>CHL</v>
      </c>
      <c r="AO29" s="44" t="str">
        <f t="shared" si="20"/>
        <v>País</v>
      </c>
      <c r="AP29" s="34" t="str">
        <f t="shared" si="20"/>
        <v>Número de Empleados de las empresas dedicadas a una actividad económica asociada a la agricultura o la ganadería, según tamaño de la empresa.</v>
      </c>
      <c r="AQ29" s="45">
        <f t="shared" si="20"/>
        <v>44324</v>
      </c>
      <c r="AR29" s="36" t="str">
        <f t="shared" si="20"/>
        <v>Español</v>
      </c>
      <c r="AS29" s="36" t="str">
        <f t="shared" si="20"/>
        <v>Naty</v>
      </c>
      <c r="AT29" s="40" t="str">
        <f t="shared" si="20"/>
        <v>No Aplica</v>
      </c>
      <c r="AU29" s="40" t="str">
        <f t="shared" si="20"/>
        <v>No Aplica</v>
      </c>
      <c r="AV29" s="40" t="str">
        <f t="shared" si="20"/>
        <v>No Aplica</v>
      </c>
      <c r="AW29" s="35">
        <f t="shared" si="20"/>
        <v>100100000</v>
      </c>
      <c r="AX29" s="41" t="e">
        <f t="shared" si="20"/>
        <v>#REF!</v>
      </c>
      <c r="AY29" s="46" t="str">
        <f t="shared" si="20"/>
        <v>Fruta</v>
      </c>
      <c r="AZ29" s="40">
        <f t="shared" si="20"/>
        <v>38</v>
      </c>
      <c r="BA29" s="41" t="e">
        <f>+VLOOKUP($AC29,[1]!Temporalidad[[nombre]:[Columna1]],7,0)</f>
        <v>#REF!</v>
      </c>
      <c r="BB29" s="41" t="e">
        <f>+VLOOKUP($E29,[1]!Tipo_Gráfico[#Data],2,0)</f>
        <v>#REF!</v>
      </c>
      <c r="BC29" s="36" t="str">
        <f t="shared" si="15"/>
        <v>Servicio de Impuestos Internos , Ministerio de Hacienda, Chile</v>
      </c>
      <c r="BD29" s="35" t="e">
        <f>+VLOOKUP($AD29,[1]!unidad_medida[[nombre]:[Columna1]],2,0)</f>
        <v>#REF!</v>
      </c>
      <c r="BE29" s="40" t="str">
        <f t="shared" si="21"/>
        <v>No Aplica</v>
      </c>
      <c r="BF29" s="40" t="str">
        <f t="shared" si="21"/>
        <v>No Aplica</v>
      </c>
      <c r="BG29" s="40" t="str">
        <f t="shared" si="21"/>
        <v>No Aplica</v>
      </c>
      <c r="BH29" s="41" t="e">
        <f>+VLOOKUP($AS29,[1]!Responsables[#Data],3,0)</f>
        <v>#REF!</v>
      </c>
      <c r="BI29" s="41" t="e">
        <f>+VLOOKUP($AD29,[1]!unidad_medida[[nombre]:[Columna1]],5,0)</f>
        <v>#REF!</v>
      </c>
    </row>
    <row r="30" spans="1:61" ht="43.5" x14ac:dyDescent="0.35">
      <c r="A30" s="58" t="s">
        <v>250</v>
      </c>
      <c r="B30" s="58" t="s">
        <v>251</v>
      </c>
      <c r="C30" s="59">
        <v>4.0999999999999996</v>
      </c>
      <c r="D30" s="19">
        <f t="shared" si="9"/>
        <v>29</v>
      </c>
      <c r="E30" s="20" t="s">
        <v>47</v>
      </c>
      <c r="F30" s="21"/>
      <c r="G30" s="22"/>
      <c r="H30" s="23" t="s">
        <v>48</v>
      </c>
      <c r="I30" s="22"/>
      <c r="J30" s="24">
        <v>3</v>
      </c>
      <c r="K30" s="22"/>
      <c r="L30" s="22"/>
      <c r="M30" s="22"/>
      <c r="N30" s="22"/>
      <c r="O30" s="22"/>
      <c r="P30" s="53" t="str">
        <f t="shared" si="24"/>
        <v>Ventas Estimadas de Empresas del Sector Agrícola por Tipo de Cultivo en la Categoría de Tamaño Específica: MICRO 1 del Servicio de Impuestos Internos de Chile para el Año 2020 (USD)</v>
      </c>
      <c r="Q30" s="20" t="str">
        <f t="shared" si="11"/>
        <v>Gráfico 3</v>
      </c>
      <c r="R30" s="26" t="s">
        <v>68</v>
      </c>
      <c r="S30" s="27">
        <f t="shared" si="1"/>
        <v>3</v>
      </c>
      <c r="T30" s="28"/>
      <c r="U30" s="28"/>
      <c r="V30" s="28"/>
      <c r="W30" s="28"/>
      <c r="X30" s="28"/>
      <c r="Y30" s="28"/>
      <c r="Z30" s="25" t="str">
        <f t="shared" si="25"/>
        <v>https://analytics.zoho.com/open-view/2395394000001128894?ZOHO_CRITERIA=%224.5%22.%22Id_Tama%C3%B1o_Espec%C3%ADfico%22%3D3</v>
      </c>
      <c r="AA30" s="54" t="s">
        <v>110</v>
      </c>
      <c r="AB30" s="30" t="str">
        <f t="shared" si="22"/>
        <v>Chile</v>
      </c>
      <c r="AC30" s="31" t="str">
        <f t="shared" si="22"/>
        <v>Año 2020</v>
      </c>
      <c r="AD30" s="32" t="s">
        <v>106</v>
      </c>
      <c r="AE30" s="30" t="str">
        <f t="shared" si="22"/>
        <v>Ventas</v>
      </c>
      <c r="AG30" s="33" t="str">
        <f t="shared" si="3"/>
        <v>Gráfico 3</v>
      </c>
      <c r="AH30" s="34" t="str">
        <f t="shared" si="13"/>
        <v>Ventas Estimadas Agricultura</v>
      </c>
      <c r="AI30" s="34" t="str">
        <f t="shared" si="26"/>
        <v>Ventas Estimadas de empresas dedicadas a agricultura y/o ganadería clasificadas por el Servicio de Impuestos Internos de tamaño MICRO 1</v>
      </c>
      <c r="AJ30" s="34" t="str">
        <f t="shared" si="5"/>
        <v>Ventas Estimadas de Empresas del Sector Agrícola por Tipo de Cultivo en la Categoría de Tamaño Específica: MICRO 1 del Servicio de Impuestos Internos de Chile para el Año 2020 (USD)</v>
      </c>
      <c r="AK30" s="35" t="str">
        <f t="shared" si="23"/>
        <v>Año 2020</v>
      </c>
      <c r="AL30" s="34" t="str">
        <f t="shared" si="23"/>
        <v>venta estimada, empresas en agricultura, cultivos, actividad económica, agricultura, ganadería</v>
      </c>
      <c r="AM30" s="36" t="str">
        <f t="shared" si="6"/>
        <v>https://analytics.zoho.com/open-view/2395394000001128894?ZOHO_CRITERIA=%224.5%22.%22Id_Tama%C3%B1o_Espec%C3%ADfico%22%3D3</v>
      </c>
      <c r="AN30" s="44" t="str">
        <f t="shared" si="20"/>
        <v>CHL</v>
      </c>
      <c r="AO30" s="44" t="str">
        <f t="shared" si="20"/>
        <v>País</v>
      </c>
      <c r="AP30" s="34" t="str">
        <f t="shared" si="20"/>
        <v>Número de Empleados de las empresas dedicadas a una actividad económica asociada a la agricultura o la ganadería, según tamaño de la empresa.</v>
      </c>
      <c r="AQ30" s="45">
        <f t="shared" si="20"/>
        <v>44324</v>
      </c>
      <c r="AR30" s="36" t="str">
        <f t="shared" si="20"/>
        <v>Español</v>
      </c>
      <c r="AS30" s="36" t="str">
        <f t="shared" si="20"/>
        <v>Naty</v>
      </c>
      <c r="AT30" s="40" t="str">
        <f t="shared" si="20"/>
        <v>No Aplica</v>
      </c>
      <c r="AU30" s="40" t="str">
        <f t="shared" si="20"/>
        <v>No Aplica</v>
      </c>
      <c r="AV30" s="40" t="str">
        <f t="shared" si="20"/>
        <v>No Aplica</v>
      </c>
      <c r="AW30" s="35">
        <f t="shared" si="20"/>
        <v>100100000</v>
      </c>
      <c r="AX30" s="41" t="e">
        <f t="shared" si="20"/>
        <v>#REF!</v>
      </c>
      <c r="AY30" s="46" t="str">
        <f t="shared" si="20"/>
        <v>Fruta</v>
      </c>
      <c r="AZ30" s="40">
        <f t="shared" si="20"/>
        <v>38</v>
      </c>
      <c r="BA30" s="41" t="e">
        <f>+VLOOKUP($AC30,[1]!Temporalidad[[nombre]:[Columna1]],7,0)</f>
        <v>#REF!</v>
      </c>
      <c r="BB30" s="41" t="e">
        <f>+VLOOKUP($E30,[1]!Tipo_Gráfico[#Data],2,0)</f>
        <v>#REF!</v>
      </c>
      <c r="BC30" s="36" t="str">
        <f t="shared" si="15"/>
        <v>Servicio de Impuestos Internos , Ministerio de Hacienda, Chile</v>
      </c>
      <c r="BD30" s="35" t="e">
        <f>+VLOOKUP($AD30,[1]!unidad_medida[[nombre]:[Columna1]],2,0)</f>
        <v>#REF!</v>
      </c>
      <c r="BE30" s="40" t="str">
        <f t="shared" si="21"/>
        <v>No Aplica</v>
      </c>
      <c r="BF30" s="40" t="str">
        <f t="shared" si="21"/>
        <v>No Aplica</v>
      </c>
      <c r="BG30" s="40" t="str">
        <f t="shared" si="21"/>
        <v>No Aplica</v>
      </c>
      <c r="BH30" s="41" t="e">
        <f>+VLOOKUP($AS30,[1]!Responsables[#Data],3,0)</f>
        <v>#REF!</v>
      </c>
      <c r="BI30" s="41" t="e">
        <f>+VLOOKUP($AD30,[1]!unidad_medida[[nombre]:[Columna1]],5,0)</f>
        <v>#REF!</v>
      </c>
    </row>
    <row r="31" spans="1:61" ht="43.5" x14ac:dyDescent="0.35">
      <c r="A31" s="58" t="s">
        <v>250</v>
      </c>
      <c r="B31" s="58" t="s">
        <v>251</v>
      </c>
      <c r="C31" s="59">
        <v>4.0999999999999996</v>
      </c>
      <c r="D31" s="19">
        <f t="shared" si="9"/>
        <v>30</v>
      </c>
      <c r="E31" s="20" t="str">
        <f>+E30</f>
        <v>GR</v>
      </c>
      <c r="F31" s="21"/>
      <c r="G31" s="22"/>
      <c r="H31" s="23" t="s">
        <v>48</v>
      </c>
      <c r="I31" s="22"/>
      <c r="J31" s="24">
        <v>4</v>
      </c>
      <c r="K31" s="22"/>
      <c r="L31" s="22"/>
      <c r="M31" s="22"/>
      <c r="N31" s="22"/>
      <c r="O31" s="22"/>
      <c r="P31" s="53" t="str">
        <f t="shared" si="24"/>
        <v>Ventas Estimadas de Empresas del Sector Agrícola por Tipo de Cultivo en la Categoría de Tamaño Específica: MEDIANA 1 del Servicio de Impuestos Internos de Chile para el Año 2020 (USD)</v>
      </c>
      <c r="Q31" s="20" t="str">
        <f t="shared" si="11"/>
        <v>Gráfico 3</v>
      </c>
      <c r="R31" s="26" t="s">
        <v>70</v>
      </c>
      <c r="S31" s="27">
        <f t="shared" si="1"/>
        <v>4</v>
      </c>
      <c r="T31" s="28"/>
      <c r="U31" s="28"/>
      <c r="V31" s="28"/>
      <c r="W31" s="28"/>
      <c r="X31" s="28"/>
      <c r="Y31" s="28"/>
      <c r="Z31" s="25" t="str">
        <f t="shared" si="25"/>
        <v>https://analytics.zoho.com/open-view/2395394000001128894?ZOHO_CRITERIA=%224.5%22.%22Id_Tama%C3%B1o_Espec%C3%ADfico%22%3D4</v>
      </c>
      <c r="AA31" s="54" t="s">
        <v>111</v>
      </c>
      <c r="AB31" s="30" t="str">
        <f t="shared" si="22"/>
        <v>Chile</v>
      </c>
      <c r="AC31" s="31" t="str">
        <f t="shared" si="22"/>
        <v>Año 2020</v>
      </c>
      <c r="AD31" s="32" t="str">
        <f t="shared" si="22"/>
        <v>Dólar USA</v>
      </c>
      <c r="AE31" s="30" t="str">
        <f t="shared" si="22"/>
        <v>Ventas</v>
      </c>
      <c r="AG31" s="33" t="str">
        <f t="shared" si="3"/>
        <v>Gráfico 3</v>
      </c>
      <c r="AH31" s="34" t="str">
        <f t="shared" si="13"/>
        <v>Ventas Estimadas Agricultura</v>
      </c>
      <c r="AI31" s="34" t="str">
        <f t="shared" si="26"/>
        <v>Ventas Estimadas de empresas dedicadas a agricultura y/o ganadería clasificadas por el Servicio de Impuestos Internos de tamaño MEDIANA 1</v>
      </c>
      <c r="AJ31" s="34" t="str">
        <f t="shared" si="5"/>
        <v>Ventas Estimadas de Empresas del Sector Agrícola por Tipo de Cultivo en la Categoría de Tamaño Específica: MEDIANA 1 del Servicio de Impuestos Internos de Chile para el Año 2020 (USD)</v>
      </c>
      <c r="AK31" s="35" t="str">
        <f t="shared" si="23"/>
        <v>Año 2020</v>
      </c>
      <c r="AL31" s="34" t="str">
        <f t="shared" si="23"/>
        <v>venta estimada, empresas en agricultura, cultivos, actividad económica, agricultura, ganadería</v>
      </c>
      <c r="AM31" s="36" t="str">
        <f t="shared" si="6"/>
        <v>https://analytics.zoho.com/open-view/2395394000001128894?ZOHO_CRITERIA=%224.5%22.%22Id_Tama%C3%B1o_Espec%C3%ADfico%22%3D4</v>
      </c>
      <c r="AN31" s="44" t="str">
        <f t="shared" si="20"/>
        <v>CHL</v>
      </c>
      <c r="AO31" s="44" t="str">
        <f t="shared" si="20"/>
        <v>País</v>
      </c>
      <c r="AP31" s="34" t="str">
        <f t="shared" si="20"/>
        <v>Número de Empleados de las empresas dedicadas a una actividad económica asociada a la agricultura o la ganadería, según tamaño de la empresa.</v>
      </c>
      <c r="AQ31" s="45">
        <f t="shared" si="20"/>
        <v>44324</v>
      </c>
      <c r="AR31" s="36" t="str">
        <f t="shared" si="20"/>
        <v>Español</v>
      </c>
      <c r="AS31" s="36" t="str">
        <f t="shared" si="20"/>
        <v>Naty</v>
      </c>
      <c r="AT31" s="40" t="str">
        <f t="shared" si="20"/>
        <v>No Aplica</v>
      </c>
      <c r="AU31" s="40" t="str">
        <f t="shared" si="20"/>
        <v>No Aplica</v>
      </c>
      <c r="AV31" s="40" t="str">
        <f t="shared" si="20"/>
        <v>No Aplica</v>
      </c>
      <c r="AW31" s="35">
        <f t="shared" si="20"/>
        <v>100100000</v>
      </c>
      <c r="AX31" s="41" t="e">
        <f t="shared" si="20"/>
        <v>#REF!</v>
      </c>
      <c r="AY31" s="46" t="str">
        <f t="shared" si="20"/>
        <v>Fruta</v>
      </c>
      <c r="AZ31" s="40">
        <f t="shared" si="20"/>
        <v>38</v>
      </c>
      <c r="BA31" s="41" t="e">
        <f>+VLOOKUP($AC31,[1]!Temporalidad[[nombre]:[Columna1]],7,0)</f>
        <v>#REF!</v>
      </c>
      <c r="BB31" s="41" t="e">
        <f>+VLOOKUP($E31,[1]!Tipo_Gráfico[#Data],2,0)</f>
        <v>#REF!</v>
      </c>
      <c r="BC31" s="36" t="str">
        <f t="shared" si="15"/>
        <v>Servicio de Impuestos Internos , Ministerio de Hacienda, Chile</v>
      </c>
      <c r="BD31" s="35" t="e">
        <f>+VLOOKUP($AD31,[1]!unidad_medida[[nombre]:[Columna1]],2,0)</f>
        <v>#REF!</v>
      </c>
      <c r="BE31" s="40" t="str">
        <f t="shared" si="21"/>
        <v>No Aplica</v>
      </c>
      <c r="BF31" s="40" t="str">
        <f t="shared" si="21"/>
        <v>No Aplica</v>
      </c>
      <c r="BG31" s="40" t="str">
        <f t="shared" si="21"/>
        <v>No Aplica</v>
      </c>
      <c r="BH31" s="41" t="e">
        <f>+VLOOKUP($AS31,[1]!Responsables[#Data],3,0)</f>
        <v>#REF!</v>
      </c>
      <c r="BI31" s="41" t="e">
        <f>+VLOOKUP($AD31,[1]!unidad_medida[[nombre]:[Columna1]],5,0)</f>
        <v>#REF!</v>
      </c>
    </row>
    <row r="32" spans="1:61" ht="43.5" x14ac:dyDescent="0.35">
      <c r="A32" s="58" t="s">
        <v>250</v>
      </c>
      <c r="B32" s="58" t="s">
        <v>251</v>
      </c>
      <c r="C32" s="59">
        <v>4.0999999999999996</v>
      </c>
      <c r="D32" s="19">
        <f t="shared" si="9"/>
        <v>31</v>
      </c>
      <c r="E32" s="20" t="str">
        <f t="shared" ref="E32:E43" si="27">+E31</f>
        <v>GR</v>
      </c>
      <c r="F32" s="21"/>
      <c r="G32" s="22"/>
      <c r="H32" s="23" t="s">
        <v>48</v>
      </c>
      <c r="I32" s="22"/>
      <c r="J32" s="24">
        <v>5</v>
      </c>
      <c r="K32" s="22"/>
      <c r="L32" s="22"/>
      <c r="M32" s="22"/>
      <c r="N32" s="22"/>
      <c r="O32" s="22"/>
      <c r="P32" s="53" t="str">
        <f t="shared" si="24"/>
        <v>Ventas Estimadas de Empresas del Sector Agrícola por Tipo de Cultivo en la Categoría de Tamaño Específica: MICRO 2 del Servicio de Impuestos Internos de Chile para el Año 2020 (USD)</v>
      </c>
      <c r="Q32" s="20" t="str">
        <f t="shared" si="11"/>
        <v>Gráfico 3</v>
      </c>
      <c r="R32" s="26" t="s">
        <v>72</v>
      </c>
      <c r="S32" s="27">
        <f t="shared" si="1"/>
        <v>5</v>
      </c>
      <c r="T32" s="28"/>
      <c r="U32" s="28"/>
      <c r="V32" s="28"/>
      <c r="W32" s="28"/>
      <c r="X32" s="28"/>
      <c r="Y32" s="28"/>
      <c r="Z32" s="25" t="str">
        <f t="shared" si="25"/>
        <v>https://analytics.zoho.com/open-view/2395394000001128894?ZOHO_CRITERIA=%224.5%22.%22Id_Tama%C3%B1o_Espec%C3%ADfico%22%3D5</v>
      </c>
      <c r="AA32" s="54" t="s">
        <v>112</v>
      </c>
      <c r="AB32" s="30" t="str">
        <f t="shared" si="22"/>
        <v>Chile</v>
      </c>
      <c r="AC32" s="31" t="str">
        <f t="shared" si="22"/>
        <v>Año 2020</v>
      </c>
      <c r="AD32" s="32" t="str">
        <f t="shared" si="22"/>
        <v>Dólar USA</v>
      </c>
      <c r="AE32" s="30" t="str">
        <f t="shared" si="22"/>
        <v>Ventas</v>
      </c>
      <c r="AG32" s="33" t="str">
        <f t="shared" si="3"/>
        <v>Gráfico 3</v>
      </c>
      <c r="AH32" s="34" t="str">
        <f t="shared" si="13"/>
        <v>Ventas Estimadas Agricultura</v>
      </c>
      <c r="AI32" s="34" t="str">
        <f t="shared" si="26"/>
        <v>Ventas Estimadas de empresas dedicadas a agricultura y/o ganadería clasificadas por el Servicio de Impuestos Internos de tamaño MICRO 2</v>
      </c>
      <c r="AJ32" s="34" t="str">
        <f t="shared" si="5"/>
        <v>Ventas Estimadas de Empresas del Sector Agrícola por Tipo de Cultivo en la Categoría de Tamaño Específica: MICRO 2 del Servicio de Impuestos Internos de Chile para el Año 2020 (USD)</v>
      </c>
      <c r="AK32" s="35" t="str">
        <f t="shared" si="23"/>
        <v>Año 2020</v>
      </c>
      <c r="AL32" s="34" t="str">
        <f t="shared" si="23"/>
        <v>venta estimada, empresas en agricultura, cultivos, actividad económica, agricultura, ganadería</v>
      </c>
      <c r="AM32" s="36" t="str">
        <f t="shared" si="6"/>
        <v>https://analytics.zoho.com/open-view/2395394000001128894?ZOHO_CRITERIA=%224.5%22.%22Id_Tama%C3%B1o_Espec%C3%ADfico%22%3D5</v>
      </c>
      <c r="AN32" s="44" t="str">
        <f t="shared" si="20"/>
        <v>CHL</v>
      </c>
      <c r="AO32" s="44" t="str">
        <f t="shared" si="20"/>
        <v>País</v>
      </c>
      <c r="AP32" s="34" t="str">
        <f t="shared" si="20"/>
        <v>Número de Empleados de las empresas dedicadas a una actividad económica asociada a la agricultura o la ganadería, según tamaño de la empresa.</v>
      </c>
      <c r="AQ32" s="45">
        <f t="shared" si="20"/>
        <v>44324</v>
      </c>
      <c r="AR32" s="36" t="str">
        <f t="shared" si="20"/>
        <v>Español</v>
      </c>
      <c r="AS32" s="36" t="str">
        <f t="shared" si="20"/>
        <v>Naty</v>
      </c>
      <c r="AT32" s="40" t="str">
        <f t="shared" si="20"/>
        <v>No Aplica</v>
      </c>
      <c r="AU32" s="40" t="str">
        <f t="shared" si="20"/>
        <v>No Aplica</v>
      </c>
      <c r="AV32" s="40" t="str">
        <f t="shared" si="20"/>
        <v>No Aplica</v>
      </c>
      <c r="AW32" s="35">
        <f t="shared" si="20"/>
        <v>100100000</v>
      </c>
      <c r="AX32" s="41" t="e">
        <f t="shared" si="20"/>
        <v>#REF!</v>
      </c>
      <c r="AY32" s="46" t="str">
        <f t="shared" si="20"/>
        <v>Fruta</v>
      </c>
      <c r="AZ32" s="40">
        <f t="shared" si="20"/>
        <v>38</v>
      </c>
      <c r="BA32" s="41" t="e">
        <f>+VLOOKUP($AC32,[1]!Temporalidad[[nombre]:[Columna1]],7,0)</f>
        <v>#REF!</v>
      </c>
      <c r="BB32" s="41" t="e">
        <f>+VLOOKUP($E32,[1]!Tipo_Gráfico[#Data],2,0)</f>
        <v>#REF!</v>
      </c>
      <c r="BC32" s="36" t="str">
        <f t="shared" si="15"/>
        <v>Servicio de Impuestos Internos , Ministerio de Hacienda, Chile</v>
      </c>
      <c r="BD32" s="35" t="e">
        <f>+VLOOKUP($AD32,[1]!unidad_medida[[nombre]:[Columna1]],2,0)</f>
        <v>#REF!</v>
      </c>
      <c r="BE32" s="40" t="str">
        <f t="shared" si="21"/>
        <v>No Aplica</v>
      </c>
      <c r="BF32" s="40" t="str">
        <f t="shared" si="21"/>
        <v>No Aplica</v>
      </c>
      <c r="BG32" s="40" t="str">
        <f t="shared" si="21"/>
        <v>No Aplica</v>
      </c>
      <c r="BH32" s="41" t="e">
        <f>+VLOOKUP($AS32,[1]!Responsables[#Data],3,0)</f>
        <v>#REF!</v>
      </c>
      <c r="BI32" s="41" t="e">
        <f>+VLOOKUP($AD32,[1]!unidad_medida[[nombre]:[Columna1]],5,0)</f>
        <v>#REF!</v>
      </c>
    </row>
    <row r="33" spans="1:61" ht="43.5" x14ac:dyDescent="0.35">
      <c r="A33" s="58" t="s">
        <v>250</v>
      </c>
      <c r="B33" s="58" t="s">
        <v>251</v>
      </c>
      <c r="C33" s="59">
        <v>4.0999999999999996</v>
      </c>
      <c r="D33" s="19">
        <f t="shared" si="9"/>
        <v>32</v>
      </c>
      <c r="E33" s="20" t="str">
        <f t="shared" si="27"/>
        <v>GR</v>
      </c>
      <c r="F33" s="21"/>
      <c r="G33" s="22"/>
      <c r="H33" s="23" t="s">
        <v>48</v>
      </c>
      <c r="I33" s="22"/>
      <c r="J33" s="24">
        <v>6</v>
      </c>
      <c r="K33" s="22"/>
      <c r="L33" s="22"/>
      <c r="M33" s="22"/>
      <c r="N33" s="22"/>
      <c r="O33" s="22"/>
      <c r="P33" s="53" t="str">
        <f t="shared" si="24"/>
        <v>Ventas Estimadas de Empresas del Sector Agrícola por Tipo de Cultivo en la Categoría de Tamaño Específica: PEQUEÑA 3 del Servicio de Impuestos Internos de Chile para el Año 2020 (USD)</v>
      </c>
      <c r="Q33" s="20" t="str">
        <f t="shared" si="11"/>
        <v>Gráfico 3</v>
      </c>
      <c r="R33" s="26" t="s">
        <v>74</v>
      </c>
      <c r="S33" s="27">
        <f t="shared" si="1"/>
        <v>6</v>
      </c>
      <c r="T33" s="28"/>
      <c r="U33" s="28"/>
      <c r="V33" s="28"/>
      <c r="W33" s="28"/>
      <c r="X33" s="28"/>
      <c r="Y33" s="28"/>
      <c r="Z33" s="25" t="str">
        <f t="shared" si="25"/>
        <v>https://analytics.zoho.com/open-view/2395394000001128894?ZOHO_CRITERIA=%224.5%22.%22Id_Tama%C3%B1o_Espec%C3%ADfico%22%3D6</v>
      </c>
      <c r="AA33" s="54" t="s">
        <v>113</v>
      </c>
      <c r="AB33" s="30" t="str">
        <f t="shared" si="22"/>
        <v>Chile</v>
      </c>
      <c r="AC33" s="31" t="str">
        <f t="shared" si="22"/>
        <v>Año 2020</v>
      </c>
      <c r="AD33" s="32" t="str">
        <f t="shared" si="22"/>
        <v>Dólar USA</v>
      </c>
      <c r="AE33" s="30" t="str">
        <f t="shared" si="22"/>
        <v>Ventas</v>
      </c>
      <c r="AG33" s="33" t="str">
        <f t="shared" si="3"/>
        <v>Gráfico 3</v>
      </c>
      <c r="AH33" s="34" t="str">
        <f t="shared" si="13"/>
        <v>Ventas Estimadas Agricultura</v>
      </c>
      <c r="AI33" s="34" t="str">
        <f t="shared" si="26"/>
        <v>Ventas Estimadas de empresas dedicadas a agricultura y/o ganadería clasificadas por el Servicio de Impuestos Internos de tamaño PEQUEÑA 3</v>
      </c>
      <c r="AJ33" s="34" t="str">
        <f t="shared" si="5"/>
        <v>Ventas Estimadas de Empresas del Sector Agrícola por Tipo de Cultivo en la Categoría de Tamaño Específica: PEQUEÑA 3 del Servicio de Impuestos Internos de Chile para el Año 2020 (USD)</v>
      </c>
      <c r="AK33" s="35" t="str">
        <f t="shared" si="23"/>
        <v>Año 2020</v>
      </c>
      <c r="AL33" s="34" t="str">
        <f t="shared" si="23"/>
        <v>venta estimada, empresas en agricultura, cultivos, actividad económica, agricultura, ganadería</v>
      </c>
      <c r="AM33" s="36" t="str">
        <f t="shared" si="6"/>
        <v>https://analytics.zoho.com/open-view/2395394000001128894?ZOHO_CRITERIA=%224.5%22.%22Id_Tama%C3%B1o_Espec%C3%ADfico%22%3D6</v>
      </c>
      <c r="AN33" s="44" t="str">
        <f t="shared" si="20"/>
        <v>CHL</v>
      </c>
      <c r="AO33" s="44" t="str">
        <f t="shared" si="20"/>
        <v>País</v>
      </c>
      <c r="AP33" s="34" t="str">
        <f t="shared" si="20"/>
        <v>Número de Empleados de las empresas dedicadas a una actividad económica asociada a la agricultura o la ganadería, según tamaño de la empresa.</v>
      </c>
      <c r="AQ33" s="45">
        <f t="shared" si="20"/>
        <v>44324</v>
      </c>
      <c r="AR33" s="36" t="str">
        <f t="shared" si="20"/>
        <v>Español</v>
      </c>
      <c r="AS33" s="36" t="str">
        <f t="shared" si="20"/>
        <v>Naty</v>
      </c>
      <c r="AT33" s="40" t="str">
        <f t="shared" si="20"/>
        <v>No Aplica</v>
      </c>
      <c r="AU33" s="40" t="str">
        <f t="shared" si="20"/>
        <v>No Aplica</v>
      </c>
      <c r="AV33" s="40" t="str">
        <f t="shared" si="20"/>
        <v>No Aplica</v>
      </c>
      <c r="AW33" s="35">
        <f t="shared" si="20"/>
        <v>100100000</v>
      </c>
      <c r="AX33" s="41" t="e">
        <f t="shared" si="20"/>
        <v>#REF!</v>
      </c>
      <c r="AY33" s="46" t="str">
        <f t="shared" si="20"/>
        <v>Fruta</v>
      </c>
      <c r="AZ33" s="40">
        <f t="shared" si="20"/>
        <v>38</v>
      </c>
      <c r="BA33" s="41" t="e">
        <f>+VLOOKUP($AC33,[1]!Temporalidad[[nombre]:[Columna1]],7,0)</f>
        <v>#REF!</v>
      </c>
      <c r="BB33" s="41" t="e">
        <f>+VLOOKUP($E33,[1]!Tipo_Gráfico[#Data],2,0)</f>
        <v>#REF!</v>
      </c>
      <c r="BC33" s="36" t="str">
        <f t="shared" si="15"/>
        <v>Servicio de Impuestos Internos , Ministerio de Hacienda, Chile</v>
      </c>
      <c r="BD33" s="35" t="e">
        <f>+VLOOKUP($AD33,[1]!unidad_medida[[nombre]:[Columna1]],2,0)</f>
        <v>#REF!</v>
      </c>
      <c r="BE33" s="40" t="str">
        <f t="shared" si="21"/>
        <v>No Aplica</v>
      </c>
      <c r="BF33" s="40" t="str">
        <f t="shared" si="21"/>
        <v>No Aplica</v>
      </c>
      <c r="BG33" s="40" t="str">
        <f t="shared" si="21"/>
        <v>No Aplica</v>
      </c>
      <c r="BH33" s="41" t="e">
        <f>+VLOOKUP($AS33,[1]!Responsables[#Data],3,0)</f>
        <v>#REF!</v>
      </c>
      <c r="BI33" s="41" t="e">
        <f>+VLOOKUP($AD33,[1]!unidad_medida[[nombre]:[Columna1]],5,0)</f>
        <v>#REF!</v>
      </c>
    </row>
    <row r="34" spans="1:61" ht="43.5" x14ac:dyDescent="0.35">
      <c r="A34" s="58" t="s">
        <v>250</v>
      </c>
      <c r="B34" s="58" t="s">
        <v>251</v>
      </c>
      <c r="C34" s="59">
        <v>4.0999999999999996</v>
      </c>
      <c r="D34" s="19">
        <f t="shared" si="9"/>
        <v>33</v>
      </c>
      <c r="E34" s="20" t="str">
        <f t="shared" si="27"/>
        <v>GR</v>
      </c>
      <c r="F34" s="21"/>
      <c r="G34" s="22"/>
      <c r="H34" s="23" t="s">
        <v>48</v>
      </c>
      <c r="I34" s="22"/>
      <c r="J34" s="24">
        <v>7</v>
      </c>
      <c r="K34" s="22"/>
      <c r="L34" s="22"/>
      <c r="M34" s="22"/>
      <c r="N34" s="22"/>
      <c r="O34" s="22"/>
      <c r="P34" s="53" t="str">
        <f t="shared" si="24"/>
        <v>Ventas Estimadas de Empresas del Sector Agrícola por Tipo de Cultivo en la Categoría de Tamaño Específica: MICRO 3 del Servicio de Impuestos Internos de Chile para el Año 2020 (USD)</v>
      </c>
      <c r="Q34" s="20" t="str">
        <f t="shared" si="11"/>
        <v>Gráfico 3</v>
      </c>
      <c r="R34" s="26" t="s">
        <v>76</v>
      </c>
      <c r="S34" s="27">
        <f t="shared" si="1"/>
        <v>7</v>
      </c>
      <c r="T34" s="28"/>
      <c r="U34" s="28"/>
      <c r="V34" s="28"/>
      <c r="W34" s="28"/>
      <c r="X34" s="28"/>
      <c r="Y34" s="28"/>
      <c r="Z34" s="25" t="str">
        <f t="shared" si="25"/>
        <v>https://analytics.zoho.com/open-view/2395394000001128894?ZOHO_CRITERIA=%224.5%22.%22Id_Tama%C3%B1o_Espec%C3%ADfico%22%3D7</v>
      </c>
      <c r="AA34" s="54" t="s">
        <v>114</v>
      </c>
      <c r="AB34" s="30" t="str">
        <f t="shared" si="22"/>
        <v>Chile</v>
      </c>
      <c r="AC34" s="31" t="str">
        <f t="shared" si="22"/>
        <v>Año 2020</v>
      </c>
      <c r="AD34" s="32" t="str">
        <f t="shared" si="22"/>
        <v>Dólar USA</v>
      </c>
      <c r="AE34" s="30" t="str">
        <f t="shared" si="22"/>
        <v>Ventas</v>
      </c>
      <c r="AG34" s="33" t="str">
        <f t="shared" si="3"/>
        <v>Gráfico 3</v>
      </c>
      <c r="AH34" s="34" t="str">
        <f t="shared" si="13"/>
        <v>Ventas Estimadas Agricultura</v>
      </c>
      <c r="AI34" s="34" t="str">
        <f t="shared" si="26"/>
        <v>Ventas Estimadas de empresas dedicadas a agricultura y/o ganadería clasificadas por el Servicio de Impuestos Internos de tamaño MICRO 3</v>
      </c>
      <c r="AJ34" s="34" t="str">
        <f t="shared" si="5"/>
        <v>Ventas Estimadas de Empresas del Sector Agrícola por Tipo de Cultivo en la Categoría de Tamaño Específica: MICRO 3 del Servicio de Impuestos Internos de Chile para el Año 2020 (USD)</v>
      </c>
      <c r="AK34" s="35" t="str">
        <f t="shared" si="23"/>
        <v>Año 2020</v>
      </c>
      <c r="AL34" s="34" t="str">
        <f t="shared" si="23"/>
        <v>venta estimada, empresas en agricultura, cultivos, actividad económica, agricultura, ganadería</v>
      </c>
      <c r="AM34" s="36" t="str">
        <f t="shared" si="6"/>
        <v>https://analytics.zoho.com/open-view/2395394000001128894?ZOHO_CRITERIA=%224.5%22.%22Id_Tama%C3%B1o_Espec%C3%ADfico%22%3D7</v>
      </c>
      <c r="AN34" s="44" t="str">
        <f t="shared" si="20"/>
        <v>CHL</v>
      </c>
      <c r="AO34" s="44" t="str">
        <f t="shared" si="20"/>
        <v>País</v>
      </c>
      <c r="AP34" s="34" t="str">
        <f t="shared" si="20"/>
        <v>Número de Empleados de las empresas dedicadas a una actividad económica asociada a la agricultura o la ganadería, según tamaño de la empresa.</v>
      </c>
      <c r="AQ34" s="45">
        <f t="shared" si="20"/>
        <v>44324</v>
      </c>
      <c r="AR34" s="36" t="str">
        <f t="shared" si="20"/>
        <v>Español</v>
      </c>
      <c r="AS34" s="36" t="str">
        <f t="shared" si="20"/>
        <v>Naty</v>
      </c>
      <c r="AT34" s="40" t="str">
        <f t="shared" si="20"/>
        <v>No Aplica</v>
      </c>
      <c r="AU34" s="40" t="str">
        <f t="shared" si="20"/>
        <v>No Aplica</v>
      </c>
      <c r="AV34" s="40" t="str">
        <f t="shared" si="20"/>
        <v>No Aplica</v>
      </c>
      <c r="AW34" s="35">
        <f t="shared" si="20"/>
        <v>100100000</v>
      </c>
      <c r="AX34" s="41" t="e">
        <f t="shared" si="20"/>
        <v>#REF!</v>
      </c>
      <c r="AY34" s="46" t="str">
        <f t="shared" si="20"/>
        <v>Fruta</v>
      </c>
      <c r="AZ34" s="40">
        <f t="shared" si="20"/>
        <v>38</v>
      </c>
      <c r="BA34" s="41" t="e">
        <f>+VLOOKUP($AC34,[1]!Temporalidad[[nombre]:[Columna1]],7,0)</f>
        <v>#REF!</v>
      </c>
      <c r="BB34" s="41" t="e">
        <f>+VLOOKUP($E34,[1]!Tipo_Gráfico[#Data],2,0)</f>
        <v>#REF!</v>
      </c>
      <c r="BC34" s="36" t="str">
        <f t="shared" si="15"/>
        <v>Servicio de Impuestos Internos , Ministerio de Hacienda, Chile</v>
      </c>
      <c r="BD34" s="35" t="e">
        <f>+VLOOKUP($AD34,[1]!unidad_medida[[nombre]:[Columna1]],2,0)</f>
        <v>#REF!</v>
      </c>
      <c r="BE34" s="40" t="str">
        <f t="shared" si="21"/>
        <v>No Aplica</v>
      </c>
      <c r="BF34" s="40" t="str">
        <f t="shared" si="21"/>
        <v>No Aplica</v>
      </c>
      <c r="BG34" s="40" t="str">
        <f t="shared" si="21"/>
        <v>No Aplica</v>
      </c>
      <c r="BH34" s="41" t="e">
        <f>+VLOOKUP($AS34,[1]!Responsables[#Data],3,0)</f>
        <v>#REF!</v>
      </c>
      <c r="BI34" s="41" t="e">
        <f>+VLOOKUP($AD34,[1]!unidad_medida[[nombre]:[Columna1]],5,0)</f>
        <v>#REF!</v>
      </c>
    </row>
    <row r="35" spans="1:61" ht="43.5" x14ac:dyDescent="0.35">
      <c r="A35" s="58" t="s">
        <v>250</v>
      </c>
      <c r="B35" s="58" t="s">
        <v>251</v>
      </c>
      <c r="C35" s="59">
        <v>4.0999999999999996</v>
      </c>
      <c r="D35" s="19">
        <f t="shared" si="9"/>
        <v>34</v>
      </c>
      <c r="E35" s="20" t="str">
        <f t="shared" si="27"/>
        <v>GR</v>
      </c>
      <c r="F35" s="21"/>
      <c r="G35" s="22"/>
      <c r="H35" s="23" t="s">
        <v>48</v>
      </c>
      <c r="I35" s="22"/>
      <c r="J35" s="24">
        <v>8</v>
      </c>
      <c r="K35" s="22"/>
      <c r="L35" s="22"/>
      <c r="M35" s="22"/>
      <c r="N35" s="22"/>
      <c r="O35" s="22"/>
      <c r="P35" s="53" t="str">
        <f t="shared" si="24"/>
        <v>Ventas Estimadas de Empresas del Sector Agrícola por Tipo de Cultivo en la Categoría de Tamaño Específica: GRANDE 1 del Servicio de Impuestos Internos de Chile para el Año 2020 (USD)</v>
      </c>
      <c r="Q35" s="20" t="str">
        <f t="shared" si="11"/>
        <v>Gráfico 3</v>
      </c>
      <c r="R35" s="26" t="s">
        <v>78</v>
      </c>
      <c r="S35" s="27">
        <f t="shared" si="1"/>
        <v>8</v>
      </c>
      <c r="T35" s="28"/>
      <c r="U35" s="28"/>
      <c r="V35" s="28"/>
      <c r="W35" s="28"/>
      <c r="X35" s="28"/>
      <c r="Y35" s="28"/>
      <c r="Z35" s="25" t="str">
        <f t="shared" si="25"/>
        <v>https://analytics.zoho.com/open-view/2395394000001128894?ZOHO_CRITERIA=%224.5%22.%22Id_Tama%C3%B1o_Espec%C3%ADfico%22%3D8</v>
      </c>
      <c r="AA35" s="54" t="s">
        <v>115</v>
      </c>
      <c r="AB35" s="30" t="str">
        <f t="shared" si="22"/>
        <v>Chile</v>
      </c>
      <c r="AC35" s="31" t="str">
        <f t="shared" si="22"/>
        <v>Año 2020</v>
      </c>
      <c r="AD35" s="32" t="str">
        <f t="shared" si="22"/>
        <v>Dólar USA</v>
      </c>
      <c r="AE35" s="30" t="str">
        <f t="shared" si="22"/>
        <v>Ventas</v>
      </c>
      <c r="AG35" s="33" t="str">
        <f t="shared" si="3"/>
        <v>Gráfico 3</v>
      </c>
      <c r="AH35" s="34" t="str">
        <f t="shared" si="13"/>
        <v>Ventas Estimadas Agricultura</v>
      </c>
      <c r="AI35" s="34" t="str">
        <f t="shared" si="26"/>
        <v>Ventas Estimadas de empresas dedicadas a agricultura y/o ganadería clasificadas por el Servicio de Impuestos Internos de tamaño GRANDE 1</v>
      </c>
      <c r="AJ35" s="34" t="str">
        <f t="shared" si="5"/>
        <v>Ventas Estimadas de Empresas del Sector Agrícola por Tipo de Cultivo en la Categoría de Tamaño Específica: GRANDE 1 del Servicio de Impuestos Internos de Chile para el Año 2020 (USD)</v>
      </c>
      <c r="AK35" s="35" t="str">
        <f t="shared" si="23"/>
        <v>Año 2020</v>
      </c>
      <c r="AL35" s="34" t="str">
        <f t="shared" si="23"/>
        <v>venta estimada, empresas en agricultura, cultivos, actividad económica, agricultura, ganadería</v>
      </c>
      <c r="AM35" s="36" t="str">
        <f t="shared" si="6"/>
        <v>https://analytics.zoho.com/open-view/2395394000001128894?ZOHO_CRITERIA=%224.5%22.%22Id_Tama%C3%B1o_Espec%C3%ADfico%22%3D8</v>
      </c>
      <c r="AN35" s="44" t="str">
        <f t="shared" ref="AN35:AZ50" si="28">+AN34</f>
        <v>CHL</v>
      </c>
      <c r="AO35" s="44" t="str">
        <f t="shared" si="28"/>
        <v>País</v>
      </c>
      <c r="AP35" s="34" t="str">
        <f t="shared" si="28"/>
        <v>Número de Empleados de las empresas dedicadas a una actividad económica asociada a la agricultura o la ganadería, según tamaño de la empresa.</v>
      </c>
      <c r="AQ35" s="45">
        <f t="shared" si="28"/>
        <v>44324</v>
      </c>
      <c r="AR35" s="36" t="str">
        <f t="shared" si="28"/>
        <v>Español</v>
      </c>
      <c r="AS35" s="36" t="str">
        <f t="shared" si="28"/>
        <v>Naty</v>
      </c>
      <c r="AT35" s="40" t="str">
        <f t="shared" si="28"/>
        <v>No Aplica</v>
      </c>
      <c r="AU35" s="40" t="str">
        <f t="shared" si="28"/>
        <v>No Aplica</v>
      </c>
      <c r="AV35" s="40" t="str">
        <f t="shared" si="28"/>
        <v>No Aplica</v>
      </c>
      <c r="AW35" s="35">
        <f t="shared" si="28"/>
        <v>100100000</v>
      </c>
      <c r="AX35" s="41" t="e">
        <f t="shared" si="28"/>
        <v>#REF!</v>
      </c>
      <c r="AY35" s="46" t="str">
        <f t="shared" si="28"/>
        <v>Fruta</v>
      </c>
      <c r="AZ35" s="40">
        <f t="shared" si="28"/>
        <v>38</v>
      </c>
      <c r="BA35" s="41" t="e">
        <f>+VLOOKUP($AC35,[1]!Temporalidad[[nombre]:[Columna1]],7,0)</f>
        <v>#REF!</v>
      </c>
      <c r="BB35" s="41" t="e">
        <f>+VLOOKUP($E35,[1]!Tipo_Gráfico[#Data],2,0)</f>
        <v>#REF!</v>
      </c>
      <c r="BC35" s="36" t="str">
        <f t="shared" si="15"/>
        <v>Servicio de Impuestos Internos , Ministerio de Hacienda, Chile</v>
      </c>
      <c r="BD35" s="35" t="e">
        <f>+VLOOKUP($AD35,[1]!unidad_medida[[nombre]:[Columna1]],2,0)</f>
        <v>#REF!</v>
      </c>
      <c r="BE35" s="40" t="str">
        <f t="shared" ref="BE35:BG50" si="29">+BE34</f>
        <v>No Aplica</v>
      </c>
      <c r="BF35" s="40" t="str">
        <f t="shared" si="29"/>
        <v>No Aplica</v>
      </c>
      <c r="BG35" s="40" t="str">
        <f t="shared" si="29"/>
        <v>No Aplica</v>
      </c>
      <c r="BH35" s="41" t="e">
        <f>+VLOOKUP($AS35,[1]!Responsables[#Data],3,0)</f>
        <v>#REF!</v>
      </c>
      <c r="BI35" s="41" t="e">
        <f>+VLOOKUP($AD35,[1]!unidad_medida[[nombre]:[Columna1]],5,0)</f>
        <v>#REF!</v>
      </c>
    </row>
    <row r="36" spans="1:61" ht="43.5" x14ac:dyDescent="0.35">
      <c r="A36" s="58" t="s">
        <v>250</v>
      </c>
      <c r="B36" s="58" t="s">
        <v>251</v>
      </c>
      <c r="C36" s="59">
        <v>4.0999999999999996</v>
      </c>
      <c r="D36" s="19">
        <f t="shared" si="9"/>
        <v>35</v>
      </c>
      <c r="E36" s="20" t="str">
        <f t="shared" si="27"/>
        <v>GR</v>
      </c>
      <c r="F36" s="21"/>
      <c r="G36" s="22"/>
      <c r="H36" s="23" t="s">
        <v>48</v>
      </c>
      <c r="I36" s="22"/>
      <c r="J36" s="24">
        <v>9</v>
      </c>
      <c r="K36" s="22"/>
      <c r="L36" s="22"/>
      <c r="M36" s="22"/>
      <c r="N36" s="22"/>
      <c r="O36" s="22"/>
      <c r="P36" s="53" t="str">
        <f t="shared" si="24"/>
        <v>Ventas Estimadas de Empresas del Sector Agrícola por Tipo de Cultivo en la Categoría de Tamaño Específica: PEQUEÑA 1 del Servicio de Impuestos Internos de Chile para el Año 2020 (USD)</v>
      </c>
      <c r="Q36" s="20" t="str">
        <f t="shared" si="11"/>
        <v>Gráfico 3</v>
      </c>
      <c r="R36" s="26" t="s">
        <v>80</v>
      </c>
      <c r="S36" s="27">
        <f t="shared" si="1"/>
        <v>9</v>
      </c>
      <c r="T36" s="28"/>
      <c r="U36" s="28"/>
      <c r="V36" s="28"/>
      <c r="W36" s="28"/>
      <c r="X36" s="28"/>
      <c r="Y36" s="28"/>
      <c r="Z36" s="25" t="str">
        <f t="shared" si="25"/>
        <v>https://analytics.zoho.com/open-view/2395394000001128894?ZOHO_CRITERIA=%224.5%22.%22Id_Tama%C3%B1o_Espec%C3%ADfico%22%3D9</v>
      </c>
      <c r="AA36" s="54" t="s">
        <v>116</v>
      </c>
      <c r="AB36" s="30" t="str">
        <f t="shared" ref="AB36:AE51" si="30">+AB35</f>
        <v>Chile</v>
      </c>
      <c r="AC36" s="31" t="str">
        <f t="shared" si="30"/>
        <v>Año 2020</v>
      </c>
      <c r="AD36" s="32" t="str">
        <f t="shared" si="30"/>
        <v>Dólar USA</v>
      </c>
      <c r="AE36" s="30" t="str">
        <f t="shared" si="30"/>
        <v>Ventas</v>
      </c>
      <c r="AG36" s="33" t="str">
        <f t="shared" si="3"/>
        <v>Gráfico 3</v>
      </c>
      <c r="AH36" s="34" t="str">
        <f t="shared" si="13"/>
        <v>Ventas Estimadas Agricultura</v>
      </c>
      <c r="AI36" s="34" t="str">
        <f t="shared" si="26"/>
        <v>Ventas Estimadas de empresas dedicadas a agricultura y/o ganadería clasificadas por el Servicio de Impuestos Internos de tamaño PEQUEÑA 1</v>
      </c>
      <c r="AJ36" s="34" t="str">
        <f t="shared" si="5"/>
        <v>Ventas Estimadas de Empresas del Sector Agrícola por Tipo de Cultivo en la Categoría de Tamaño Específica: PEQUEÑA 1 del Servicio de Impuestos Internos de Chile para el Año 2020 (USD)</v>
      </c>
      <c r="AK36" s="35" t="str">
        <f t="shared" ref="AK36:AL51" si="31">+AK35</f>
        <v>Año 2020</v>
      </c>
      <c r="AL36" s="34" t="str">
        <f t="shared" si="31"/>
        <v>venta estimada, empresas en agricultura, cultivos, actividad económica, agricultura, ganadería</v>
      </c>
      <c r="AM36" s="36" t="str">
        <f t="shared" si="6"/>
        <v>https://analytics.zoho.com/open-view/2395394000001128894?ZOHO_CRITERIA=%224.5%22.%22Id_Tama%C3%B1o_Espec%C3%ADfico%22%3D9</v>
      </c>
      <c r="AN36" s="44" t="str">
        <f t="shared" si="28"/>
        <v>CHL</v>
      </c>
      <c r="AO36" s="44" t="str">
        <f t="shared" si="28"/>
        <v>País</v>
      </c>
      <c r="AP36" s="34" t="str">
        <f t="shared" si="28"/>
        <v>Número de Empleados de las empresas dedicadas a una actividad económica asociada a la agricultura o la ganadería, según tamaño de la empresa.</v>
      </c>
      <c r="AQ36" s="45">
        <f t="shared" si="28"/>
        <v>44324</v>
      </c>
      <c r="AR36" s="36" t="str">
        <f t="shared" si="28"/>
        <v>Español</v>
      </c>
      <c r="AS36" s="36" t="str">
        <f t="shared" si="28"/>
        <v>Naty</v>
      </c>
      <c r="AT36" s="40" t="str">
        <f t="shared" si="28"/>
        <v>No Aplica</v>
      </c>
      <c r="AU36" s="40" t="str">
        <f t="shared" si="28"/>
        <v>No Aplica</v>
      </c>
      <c r="AV36" s="40" t="str">
        <f t="shared" si="28"/>
        <v>No Aplica</v>
      </c>
      <c r="AW36" s="35">
        <f t="shared" si="28"/>
        <v>100100000</v>
      </c>
      <c r="AX36" s="41" t="e">
        <f t="shared" si="28"/>
        <v>#REF!</v>
      </c>
      <c r="AY36" s="46" t="str">
        <f t="shared" si="28"/>
        <v>Fruta</v>
      </c>
      <c r="AZ36" s="40">
        <f t="shared" si="28"/>
        <v>38</v>
      </c>
      <c r="BA36" s="41" t="e">
        <f>+VLOOKUP($AC36,[1]!Temporalidad[[nombre]:[Columna1]],7,0)</f>
        <v>#REF!</v>
      </c>
      <c r="BB36" s="41" t="e">
        <f>+VLOOKUP($E36,[1]!Tipo_Gráfico[#Data],2,0)</f>
        <v>#REF!</v>
      </c>
      <c r="BC36" s="36" t="str">
        <f t="shared" si="15"/>
        <v>Servicio de Impuestos Internos , Ministerio de Hacienda, Chile</v>
      </c>
      <c r="BD36" s="35" t="e">
        <f>+VLOOKUP($AD36,[1]!unidad_medida[[nombre]:[Columna1]],2,0)</f>
        <v>#REF!</v>
      </c>
      <c r="BE36" s="40" t="str">
        <f t="shared" si="29"/>
        <v>No Aplica</v>
      </c>
      <c r="BF36" s="40" t="str">
        <f t="shared" si="29"/>
        <v>No Aplica</v>
      </c>
      <c r="BG36" s="40" t="str">
        <f t="shared" si="29"/>
        <v>No Aplica</v>
      </c>
      <c r="BH36" s="41" t="e">
        <f>+VLOOKUP($AS36,[1]!Responsables[#Data],3,0)</f>
        <v>#REF!</v>
      </c>
      <c r="BI36" s="41" t="e">
        <f>+VLOOKUP($AD36,[1]!unidad_medida[[nombre]:[Columna1]],5,0)</f>
        <v>#REF!</v>
      </c>
    </row>
    <row r="37" spans="1:61" ht="43.5" x14ac:dyDescent="0.35">
      <c r="A37" s="58" t="s">
        <v>250</v>
      </c>
      <c r="B37" s="58" t="s">
        <v>251</v>
      </c>
      <c r="C37" s="59">
        <v>4.0999999999999996</v>
      </c>
      <c r="D37" s="19">
        <f t="shared" si="9"/>
        <v>36</v>
      </c>
      <c r="E37" s="20" t="str">
        <f t="shared" si="27"/>
        <v>GR</v>
      </c>
      <c r="F37" s="21"/>
      <c r="G37" s="22"/>
      <c r="H37" s="23" t="s">
        <v>48</v>
      </c>
      <c r="I37" s="22"/>
      <c r="J37" s="24">
        <v>10</v>
      </c>
      <c r="K37" s="22"/>
      <c r="L37" s="22"/>
      <c r="M37" s="22"/>
      <c r="N37" s="22"/>
      <c r="O37" s="22"/>
      <c r="P37" s="53" t="str">
        <f t="shared" si="24"/>
        <v>Ventas Estimadas de Empresas del Sector Agrícola por Tipo de Cultivo en la Categoría de Tamaño Específica: MEDIANA 2 del Servicio de Impuestos Internos de Chile para el Año 2020 (USD)</v>
      </c>
      <c r="Q37" s="20" t="str">
        <f t="shared" si="11"/>
        <v>Gráfico 3</v>
      </c>
      <c r="R37" s="26" t="s">
        <v>82</v>
      </c>
      <c r="S37" s="27">
        <f t="shared" si="1"/>
        <v>10</v>
      </c>
      <c r="T37" s="28"/>
      <c r="U37" s="28"/>
      <c r="V37" s="28"/>
      <c r="W37" s="28"/>
      <c r="X37" s="28"/>
      <c r="Y37" s="28"/>
      <c r="Z37" s="25" t="str">
        <f t="shared" si="25"/>
        <v>https://analytics.zoho.com/open-view/2395394000001128894?ZOHO_CRITERIA=%224.5%22.%22Id_Tama%C3%B1o_Espec%C3%ADfico%22%3D10</v>
      </c>
      <c r="AA37" s="54" t="s">
        <v>117</v>
      </c>
      <c r="AB37" s="30" t="str">
        <f t="shared" si="30"/>
        <v>Chile</v>
      </c>
      <c r="AC37" s="31" t="str">
        <f t="shared" si="30"/>
        <v>Año 2020</v>
      </c>
      <c r="AD37" s="32" t="str">
        <f t="shared" si="30"/>
        <v>Dólar USA</v>
      </c>
      <c r="AE37" s="30" t="str">
        <f t="shared" si="30"/>
        <v>Ventas</v>
      </c>
      <c r="AG37" s="33" t="str">
        <f t="shared" si="3"/>
        <v>Gráfico 3</v>
      </c>
      <c r="AH37" s="34" t="str">
        <f t="shared" si="13"/>
        <v>Ventas Estimadas Agricultura</v>
      </c>
      <c r="AI37" s="34" t="str">
        <f t="shared" si="26"/>
        <v>Ventas Estimadas de empresas dedicadas a agricultura y/o ganadería clasificadas por el Servicio de Impuestos Internos de tamaño MEDIANA 2</v>
      </c>
      <c r="AJ37" s="34" t="str">
        <f t="shared" si="5"/>
        <v>Ventas Estimadas de Empresas del Sector Agrícola por Tipo de Cultivo en la Categoría de Tamaño Específica: MEDIANA 2 del Servicio de Impuestos Internos de Chile para el Año 2020 (USD)</v>
      </c>
      <c r="AK37" s="35" t="str">
        <f t="shared" si="31"/>
        <v>Año 2020</v>
      </c>
      <c r="AL37" s="34" t="str">
        <f t="shared" si="31"/>
        <v>venta estimada, empresas en agricultura, cultivos, actividad económica, agricultura, ganadería</v>
      </c>
      <c r="AM37" s="36" t="str">
        <f t="shared" si="6"/>
        <v>https://analytics.zoho.com/open-view/2395394000001128894?ZOHO_CRITERIA=%224.5%22.%22Id_Tama%C3%B1o_Espec%C3%ADfico%22%3D10</v>
      </c>
      <c r="AN37" s="44" t="str">
        <f t="shared" si="28"/>
        <v>CHL</v>
      </c>
      <c r="AO37" s="44" t="str">
        <f t="shared" si="28"/>
        <v>País</v>
      </c>
      <c r="AP37" s="34" t="str">
        <f t="shared" si="28"/>
        <v>Número de Empleados de las empresas dedicadas a una actividad económica asociada a la agricultura o la ganadería, según tamaño de la empresa.</v>
      </c>
      <c r="AQ37" s="45">
        <f t="shared" si="28"/>
        <v>44324</v>
      </c>
      <c r="AR37" s="36" t="str">
        <f t="shared" si="28"/>
        <v>Español</v>
      </c>
      <c r="AS37" s="36" t="str">
        <f t="shared" si="28"/>
        <v>Naty</v>
      </c>
      <c r="AT37" s="40" t="str">
        <f t="shared" si="28"/>
        <v>No Aplica</v>
      </c>
      <c r="AU37" s="40" t="str">
        <f t="shared" si="28"/>
        <v>No Aplica</v>
      </c>
      <c r="AV37" s="40" t="str">
        <f t="shared" si="28"/>
        <v>No Aplica</v>
      </c>
      <c r="AW37" s="35">
        <f t="shared" si="28"/>
        <v>100100000</v>
      </c>
      <c r="AX37" s="41" t="e">
        <f t="shared" si="28"/>
        <v>#REF!</v>
      </c>
      <c r="AY37" s="46" t="str">
        <f t="shared" si="28"/>
        <v>Fruta</v>
      </c>
      <c r="AZ37" s="40">
        <f t="shared" si="28"/>
        <v>38</v>
      </c>
      <c r="BA37" s="41" t="e">
        <f>+VLOOKUP($AC37,[1]!Temporalidad[[nombre]:[Columna1]],7,0)</f>
        <v>#REF!</v>
      </c>
      <c r="BB37" s="41" t="e">
        <f>+VLOOKUP($E37,[1]!Tipo_Gráfico[#Data],2,0)</f>
        <v>#REF!</v>
      </c>
      <c r="BC37" s="36" t="str">
        <f t="shared" si="15"/>
        <v>Servicio de Impuestos Internos , Ministerio de Hacienda, Chile</v>
      </c>
      <c r="BD37" s="35" t="e">
        <f>+VLOOKUP($AD37,[1]!unidad_medida[[nombre]:[Columna1]],2,0)</f>
        <v>#REF!</v>
      </c>
      <c r="BE37" s="40" t="str">
        <f t="shared" si="29"/>
        <v>No Aplica</v>
      </c>
      <c r="BF37" s="40" t="str">
        <f t="shared" si="29"/>
        <v>No Aplica</v>
      </c>
      <c r="BG37" s="40" t="str">
        <f t="shared" si="29"/>
        <v>No Aplica</v>
      </c>
      <c r="BH37" s="41" t="e">
        <f>+VLOOKUP($AS37,[1]!Responsables[#Data],3,0)</f>
        <v>#REF!</v>
      </c>
      <c r="BI37" s="41" t="e">
        <f>+VLOOKUP($AD37,[1]!unidad_medida[[nombre]:[Columna1]],5,0)</f>
        <v>#REF!</v>
      </c>
    </row>
    <row r="38" spans="1:61" ht="43.5" x14ac:dyDescent="0.35">
      <c r="A38" s="58" t="s">
        <v>250</v>
      </c>
      <c r="B38" s="58" t="s">
        <v>251</v>
      </c>
      <c r="C38" s="59">
        <v>4.0999999999999996</v>
      </c>
      <c r="D38" s="19">
        <f t="shared" si="9"/>
        <v>37</v>
      </c>
      <c r="E38" s="20" t="str">
        <f t="shared" si="27"/>
        <v>GR</v>
      </c>
      <c r="F38" s="21"/>
      <c r="G38" s="22"/>
      <c r="H38" s="23" t="s">
        <v>48</v>
      </c>
      <c r="I38" s="22"/>
      <c r="J38" s="24">
        <v>11</v>
      </c>
      <c r="K38" s="22"/>
      <c r="L38" s="22"/>
      <c r="M38" s="22"/>
      <c r="N38" s="22"/>
      <c r="O38" s="22"/>
      <c r="P38" s="53" t="str">
        <f t="shared" si="24"/>
        <v>Ventas Estimadas de Empresas del Sector Agrícola por Tipo de Cultivo en la Categoría de Tamaño Específica: GRANDE 2 del Servicio de Impuestos Internos de Chile para el Año 2020 (USD)</v>
      </c>
      <c r="Q38" s="20" t="str">
        <f t="shared" si="11"/>
        <v>Gráfico 3</v>
      </c>
      <c r="R38" s="26" t="s">
        <v>84</v>
      </c>
      <c r="S38" s="27">
        <f t="shared" si="1"/>
        <v>11</v>
      </c>
      <c r="T38" s="28"/>
      <c r="U38" s="28"/>
      <c r="V38" s="28"/>
      <c r="W38" s="28"/>
      <c r="X38" s="28"/>
      <c r="Y38" s="28"/>
      <c r="Z38" s="25" t="str">
        <f t="shared" si="25"/>
        <v>https://analytics.zoho.com/open-view/2395394000001128894?ZOHO_CRITERIA=%224.5%22.%22Id_Tama%C3%B1o_Espec%C3%ADfico%22%3D11</v>
      </c>
      <c r="AA38" s="54" t="s">
        <v>118</v>
      </c>
      <c r="AB38" s="30" t="str">
        <f t="shared" si="30"/>
        <v>Chile</v>
      </c>
      <c r="AC38" s="31" t="str">
        <f t="shared" si="30"/>
        <v>Año 2020</v>
      </c>
      <c r="AD38" s="32" t="str">
        <f t="shared" si="30"/>
        <v>Dólar USA</v>
      </c>
      <c r="AE38" s="30" t="str">
        <f t="shared" si="30"/>
        <v>Ventas</v>
      </c>
      <c r="AG38" s="33" t="str">
        <f t="shared" si="3"/>
        <v>Gráfico 3</v>
      </c>
      <c r="AH38" s="34" t="str">
        <f t="shared" si="13"/>
        <v>Ventas Estimadas Agricultura</v>
      </c>
      <c r="AI38" s="34" t="str">
        <f t="shared" si="26"/>
        <v>Ventas Estimadas de empresas dedicadas a agricultura y/o ganadería clasificadas por el Servicio de Impuestos Internos de tamaño GRANDE 2</v>
      </c>
      <c r="AJ38" s="34" t="str">
        <f t="shared" si="5"/>
        <v>Ventas Estimadas de Empresas del Sector Agrícola por Tipo de Cultivo en la Categoría de Tamaño Específica: GRANDE 2 del Servicio de Impuestos Internos de Chile para el Año 2020 (USD)</v>
      </c>
      <c r="AK38" s="35" t="str">
        <f t="shared" si="31"/>
        <v>Año 2020</v>
      </c>
      <c r="AL38" s="34" t="str">
        <f t="shared" si="31"/>
        <v>venta estimada, empresas en agricultura, cultivos, actividad económica, agricultura, ganadería</v>
      </c>
      <c r="AM38" s="36" t="str">
        <f t="shared" si="6"/>
        <v>https://analytics.zoho.com/open-view/2395394000001128894?ZOHO_CRITERIA=%224.5%22.%22Id_Tama%C3%B1o_Espec%C3%ADfico%22%3D11</v>
      </c>
      <c r="AN38" s="44" t="str">
        <f t="shared" si="28"/>
        <v>CHL</v>
      </c>
      <c r="AO38" s="44" t="str">
        <f t="shared" si="28"/>
        <v>País</v>
      </c>
      <c r="AP38" s="34" t="str">
        <f t="shared" si="28"/>
        <v>Número de Empleados de las empresas dedicadas a una actividad económica asociada a la agricultura o la ganadería, según tamaño de la empresa.</v>
      </c>
      <c r="AQ38" s="45">
        <f t="shared" si="28"/>
        <v>44324</v>
      </c>
      <c r="AR38" s="36" t="str">
        <f t="shared" si="28"/>
        <v>Español</v>
      </c>
      <c r="AS38" s="36" t="str">
        <f t="shared" si="28"/>
        <v>Naty</v>
      </c>
      <c r="AT38" s="40" t="str">
        <f t="shared" si="28"/>
        <v>No Aplica</v>
      </c>
      <c r="AU38" s="40" t="str">
        <f t="shared" si="28"/>
        <v>No Aplica</v>
      </c>
      <c r="AV38" s="40" t="str">
        <f t="shared" si="28"/>
        <v>No Aplica</v>
      </c>
      <c r="AW38" s="35">
        <f t="shared" si="28"/>
        <v>100100000</v>
      </c>
      <c r="AX38" s="41" t="e">
        <f t="shared" si="28"/>
        <v>#REF!</v>
      </c>
      <c r="AY38" s="46" t="str">
        <f t="shared" si="28"/>
        <v>Fruta</v>
      </c>
      <c r="AZ38" s="40">
        <f t="shared" si="28"/>
        <v>38</v>
      </c>
      <c r="BA38" s="41" t="e">
        <f>+VLOOKUP($AC38,[1]!Temporalidad[[nombre]:[Columna1]],7,0)</f>
        <v>#REF!</v>
      </c>
      <c r="BB38" s="41" t="e">
        <f>+VLOOKUP($E38,[1]!Tipo_Gráfico[#Data],2,0)</f>
        <v>#REF!</v>
      </c>
      <c r="BC38" s="36" t="str">
        <f t="shared" si="15"/>
        <v>Servicio de Impuestos Internos , Ministerio de Hacienda, Chile</v>
      </c>
      <c r="BD38" s="35" t="e">
        <f>+VLOOKUP($AD38,[1]!unidad_medida[[nombre]:[Columna1]],2,0)</f>
        <v>#REF!</v>
      </c>
      <c r="BE38" s="40" t="str">
        <f t="shared" si="29"/>
        <v>No Aplica</v>
      </c>
      <c r="BF38" s="40" t="str">
        <f t="shared" si="29"/>
        <v>No Aplica</v>
      </c>
      <c r="BG38" s="40" t="str">
        <f t="shared" si="29"/>
        <v>No Aplica</v>
      </c>
      <c r="BH38" s="41" t="e">
        <f>+VLOOKUP($AS38,[1]!Responsables[#Data],3,0)</f>
        <v>#REF!</v>
      </c>
      <c r="BI38" s="41" t="e">
        <f>+VLOOKUP($AD38,[1]!unidad_medida[[nombre]:[Columna1]],5,0)</f>
        <v>#REF!</v>
      </c>
    </row>
    <row r="39" spans="1:61" ht="43.5" x14ac:dyDescent="0.35">
      <c r="A39" s="58" t="s">
        <v>250</v>
      </c>
      <c r="B39" s="58" t="s">
        <v>251</v>
      </c>
      <c r="C39" s="59">
        <v>4.0999999999999996</v>
      </c>
      <c r="D39" s="19">
        <f t="shared" si="9"/>
        <v>38</v>
      </c>
      <c r="E39" s="20" t="str">
        <f t="shared" si="27"/>
        <v>GR</v>
      </c>
      <c r="F39" s="21"/>
      <c r="G39" s="22"/>
      <c r="H39" s="23" t="s">
        <v>48</v>
      </c>
      <c r="I39" s="22"/>
      <c r="J39" s="24">
        <v>12</v>
      </c>
      <c r="K39" s="22"/>
      <c r="L39" s="22"/>
      <c r="M39" s="22"/>
      <c r="N39" s="22"/>
      <c r="O39" s="22"/>
      <c r="P39" s="53" t="str">
        <f t="shared" si="24"/>
        <v>Ventas Estimadas de Empresas del Sector Agrícola por Tipo de Cultivo en la Categoría de Tamaño Específica: GRANDE 4 del Servicio de Impuestos Internos de Chile para el Año 2020 (USD)</v>
      </c>
      <c r="Q39" s="20" t="str">
        <f t="shared" si="11"/>
        <v>Gráfico 3</v>
      </c>
      <c r="R39" s="26" t="s">
        <v>86</v>
      </c>
      <c r="S39" s="27">
        <f t="shared" si="1"/>
        <v>12</v>
      </c>
      <c r="T39" s="28"/>
      <c r="U39" s="28"/>
      <c r="V39" s="28"/>
      <c r="W39" s="28"/>
      <c r="X39" s="28"/>
      <c r="Y39" s="28"/>
      <c r="Z39" s="25" t="str">
        <f t="shared" si="25"/>
        <v>https://analytics.zoho.com/open-view/2395394000001128894?ZOHO_CRITERIA=%224.5%22.%22Id_Tama%C3%B1o_Espec%C3%ADfico%22%3D12</v>
      </c>
      <c r="AA39" s="54" t="s">
        <v>119</v>
      </c>
      <c r="AB39" s="30" t="str">
        <f t="shared" si="30"/>
        <v>Chile</v>
      </c>
      <c r="AC39" s="31" t="str">
        <f t="shared" si="30"/>
        <v>Año 2020</v>
      </c>
      <c r="AD39" s="32" t="str">
        <f t="shared" si="30"/>
        <v>Dólar USA</v>
      </c>
      <c r="AE39" s="30" t="str">
        <f t="shared" si="30"/>
        <v>Ventas</v>
      </c>
      <c r="AG39" s="33" t="str">
        <f t="shared" si="3"/>
        <v>Gráfico 3</v>
      </c>
      <c r="AH39" s="34" t="str">
        <f t="shared" si="13"/>
        <v>Ventas Estimadas Agricultura</v>
      </c>
      <c r="AI39" s="34" t="str">
        <f t="shared" si="26"/>
        <v>Ventas Estimadas de empresas dedicadas a agricultura y/o ganadería clasificadas por el Servicio de Impuestos Internos de tamaño GRANDE 4</v>
      </c>
      <c r="AJ39" s="34" t="str">
        <f t="shared" si="5"/>
        <v>Ventas Estimadas de Empresas del Sector Agrícola por Tipo de Cultivo en la Categoría de Tamaño Específica: GRANDE 4 del Servicio de Impuestos Internos de Chile para el Año 2020 (USD)</v>
      </c>
      <c r="AK39" s="35" t="str">
        <f t="shared" si="31"/>
        <v>Año 2020</v>
      </c>
      <c r="AL39" s="34" t="str">
        <f t="shared" si="31"/>
        <v>venta estimada, empresas en agricultura, cultivos, actividad económica, agricultura, ganadería</v>
      </c>
      <c r="AM39" s="36" t="str">
        <f t="shared" si="6"/>
        <v>https://analytics.zoho.com/open-view/2395394000001128894?ZOHO_CRITERIA=%224.5%22.%22Id_Tama%C3%B1o_Espec%C3%ADfico%22%3D12</v>
      </c>
      <c r="AN39" s="44" t="str">
        <f t="shared" si="28"/>
        <v>CHL</v>
      </c>
      <c r="AO39" s="44" t="str">
        <f t="shared" si="28"/>
        <v>País</v>
      </c>
      <c r="AP39" s="34" t="str">
        <f t="shared" si="28"/>
        <v>Número de Empleados de las empresas dedicadas a una actividad económica asociada a la agricultura o la ganadería, según tamaño de la empresa.</v>
      </c>
      <c r="AQ39" s="45">
        <f t="shared" si="28"/>
        <v>44324</v>
      </c>
      <c r="AR39" s="36" t="str">
        <f t="shared" si="28"/>
        <v>Español</v>
      </c>
      <c r="AS39" s="36" t="str">
        <f t="shared" si="28"/>
        <v>Naty</v>
      </c>
      <c r="AT39" s="40" t="str">
        <f t="shared" si="28"/>
        <v>No Aplica</v>
      </c>
      <c r="AU39" s="40" t="str">
        <f t="shared" si="28"/>
        <v>No Aplica</v>
      </c>
      <c r="AV39" s="40" t="str">
        <f t="shared" si="28"/>
        <v>No Aplica</v>
      </c>
      <c r="AW39" s="35">
        <f t="shared" si="28"/>
        <v>100100000</v>
      </c>
      <c r="AX39" s="41" t="e">
        <f t="shared" si="28"/>
        <v>#REF!</v>
      </c>
      <c r="AY39" s="46" t="str">
        <f t="shared" si="28"/>
        <v>Fruta</v>
      </c>
      <c r="AZ39" s="40">
        <f t="shared" si="28"/>
        <v>38</v>
      </c>
      <c r="BA39" s="41" t="e">
        <f>+VLOOKUP($AC39,[1]!Temporalidad[[nombre]:[Columna1]],7,0)</f>
        <v>#REF!</v>
      </c>
      <c r="BB39" s="41" t="e">
        <f>+VLOOKUP($E39,[1]!Tipo_Gráfico[#Data],2,0)</f>
        <v>#REF!</v>
      </c>
      <c r="BC39" s="36" t="str">
        <f t="shared" si="15"/>
        <v>Servicio de Impuestos Internos , Ministerio de Hacienda, Chile</v>
      </c>
      <c r="BD39" s="35" t="e">
        <f>+VLOOKUP($AD39,[1]!unidad_medida[[nombre]:[Columna1]],2,0)</f>
        <v>#REF!</v>
      </c>
      <c r="BE39" s="40" t="str">
        <f t="shared" si="29"/>
        <v>No Aplica</v>
      </c>
      <c r="BF39" s="40" t="str">
        <f t="shared" si="29"/>
        <v>No Aplica</v>
      </c>
      <c r="BG39" s="40" t="str">
        <f t="shared" si="29"/>
        <v>No Aplica</v>
      </c>
      <c r="BH39" s="41" t="e">
        <f>+VLOOKUP($AS39,[1]!Responsables[#Data],3,0)</f>
        <v>#REF!</v>
      </c>
      <c r="BI39" s="41" t="e">
        <f>+VLOOKUP($AD39,[1]!unidad_medida[[nombre]:[Columna1]],5,0)</f>
        <v>#REF!</v>
      </c>
    </row>
    <row r="40" spans="1:61" ht="43.5" x14ac:dyDescent="0.35">
      <c r="A40" s="58" t="s">
        <v>250</v>
      </c>
      <c r="B40" s="58" t="s">
        <v>251</v>
      </c>
      <c r="C40" s="59">
        <v>4.0999999999999996</v>
      </c>
      <c r="D40" s="19">
        <f t="shared" si="9"/>
        <v>39</v>
      </c>
      <c r="E40" s="20" t="str">
        <f t="shared" si="27"/>
        <v>GR</v>
      </c>
      <c r="F40" s="21"/>
      <c r="G40" s="22"/>
      <c r="H40" s="23" t="s">
        <v>48</v>
      </c>
      <c r="I40" s="22"/>
      <c r="J40" s="24">
        <v>13</v>
      </c>
      <c r="K40" s="22"/>
      <c r="L40" s="22"/>
      <c r="M40" s="22"/>
      <c r="N40" s="22"/>
      <c r="O40" s="22"/>
      <c r="P40" s="53" t="str">
        <f t="shared" si="24"/>
        <v>Ventas Estimadas de Empresas del Sector Agrícola por Tipo de Cultivo en la Categoría de Tamaño Específica: GRANDE 3 del Servicio de Impuestos Internos de Chile para el Año 2020 (USD)</v>
      </c>
      <c r="Q40" s="20" t="str">
        <f t="shared" si="11"/>
        <v>Gráfico 3</v>
      </c>
      <c r="R40" s="26" t="s">
        <v>88</v>
      </c>
      <c r="S40" s="27">
        <f t="shared" si="1"/>
        <v>13</v>
      </c>
      <c r="T40" s="28"/>
      <c r="U40" s="28"/>
      <c r="V40" s="28"/>
      <c r="W40" s="28"/>
      <c r="X40" s="28"/>
      <c r="Y40" s="28"/>
      <c r="Z40" s="25" t="str">
        <f t="shared" si="25"/>
        <v>https://analytics.zoho.com/open-view/2395394000001128894?ZOHO_CRITERIA=%224.5%22.%22Id_Tama%C3%B1o_Espec%C3%ADfico%22%3D13</v>
      </c>
      <c r="AA40" s="54" t="s">
        <v>120</v>
      </c>
      <c r="AB40" s="30" t="str">
        <f t="shared" si="30"/>
        <v>Chile</v>
      </c>
      <c r="AC40" s="31" t="str">
        <f t="shared" si="30"/>
        <v>Año 2020</v>
      </c>
      <c r="AD40" s="32" t="str">
        <f t="shared" si="30"/>
        <v>Dólar USA</v>
      </c>
      <c r="AE40" s="30" t="str">
        <f t="shared" si="30"/>
        <v>Ventas</v>
      </c>
      <c r="AG40" s="33" t="str">
        <f t="shared" si="3"/>
        <v>Gráfico 3</v>
      </c>
      <c r="AH40" s="34" t="str">
        <f t="shared" si="13"/>
        <v>Ventas Estimadas Agricultura</v>
      </c>
      <c r="AI40" s="34" t="str">
        <f t="shared" si="26"/>
        <v>Ventas Estimadas de empresas dedicadas a agricultura y/o ganadería clasificadas por el Servicio de Impuestos Internos de tamaño GRANDE 3</v>
      </c>
      <c r="AJ40" s="34" t="str">
        <f t="shared" si="5"/>
        <v>Ventas Estimadas de Empresas del Sector Agrícola por Tipo de Cultivo en la Categoría de Tamaño Específica: GRANDE 3 del Servicio de Impuestos Internos de Chile para el Año 2020 (USD)</v>
      </c>
      <c r="AK40" s="35" t="str">
        <f t="shared" si="31"/>
        <v>Año 2020</v>
      </c>
      <c r="AL40" s="34" t="str">
        <f t="shared" si="31"/>
        <v>venta estimada, empresas en agricultura, cultivos, actividad económica, agricultura, ganadería</v>
      </c>
      <c r="AM40" s="36" t="str">
        <f t="shared" si="6"/>
        <v>https://analytics.zoho.com/open-view/2395394000001128894?ZOHO_CRITERIA=%224.5%22.%22Id_Tama%C3%B1o_Espec%C3%ADfico%22%3D13</v>
      </c>
      <c r="AN40" s="44" t="str">
        <f t="shared" si="28"/>
        <v>CHL</v>
      </c>
      <c r="AO40" s="44" t="str">
        <f t="shared" si="28"/>
        <v>País</v>
      </c>
      <c r="AP40" s="34" t="str">
        <f t="shared" si="28"/>
        <v>Número de Empleados de las empresas dedicadas a una actividad económica asociada a la agricultura o la ganadería, según tamaño de la empresa.</v>
      </c>
      <c r="AQ40" s="45">
        <f t="shared" si="28"/>
        <v>44324</v>
      </c>
      <c r="AR40" s="36" t="str">
        <f t="shared" si="28"/>
        <v>Español</v>
      </c>
      <c r="AS40" s="36" t="str">
        <f t="shared" si="28"/>
        <v>Naty</v>
      </c>
      <c r="AT40" s="40" t="str">
        <f t="shared" si="28"/>
        <v>No Aplica</v>
      </c>
      <c r="AU40" s="40" t="str">
        <f t="shared" si="28"/>
        <v>No Aplica</v>
      </c>
      <c r="AV40" s="40" t="str">
        <f t="shared" si="28"/>
        <v>No Aplica</v>
      </c>
      <c r="AW40" s="35">
        <f t="shared" si="28"/>
        <v>100100000</v>
      </c>
      <c r="AX40" s="41" t="e">
        <f t="shared" si="28"/>
        <v>#REF!</v>
      </c>
      <c r="AY40" s="46" t="str">
        <f t="shared" si="28"/>
        <v>Fruta</v>
      </c>
      <c r="AZ40" s="40">
        <f t="shared" si="28"/>
        <v>38</v>
      </c>
      <c r="BA40" s="41" t="e">
        <f>+VLOOKUP($AC40,[1]!Temporalidad[[nombre]:[Columna1]],7,0)</f>
        <v>#REF!</v>
      </c>
      <c r="BB40" s="41" t="e">
        <f>+VLOOKUP($E40,[1]!Tipo_Gráfico[#Data],2,0)</f>
        <v>#REF!</v>
      </c>
      <c r="BC40" s="36" t="str">
        <f t="shared" si="15"/>
        <v>Servicio de Impuestos Internos , Ministerio de Hacienda, Chile</v>
      </c>
      <c r="BD40" s="35" t="e">
        <f>+VLOOKUP($AD40,[1]!unidad_medida[[nombre]:[Columna1]],2,0)</f>
        <v>#REF!</v>
      </c>
      <c r="BE40" s="40" t="str">
        <f t="shared" si="29"/>
        <v>No Aplica</v>
      </c>
      <c r="BF40" s="40" t="str">
        <f t="shared" si="29"/>
        <v>No Aplica</v>
      </c>
      <c r="BG40" s="40" t="str">
        <f t="shared" si="29"/>
        <v>No Aplica</v>
      </c>
      <c r="BH40" s="41" t="e">
        <f>+VLOOKUP($AS40,[1]!Responsables[#Data],3,0)</f>
        <v>#REF!</v>
      </c>
      <c r="BI40" s="41" t="e">
        <f>+VLOOKUP($AD40,[1]!unidad_medida[[nombre]:[Columna1]],5,0)</f>
        <v>#REF!</v>
      </c>
    </row>
    <row r="41" spans="1:61" ht="43.5" x14ac:dyDescent="0.35">
      <c r="A41" s="58" t="s">
        <v>250</v>
      </c>
      <c r="B41" s="58" t="s">
        <v>251</v>
      </c>
      <c r="C41" s="59">
        <v>4.0999999999999996</v>
      </c>
      <c r="D41" s="19">
        <f t="shared" si="9"/>
        <v>40</v>
      </c>
      <c r="E41" s="20" t="str">
        <f t="shared" si="27"/>
        <v>GR</v>
      </c>
      <c r="F41" s="21"/>
      <c r="G41" s="22"/>
      <c r="H41" s="22"/>
      <c r="I41" s="23" t="s">
        <v>48</v>
      </c>
      <c r="J41" s="24">
        <v>1</v>
      </c>
      <c r="K41" s="22"/>
      <c r="L41" s="22"/>
      <c r="M41" s="22"/>
      <c r="N41" s="22"/>
      <c r="O41" s="22"/>
      <c r="P41" s="53" t="str">
        <f>+"Ventas Estimadas de Empresas del Sector Agrícola por Cultivo en la Categoría de Tamaño Específica: "&amp;R41&amp;" del Servicio de Impuestos Internos de Chile para el Año 2020 (USD)"</f>
        <v>Ventas Estimadas de Empresas del Sector Agrícola por Cultivo en la Categoría de Tamaño Específica: SIN VENTAS del Servicio de Impuestos Internos de Chile para el Año 2020 (USD)</v>
      </c>
      <c r="Q41" s="20" t="s">
        <v>121</v>
      </c>
      <c r="R41" s="26" t="s">
        <v>50</v>
      </c>
      <c r="S41" s="27">
        <f t="shared" si="1"/>
        <v>1</v>
      </c>
      <c r="T41" s="28"/>
      <c r="U41" s="28"/>
      <c r="V41" s="28"/>
      <c r="W41" s="28"/>
      <c r="X41" s="28"/>
      <c r="Y41" s="28"/>
      <c r="Z41" s="25" t="str">
        <f>+"https://analytics.zoho.com/open-view/2395394000001128820?ZOHO_CRITERIA=%224.5%22.%22Id_Tama%C3%B1o_Espec%C3%ADfico%22%3D"&amp;S41</f>
        <v>https://analytics.zoho.com/open-view/2395394000001128820?ZOHO_CRITERIA=%224.5%22.%22Id_Tama%C3%B1o_Espec%C3%ADfico%22%3D1</v>
      </c>
      <c r="AA41" s="54" t="s">
        <v>122</v>
      </c>
      <c r="AB41" s="30" t="str">
        <f t="shared" si="30"/>
        <v>Chile</v>
      </c>
      <c r="AC41" s="31" t="str">
        <f t="shared" si="30"/>
        <v>Año 2020</v>
      </c>
      <c r="AD41" s="32" t="str">
        <f t="shared" si="30"/>
        <v>Dólar USA</v>
      </c>
      <c r="AE41" s="30" t="str">
        <f t="shared" si="30"/>
        <v>Ventas</v>
      </c>
      <c r="AG41" s="33" t="str">
        <f t="shared" si="3"/>
        <v>Gráfico 4</v>
      </c>
      <c r="AH41" s="34" t="str">
        <f t="shared" si="13"/>
        <v>Ventas Estimadas Agricultura</v>
      </c>
      <c r="AI41" s="34" t="str">
        <f t="shared" si="26"/>
        <v>Ventas Estimadas de empresas dedicadas a agricultura y/o ganadería clasificadas por el Servicio de Impuestos Internos de tamaño SIN VENTAS</v>
      </c>
      <c r="AJ41" s="34" t="str">
        <f t="shared" si="5"/>
        <v>Ventas Estimadas de Empresas del Sector Agrícola por Cultivo en la Categoría de Tamaño Específica: SIN VENTAS del Servicio de Impuestos Internos de Chile para el Año 2020 (USD)</v>
      </c>
      <c r="AK41" s="35" t="str">
        <f t="shared" si="31"/>
        <v>Año 2020</v>
      </c>
      <c r="AL41" s="34" t="str">
        <f t="shared" si="31"/>
        <v>venta estimada, empresas en agricultura, cultivos, actividad económica, agricultura, ganadería</v>
      </c>
      <c r="AM41" s="36" t="str">
        <f t="shared" si="6"/>
        <v>https://analytics.zoho.com/open-view/2395394000001128820?ZOHO_CRITERIA=%224.5%22.%22Id_Tama%C3%B1o_Espec%C3%ADfico%22%3D1</v>
      </c>
      <c r="AN41" s="44" t="str">
        <f t="shared" si="28"/>
        <v>CHL</v>
      </c>
      <c r="AO41" s="44" t="str">
        <f t="shared" si="28"/>
        <v>País</v>
      </c>
      <c r="AP41" s="34" t="str">
        <f t="shared" si="28"/>
        <v>Número de Empleados de las empresas dedicadas a una actividad económica asociada a la agricultura o la ganadería, según tamaño de la empresa.</v>
      </c>
      <c r="AQ41" s="45">
        <f t="shared" si="28"/>
        <v>44324</v>
      </c>
      <c r="AR41" s="36" t="str">
        <f t="shared" si="28"/>
        <v>Español</v>
      </c>
      <c r="AS41" s="36" t="str">
        <f t="shared" si="28"/>
        <v>Naty</v>
      </c>
      <c r="AT41" s="40" t="str">
        <f t="shared" si="28"/>
        <v>No Aplica</v>
      </c>
      <c r="AU41" s="40" t="str">
        <f t="shared" si="28"/>
        <v>No Aplica</v>
      </c>
      <c r="AV41" s="40" t="str">
        <f t="shared" si="28"/>
        <v>No Aplica</v>
      </c>
      <c r="AW41" s="35">
        <f t="shared" si="28"/>
        <v>100100000</v>
      </c>
      <c r="AX41" s="41" t="e">
        <f t="shared" si="28"/>
        <v>#REF!</v>
      </c>
      <c r="AY41" s="46" t="str">
        <f t="shared" si="28"/>
        <v>Fruta</v>
      </c>
      <c r="AZ41" s="40">
        <f t="shared" si="28"/>
        <v>38</v>
      </c>
      <c r="BA41" s="41" t="e">
        <f>+VLOOKUP($AC41,[1]!Temporalidad[[nombre]:[Columna1]],7,0)</f>
        <v>#REF!</v>
      </c>
      <c r="BB41" s="41" t="e">
        <f>+VLOOKUP($E41,[1]!Tipo_Gráfico[#Data],2,0)</f>
        <v>#REF!</v>
      </c>
      <c r="BC41" s="36" t="str">
        <f t="shared" si="15"/>
        <v>Servicio de Impuestos Internos , Ministerio de Hacienda, Chile</v>
      </c>
      <c r="BD41" s="35" t="e">
        <f>+VLOOKUP($AD41,[1]!unidad_medida[[nombre]:[Columna1]],2,0)</f>
        <v>#REF!</v>
      </c>
      <c r="BE41" s="40" t="str">
        <f t="shared" si="29"/>
        <v>No Aplica</v>
      </c>
      <c r="BF41" s="40" t="str">
        <f t="shared" si="29"/>
        <v>No Aplica</v>
      </c>
      <c r="BG41" s="40" t="str">
        <f t="shared" si="29"/>
        <v>No Aplica</v>
      </c>
      <c r="BH41" s="41" t="e">
        <f>+VLOOKUP($AS41,[1]!Responsables[#Data],3,0)</f>
        <v>#REF!</v>
      </c>
      <c r="BI41" s="41" t="e">
        <f>+VLOOKUP($AD41,[1]!unidad_medida[[nombre]:[Columna1]],5,0)</f>
        <v>#REF!</v>
      </c>
    </row>
    <row r="42" spans="1:61" ht="43.5" x14ac:dyDescent="0.35">
      <c r="A42" s="58" t="s">
        <v>250</v>
      </c>
      <c r="B42" s="58" t="s">
        <v>251</v>
      </c>
      <c r="C42" s="59">
        <v>4.0999999999999996</v>
      </c>
      <c r="D42" s="19">
        <f t="shared" si="9"/>
        <v>41</v>
      </c>
      <c r="E42" s="20" t="str">
        <f t="shared" si="27"/>
        <v>GR</v>
      </c>
      <c r="F42" s="21"/>
      <c r="G42" s="22"/>
      <c r="H42" s="22"/>
      <c r="I42" s="23" t="s">
        <v>48</v>
      </c>
      <c r="J42" s="24">
        <v>2</v>
      </c>
      <c r="K42" s="22"/>
      <c r="L42" s="22"/>
      <c r="M42" s="22"/>
      <c r="N42" s="22"/>
      <c r="O42" s="22"/>
      <c r="P42" s="53" t="str">
        <f t="shared" ref="P42:P53" si="32">+"Ventas Estimadas de Empresas del Sector Agrícola por Cultivo en la Categoría de Tamaño Específica: "&amp;R42&amp;" del Servicio de Impuestos Internos de Chile para el Año 2020 (USD)"</f>
        <v>Ventas Estimadas de Empresas del Sector Agrícola por Cultivo en la Categoría de Tamaño Específica: PEQUEÑA 2 del Servicio de Impuestos Internos de Chile para el Año 2020 (USD)</v>
      </c>
      <c r="Q42" s="20" t="str">
        <f t="shared" ref="Q42:Q43" si="33">+Q41</f>
        <v>Gráfico 4</v>
      </c>
      <c r="R42" s="26" t="s">
        <v>66</v>
      </c>
      <c r="S42" s="27">
        <f t="shared" si="1"/>
        <v>2</v>
      </c>
      <c r="T42" s="28"/>
      <c r="U42" s="28"/>
      <c r="V42" s="28"/>
      <c r="W42" s="28"/>
      <c r="X42" s="28"/>
      <c r="Y42" s="28"/>
      <c r="Z42" s="25" t="str">
        <f t="shared" ref="Z42:Z53" si="34">+"https://analytics.zoho.com/open-view/2395394000001128820?ZOHO_CRITERIA=%224.5%22.%22Id_Tama%C3%B1o_Espec%C3%ADfico%22%3D"&amp;S42</f>
        <v>https://analytics.zoho.com/open-view/2395394000001128820?ZOHO_CRITERIA=%224.5%22.%22Id_Tama%C3%B1o_Espec%C3%ADfico%22%3D2</v>
      </c>
      <c r="AA42" s="54" t="s">
        <v>123</v>
      </c>
      <c r="AB42" s="30" t="str">
        <f t="shared" si="30"/>
        <v>Chile</v>
      </c>
      <c r="AC42" s="31" t="str">
        <f t="shared" si="30"/>
        <v>Año 2020</v>
      </c>
      <c r="AD42" s="32" t="str">
        <f t="shared" si="30"/>
        <v>Dólar USA</v>
      </c>
      <c r="AE42" s="30" t="str">
        <f t="shared" si="30"/>
        <v>Ventas</v>
      </c>
      <c r="AG42" s="33" t="str">
        <f t="shared" si="3"/>
        <v>Gráfico 4</v>
      </c>
      <c r="AH42" s="34" t="str">
        <f t="shared" si="13"/>
        <v>Ventas Estimadas Agricultura</v>
      </c>
      <c r="AI42" s="34" t="str">
        <f t="shared" si="26"/>
        <v>Ventas Estimadas de empresas dedicadas a agricultura y/o ganadería clasificadas por el Servicio de Impuestos Internos de tamaño PEQUEÑA 2</v>
      </c>
      <c r="AJ42" s="34" t="str">
        <f t="shared" si="5"/>
        <v>Ventas Estimadas de Empresas del Sector Agrícola por Cultivo en la Categoría de Tamaño Específica: PEQUEÑA 2 del Servicio de Impuestos Internos de Chile para el Año 2020 (USD)</v>
      </c>
      <c r="AK42" s="35" t="str">
        <f t="shared" si="31"/>
        <v>Año 2020</v>
      </c>
      <c r="AL42" s="34" t="str">
        <f t="shared" si="31"/>
        <v>venta estimada, empresas en agricultura, cultivos, actividad económica, agricultura, ganadería</v>
      </c>
      <c r="AM42" s="36" t="str">
        <f t="shared" si="6"/>
        <v>https://analytics.zoho.com/open-view/2395394000001128820?ZOHO_CRITERIA=%224.5%22.%22Id_Tama%C3%B1o_Espec%C3%ADfico%22%3D2</v>
      </c>
      <c r="AN42" s="44" t="str">
        <f t="shared" si="28"/>
        <v>CHL</v>
      </c>
      <c r="AO42" s="44" t="str">
        <f t="shared" si="28"/>
        <v>País</v>
      </c>
      <c r="AP42" s="34" t="str">
        <f t="shared" si="28"/>
        <v>Número de Empleados de las empresas dedicadas a una actividad económica asociada a la agricultura o la ganadería, según tamaño de la empresa.</v>
      </c>
      <c r="AQ42" s="45">
        <f t="shared" si="28"/>
        <v>44324</v>
      </c>
      <c r="AR42" s="36" t="str">
        <f t="shared" si="28"/>
        <v>Español</v>
      </c>
      <c r="AS42" s="36" t="str">
        <f t="shared" si="28"/>
        <v>Naty</v>
      </c>
      <c r="AT42" s="40" t="str">
        <f t="shared" si="28"/>
        <v>No Aplica</v>
      </c>
      <c r="AU42" s="40" t="str">
        <f t="shared" si="28"/>
        <v>No Aplica</v>
      </c>
      <c r="AV42" s="40" t="str">
        <f t="shared" si="28"/>
        <v>No Aplica</v>
      </c>
      <c r="AW42" s="35">
        <f t="shared" si="28"/>
        <v>100100000</v>
      </c>
      <c r="AX42" s="41" t="e">
        <f t="shared" si="28"/>
        <v>#REF!</v>
      </c>
      <c r="AY42" s="46" t="str">
        <f t="shared" si="28"/>
        <v>Fruta</v>
      </c>
      <c r="AZ42" s="40">
        <f t="shared" si="28"/>
        <v>38</v>
      </c>
      <c r="BA42" s="41" t="e">
        <f>+VLOOKUP($AC42,[1]!Temporalidad[[nombre]:[Columna1]],7,0)</f>
        <v>#REF!</v>
      </c>
      <c r="BB42" s="41" t="e">
        <f>+VLOOKUP($E42,[1]!Tipo_Gráfico[#Data],2,0)</f>
        <v>#REF!</v>
      </c>
      <c r="BC42" s="36" t="str">
        <f t="shared" si="15"/>
        <v>Servicio de Impuestos Internos , Ministerio de Hacienda, Chile</v>
      </c>
      <c r="BD42" s="35" t="e">
        <f>+VLOOKUP($AD42,[1]!unidad_medida[[nombre]:[Columna1]],2,0)</f>
        <v>#REF!</v>
      </c>
      <c r="BE42" s="40" t="str">
        <f t="shared" si="29"/>
        <v>No Aplica</v>
      </c>
      <c r="BF42" s="40" t="str">
        <f t="shared" si="29"/>
        <v>No Aplica</v>
      </c>
      <c r="BG42" s="40" t="str">
        <f t="shared" si="29"/>
        <v>No Aplica</v>
      </c>
      <c r="BH42" s="41" t="e">
        <f>+VLOOKUP($AS42,[1]!Responsables[#Data],3,0)</f>
        <v>#REF!</v>
      </c>
      <c r="BI42" s="41" t="e">
        <f>+VLOOKUP($AD42,[1]!unidad_medida[[nombre]:[Columna1]],5,0)</f>
        <v>#REF!</v>
      </c>
    </row>
    <row r="43" spans="1:61" ht="43.5" x14ac:dyDescent="0.35">
      <c r="A43" s="58" t="s">
        <v>250</v>
      </c>
      <c r="B43" s="58" t="s">
        <v>251</v>
      </c>
      <c r="C43" s="59">
        <v>4.0999999999999996</v>
      </c>
      <c r="D43" s="19">
        <f t="shared" si="9"/>
        <v>42</v>
      </c>
      <c r="E43" s="20" t="str">
        <f t="shared" si="27"/>
        <v>GR</v>
      </c>
      <c r="F43" s="21"/>
      <c r="G43" s="22"/>
      <c r="H43" s="22"/>
      <c r="I43" s="23" t="s">
        <v>48</v>
      </c>
      <c r="J43" s="24">
        <v>3</v>
      </c>
      <c r="K43" s="22"/>
      <c r="L43" s="22"/>
      <c r="M43" s="22"/>
      <c r="N43" s="22"/>
      <c r="O43" s="22"/>
      <c r="P43" s="53" t="str">
        <f t="shared" si="32"/>
        <v>Ventas Estimadas de Empresas del Sector Agrícola por Cultivo en la Categoría de Tamaño Específica: MICRO 1 del Servicio de Impuestos Internos de Chile para el Año 2020 (USD)</v>
      </c>
      <c r="Q43" s="20" t="str">
        <f t="shared" si="33"/>
        <v>Gráfico 4</v>
      </c>
      <c r="R43" s="26" t="s">
        <v>68</v>
      </c>
      <c r="S43" s="27">
        <f t="shared" si="1"/>
        <v>3</v>
      </c>
      <c r="T43" s="28"/>
      <c r="U43" s="28"/>
      <c r="V43" s="28"/>
      <c r="W43" s="28"/>
      <c r="X43" s="28"/>
      <c r="Y43" s="28"/>
      <c r="Z43" s="25" t="str">
        <f t="shared" si="34"/>
        <v>https://analytics.zoho.com/open-view/2395394000001128820?ZOHO_CRITERIA=%224.5%22.%22Id_Tama%C3%B1o_Espec%C3%ADfico%22%3D3</v>
      </c>
      <c r="AA43" s="54" t="s">
        <v>124</v>
      </c>
      <c r="AB43" s="30" t="str">
        <f t="shared" si="30"/>
        <v>Chile</v>
      </c>
      <c r="AC43" s="31" t="str">
        <f t="shared" si="30"/>
        <v>Año 2020</v>
      </c>
      <c r="AD43" s="32" t="str">
        <f t="shared" si="30"/>
        <v>Dólar USA</v>
      </c>
      <c r="AE43" s="30" t="str">
        <f t="shared" si="30"/>
        <v>Ventas</v>
      </c>
      <c r="AG43" s="33" t="str">
        <f t="shared" si="3"/>
        <v>Gráfico 4</v>
      </c>
      <c r="AH43" s="34" t="str">
        <f t="shared" si="13"/>
        <v>Ventas Estimadas Agricultura</v>
      </c>
      <c r="AI43" s="34" t="str">
        <f t="shared" si="26"/>
        <v>Ventas Estimadas de empresas dedicadas a agricultura y/o ganadería clasificadas por el Servicio de Impuestos Internos de tamaño MICRO 1</v>
      </c>
      <c r="AJ43" s="34" t="str">
        <f t="shared" si="5"/>
        <v>Ventas Estimadas de Empresas del Sector Agrícola por Cultivo en la Categoría de Tamaño Específica: MICRO 1 del Servicio de Impuestos Internos de Chile para el Año 2020 (USD)</v>
      </c>
      <c r="AK43" s="35" t="str">
        <f t="shared" si="31"/>
        <v>Año 2020</v>
      </c>
      <c r="AL43" s="34" t="str">
        <f t="shared" si="31"/>
        <v>venta estimada, empresas en agricultura, cultivos, actividad económica, agricultura, ganadería</v>
      </c>
      <c r="AM43" s="36" t="str">
        <f t="shared" si="6"/>
        <v>https://analytics.zoho.com/open-view/2395394000001128820?ZOHO_CRITERIA=%224.5%22.%22Id_Tama%C3%B1o_Espec%C3%ADfico%22%3D3</v>
      </c>
      <c r="AN43" s="44" t="str">
        <f t="shared" si="28"/>
        <v>CHL</v>
      </c>
      <c r="AO43" s="44" t="str">
        <f t="shared" si="28"/>
        <v>País</v>
      </c>
      <c r="AP43" s="34" t="str">
        <f t="shared" si="28"/>
        <v>Número de Empleados de las empresas dedicadas a una actividad económica asociada a la agricultura o la ganadería, según tamaño de la empresa.</v>
      </c>
      <c r="AQ43" s="45">
        <f t="shared" si="28"/>
        <v>44324</v>
      </c>
      <c r="AR43" s="36" t="str">
        <f t="shared" si="28"/>
        <v>Español</v>
      </c>
      <c r="AS43" s="36" t="str">
        <f t="shared" si="28"/>
        <v>Naty</v>
      </c>
      <c r="AT43" s="40" t="str">
        <f t="shared" si="28"/>
        <v>No Aplica</v>
      </c>
      <c r="AU43" s="40" t="str">
        <f t="shared" si="28"/>
        <v>No Aplica</v>
      </c>
      <c r="AV43" s="40" t="str">
        <f t="shared" si="28"/>
        <v>No Aplica</v>
      </c>
      <c r="AW43" s="35">
        <f t="shared" si="28"/>
        <v>100100000</v>
      </c>
      <c r="AX43" s="41" t="e">
        <f t="shared" si="28"/>
        <v>#REF!</v>
      </c>
      <c r="AY43" s="46" t="str">
        <f t="shared" si="28"/>
        <v>Fruta</v>
      </c>
      <c r="AZ43" s="40">
        <f t="shared" si="28"/>
        <v>38</v>
      </c>
      <c r="BA43" s="41" t="e">
        <f>+VLOOKUP($AC43,[1]!Temporalidad[[nombre]:[Columna1]],7,0)</f>
        <v>#REF!</v>
      </c>
      <c r="BB43" s="41" t="e">
        <f>+VLOOKUP($E43,[1]!Tipo_Gráfico[#Data],2,0)</f>
        <v>#REF!</v>
      </c>
      <c r="BC43" s="36" t="str">
        <f t="shared" si="15"/>
        <v>Servicio de Impuestos Internos , Ministerio de Hacienda, Chile</v>
      </c>
      <c r="BD43" s="35" t="e">
        <f>+VLOOKUP($AD43,[1]!unidad_medida[[nombre]:[Columna1]],2,0)</f>
        <v>#REF!</v>
      </c>
      <c r="BE43" s="40" t="str">
        <f t="shared" si="29"/>
        <v>No Aplica</v>
      </c>
      <c r="BF43" s="40" t="str">
        <f t="shared" si="29"/>
        <v>No Aplica</v>
      </c>
      <c r="BG43" s="40" t="str">
        <f t="shared" si="29"/>
        <v>No Aplica</v>
      </c>
      <c r="BH43" s="41" t="e">
        <f>+VLOOKUP($AS43,[1]!Responsables[#Data],3,0)</f>
        <v>#REF!</v>
      </c>
      <c r="BI43" s="41" t="e">
        <f>+VLOOKUP($AD43,[1]!unidad_medida[[nombre]:[Columna1]],5,0)</f>
        <v>#REF!</v>
      </c>
    </row>
    <row r="44" spans="1:61" ht="43.5" x14ac:dyDescent="0.35">
      <c r="A44" s="58" t="s">
        <v>250</v>
      </c>
      <c r="B44" s="58" t="s">
        <v>251</v>
      </c>
      <c r="C44" s="59">
        <v>4.0999999999999996</v>
      </c>
      <c r="D44" s="19">
        <f t="shared" si="9"/>
        <v>43</v>
      </c>
      <c r="E44" s="20" t="s">
        <v>47</v>
      </c>
      <c r="F44" s="21"/>
      <c r="G44" s="22"/>
      <c r="H44" s="22"/>
      <c r="I44" s="23" t="s">
        <v>48</v>
      </c>
      <c r="J44" s="24">
        <v>4</v>
      </c>
      <c r="K44" s="22"/>
      <c r="L44" s="22"/>
      <c r="M44" s="22"/>
      <c r="N44" s="22"/>
      <c r="O44" s="22"/>
      <c r="P44" s="53" t="str">
        <f t="shared" si="32"/>
        <v>Ventas Estimadas de Empresas del Sector Agrícola por Cultivo en la Categoría de Tamaño Específica: MEDIANA 1 del Servicio de Impuestos Internos de Chile para el Año 2020 (USD)</v>
      </c>
      <c r="Q44" s="20" t="s">
        <v>121</v>
      </c>
      <c r="R44" s="26" t="s">
        <v>70</v>
      </c>
      <c r="S44" s="27">
        <f t="shared" si="1"/>
        <v>4</v>
      </c>
      <c r="T44" s="28"/>
      <c r="U44" s="28"/>
      <c r="V44" s="28"/>
      <c r="W44" s="28"/>
      <c r="X44" s="28"/>
      <c r="Y44" s="28"/>
      <c r="Z44" s="25" t="str">
        <f t="shared" si="34"/>
        <v>https://analytics.zoho.com/open-view/2395394000001128820?ZOHO_CRITERIA=%224.5%22.%22Id_Tama%C3%B1o_Espec%C3%ADfico%22%3D4</v>
      </c>
      <c r="AA44" s="54" t="s">
        <v>125</v>
      </c>
      <c r="AB44" s="30" t="str">
        <f t="shared" si="30"/>
        <v>Chile</v>
      </c>
      <c r="AC44" s="31" t="str">
        <f t="shared" si="30"/>
        <v>Año 2020</v>
      </c>
      <c r="AD44" s="32" t="str">
        <f t="shared" si="30"/>
        <v>Dólar USA</v>
      </c>
      <c r="AE44" s="30" t="str">
        <f t="shared" si="30"/>
        <v>Ventas</v>
      </c>
      <c r="AG44" s="33" t="str">
        <f t="shared" si="3"/>
        <v>Gráfico 4</v>
      </c>
      <c r="AH44" s="34" t="str">
        <f t="shared" si="13"/>
        <v>Ventas Estimadas Agricultura</v>
      </c>
      <c r="AI44" s="34" t="str">
        <f t="shared" si="26"/>
        <v>Ventas Estimadas de empresas dedicadas a agricultura y/o ganadería clasificadas por el Servicio de Impuestos Internos de tamaño MEDIANA 1</v>
      </c>
      <c r="AJ44" s="34" t="str">
        <f t="shared" si="5"/>
        <v>Ventas Estimadas de Empresas del Sector Agrícola por Cultivo en la Categoría de Tamaño Específica: MEDIANA 1 del Servicio de Impuestos Internos de Chile para el Año 2020 (USD)</v>
      </c>
      <c r="AK44" s="35" t="str">
        <f t="shared" si="31"/>
        <v>Año 2020</v>
      </c>
      <c r="AL44" s="34" t="str">
        <f t="shared" si="31"/>
        <v>venta estimada, empresas en agricultura, cultivos, actividad económica, agricultura, ganadería</v>
      </c>
      <c r="AM44" s="36" t="str">
        <f t="shared" si="6"/>
        <v>https://analytics.zoho.com/open-view/2395394000001128820?ZOHO_CRITERIA=%224.5%22.%22Id_Tama%C3%B1o_Espec%C3%ADfico%22%3D4</v>
      </c>
      <c r="AN44" s="44" t="str">
        <f t="shared" si="28"/>
        <v>CHL</v>
      </c>
      <c r="AO44" s="44" t="str">
        <f t="shared" si="28"/>
        <v>País</v>
      </c>
      <c r="AP44" s="34" t="str">
        <f t="shared" si="28"/>
        <v>Número de Empleados de las empresas dedicadas a una actividad económica asociada a la agricultura o la ganadería, según tamaño de la empresa.</v>
      </c>
      <c r="AQ44" s="45">
        <f t="shared" si="28"/>
        <v>44324</v>
      </c>
      <c r="AR44" s="36" t="str">
        <f t="shared" si="28"/>
        <v>Español</v>
      </c>
      <c r="AS44" s="36" t="str">
        <f t="shared" si="28"/>
        <v>Naty</v>
      </c>
      <c r="AT44" s="40" t="str">
        <f t="shared" si="28"/>
        <v>No Aplica</v>
      </c>
      <c r="AU44" s="40" t="str">
        <f t="shared" si="28"/>
        <v>No Aplica</v>
      </c>
      <c r="AV44" s="40" t="str">
        <f t="shared" si="28"/>
        <v>No Aplica</v>
      </c>
      <c r="AW44" s="35">
        <f t="shared" si="28"/>
        <v>100100000</v>
      </c>
      <c r="AX44" s="41" t="e">
        <f t="shared" si="28"/>
        <v>#REF!</v>
      </c>
      <c r="AY44" s="46" t="str">
        <f t="shared" si="28"/>
        <v>Fruta</v>
      </c>
      <c r="AZ44" s="40">
        <f t="shared" si="28"/>
        <v>38</v>
      </c>
      <c r="BA44" s="41" t="e">
        <f>+VLOOKUP($AC44,[1]!Temporalidad[[nombre]:[Columna1]],7,0)</f>
        <v>#REF!</v>
      </c>
      <c r="BB44" s="41" t="e">
        <f>+VLOOKUP($E44,[1]!Tipo_Gráfico[#Data],2,0)</f>
        <v>#REF!</v>
      </c>
      <c r="BC44" s="36" t="str">
        <f t="shared" si="15"/>
        <v>Servicio de Impuestos Internos , Ministerio de Hacienda, Chile</v>
      </c>
      <c r="BD44" s="35" t="e">
        <f>+VLOOKUP($AD44,[1]!unidad_medida[[nombre]:[Columna1]],2,0)</f>
        <v>#REF!</v>
      </c>
      <c r="BE44" s="40" t="str">
        <f t="shared" si="29"/>
        <v>No Aplica</v>
      </c>
      <c r="BF44" s="40" t="str">
        <f t="shared" si="29"/>
        <v>No Aplica</v>
      </c>
      <c r="BG44" s="40" t="str">
        <f t="shared" si="29"/>
        <v>No Aplica</v>
      </c>
      <c r="BH44" s="41" t="e">
        <f>+VLOOKUP($AS44,[1]!Responsables[#Data],3,0)</f>
        <v>#REF!</v>
      </c>
      <c r="BI44" s="41" t="e">
        <f>+VLOOKUP($AD44,[1]!unidad_medida[[nombre]:[Columna1]],5,0)</f>
        <v>#REF!</v>
      </c>
    </row>
    <row r="45" spans="1:61" ht="43.5" x14ac:dyDescent="0.35">
      <c r="A45" s="58" t="s">
        <v>250</v>
      </c>
      <c r="B45" s="58" t="s">
        <v>251</v>
      </c>
      <c r="C45" s="59">
        <v>4.0999999999999996</v>
      </c>
      <c r="D45" s="19">
        <f t="shared" si="9"/>
        <v>44</v>
      </c>
      <c r="E45" s="20" t="str">
        <f>+E44</f>
        <v>GR</v>
      </c>
      <c r="F45" s="21"/>
      <c r="G45" s="22"/>
      <c r="H45" s="22"/>
      <c r="I45" s="23" t="s">
        <v>48</v>
      </c>
      <c r="J45" s="24">
        <v>5</v>
      </c>
      <c r="K45" s="22"/>
      <c r="L45" s="22"/>
      <c r="M45" s="22"/>
      <c r="N45" s="22"/>
      <c r="O45" s="22"/>
      <c r="P45" s="53" t="str">
        <f t="shared" si="32"/>
        <v>Ventas Estimadas de Empresas del Sector Agrícola por Cultivo en la Categoría de Tamaño Específica: MICRO 2 del Servicio de Impuestos Internos de Chile para el Año 2020 (USD)</v>
      </c>
      <c r="Q45" s="20" t="str">
        <f t="shared" ref="Q45:Q57" si="35">+Q44</f>
        <v>Gráfico 4</v>
      </c>
      <c r="R45" s="26" t="s">
        <v>72</v>
      </c>
      <c r="S45" s="27">
        <f t="shared" si="1"/>
        <v>5</v>
      </c>
      <c r="T45" s="28"/>
      <c r="U45" s="28"/>
      <c r="V45" s="28"/>
      <c r="W45" s="28"/>
      <c r="X45" s="28"/>
      <c r="Y45" s="28"/>
      <c r="Z45" s="25" t="str">
        <f t="shared" si="34"/>
        <v>https://analytics.zoho.com/open-view/2395394000001128820?ZOHO_CRITERIA=%224.5%22.%22Id_Tama%C3%B1o_Espec%C3%ADfico%22%3D5</v>
      </c>
      <c r="AA45" s="54" t="s">
        <v>126</v>
      </c>
      <c r="AB45" s="30" t="str">
        <f t="shared" si="30"/>
        <v>Chile</v>
      </c>
      <c r="AC45" s="31" t="str">
        <f t="shared" si="30"/>
        <v>Año 2020</v>
      </c>
      <c r="AD45" s="32" t="str">
        <f t="shared" si="30"/>
        <v>Dólar USA</v>
      </c>
      <c r="AE45" s="30" t="str">
        <f t="shared" si="30"/>
        <v>Ventas</v>
      </c>
      <c r="AG45" s="33" t="str">
        <f t="shared" si="3"/>
        <v>Gráfico 4</v>
      </c>
      <c r="AH45" s="34" t="str">
        <f t="shared" si="13"/>
        <v>Ventas Estimadas Agricultura</v>
      </c>
      <c r="AI45" s="34" t="str">
        <f t="shared" si="26"/>
        <v>Ventas Estimadas de empresas dedicadas a agricultura y/o ganadería clasificadas por el Servicio de Impuestos Internos de tamaño MICRO 2</v>
      </c>
      <c r="AJ45" s="34" t="str">
        <f t="shared" si="5"/>
        <v>Ventas Estimadas de Empresas del Sector Agrícola por Cultivo en la Categoría de Tamaño Específica: MICRO 2 del Servicio de Impuestos Internos de Chile para el Año 2020 (USD)</v>
      </c>
      <c r="AK45" s="35" t="str">
        <f t="shared" si="31"/>
        <v>Año 2020</v>
      </c>
      <c r="AL45" s="34" t="str">
        <f t="shared" si="31"/>
        <v>venta estimada, empresas en agricultura, cultivos, actividad económica, agricultura, ganadería</v>
      </c>
      <c r="AM45" s="36" t="str">
        <f t="shared" si="6"/>
        <v>https://analytics.zoho.com/open-view/2395394000001128820?ZOHO_CRITERIA=%224.5%22.%22Id_Tama%C3%B1o_Espec%C3%ADfico%22%3D5</v>
      </c>
      <c r="AN45" s="44" t="str">
        <f t="shared" si="28"/>
        <v>CHL</v>
      </c>
      <c r="AO45" s="44" t="str">
        <f t="shared" si="28"/>
        <v>País</v>
      </c>
      <c r="AP45" s="34" t="str">
        <f t="shared" si="28"/>
        <v>Número de Empleados de las empresas dedicadas a una actividad económica asociada a la agricultura o la ganadería, según tamaño de la empresa.</v>
      </c>
      <c r="AQ45" s="45">
        <f t="shared" si="28"/>
        <v>44324</v>
      </c>
      <c r="AR45" s="36" t="str">
        <f t="shared" si="28"/>
        <v>Español</v>
      </c>
      <c r="AS45" s="36" t="str">
        <f t="shared" si="28"/>
        <v>Naty</v>
      </c>
      <c r="AT45" s="40" t="str">
        <f t="shared" si="28"/>
        <v>No Aplica</v>
      </c>
      <c r="AU45" s="40" t="str">
        <f t="shared" si="28"/>
        <v>No Aplica</v>
      </c>
      <c r="AV45" s="40" t="str">
        <f t="shared" si="28"/>
        <v>No Aplica</v>
      </c>
      <c r="AW45" s="35">
        <f t="shared" si="28"/>
        <v>100100000</v>
      </c>
      <c r="AX45" s="41" t="e">
        <f t="shared" si="28"/>
        <v>#REF!</v>
      </c>
      <c r="AY45" s="46" t="str">
        <f t="shared" si="28"/>
        <v>Fruta</v>
      </c>
      <c r="AZ45" s="40">
        <f t="shared" si="28"/>
        <v>38</v>
      </c>
      <c r="BA45" s="41" t="e">
        <f>+VLOOKUP($AC45,[1]!Temporalidad[[nombre]:[Columna1]],7,0)</f>
        <v>#REF!</v>
      </c>
      <c r="BB45" s="41" t="e">
        <f>+VLOOKUP($E45,[1]!Tipo_Gráfico[#Data],2,0)</f>
        <v>#REF!</v>
      </c>
      <c r="BC45" s="36" t="str">
        <f t="shared" si="15"/>
        <v>Servicio de Impuestos Internos , Ministerio de Hacienda, Chile</v>
      </c>
      <c r="BD45" s="35" t="e">
        <f>+VLOOKUP($AD45,[1]!unidad_medida[[nombre]:[Columna1]],2,0)</f>
        <v>#REF!</v>
      </c>
      <c r="BE45" s="40" t="str">
        <f t="shared" si="29"/>
        <v>No Aplica</v>
      </c>
      <c r="BF45" s="40" t="str">
        <f t="shared" si="29"/>
        <v>No Aplica</v>
      </c>
      <c r="BG45" s="40" t="str">
        <f t="shared" si="29"/>
        <v>No Aplica</v>
      </c>
      <c r="BH45" s="41" t="e">
        <f>+VLOOKUP($AS45,[1]!Responsables[#Data],3,0)</f>
        <v>#REF!</v>
      </c>
      <c r="BI45" s="41" t="e">
        <f>+VLOOKUP($AD45,[1]!unidad_medida[[nombre]:[Columna1]],5,0)</f>
        <v>#REF!</v>
      </c>
    </row>
    <row r="46" spans="1:61" ht="43.5" x14ac:dyDescent="0.35">
      <c r="A46" s="58" t="s">
        <v>250</v>
      </c>
      <c r="B46" s="58" t="s">
        <v>251</v>
      </c>
      <c r="C46" s="59">
        <v>4.0999999999999996</v>
      </c>
      <c r="D46" s="19">
        <f t="shared" si="9"/>
        <v>45</v>
      </c>
      <c r="E46" s="20" t="str">
        <f t="shared" ref="E46:E57" si="36">+E45</f>
        <v>GR</v>
      </c>
      <c r="F46" s="21"/>
      <c r="G46" s="22"/>
      <c r="H46" s="22"/>
      <c r="I46" s="23" t="s">
        <v>48</v>
      </c>
      <c r="J46" s="24">
        <v>6</v>
      </c>
      <c r="K46" s="22"/>
      <c r="L46" s="22"/>
      <c r="M46" s="22"/>
      <c r="N46" s="22"/>
      <c r="O46" s="22"/>
      <c r="P46" s="53" t="str">
        <f t="shared" si="32"/>
        <v>Ventas Estimadas de Empresas del Sector Agrícola por Cultivo en la Categoría de Tamaño Específica: PEQUEÑA 3 del Servicio de Impuestos Internos de Chile para el Año 2020 (USD)</v>
      </c>
      <c r="Q46" s="20" t="str">
        <f t="shared" si="35"/>
        <v>Gráfico 4</v>
      </c>
      <c r="R46" s="26" t="s">
        <v>74</v>
      </c>
      <c r="S46" s="27">
        <f t="shared" si="1"/>
        <v>6</v>
      </c>
      <c r="T46" s="28"/>
      <c r="U46" s="28"/>
      <c r="V46" s="28"/>
      <c r="W46" s="28"/>
      <c r="X46" s="28"/>
      <c r="Y46" s="28"/>
      <c r="Z46" s="25" t="str">
        <f t="shared" si="34"/>
        <v>https://analytics.zoho.com/open-view/2395394000001128820?ZOHO_CRITERIA=%224.5%22.%22Id_Tama%C3%B1o_Espec%C3%ADfico%22%3D6</v>
      </c>
      <c r="AA46" s="54" t="s">
        <v>127</v>
      </c>
      <c r="AB46" s="30" t="str">
        <f t="shared" si="30"/>
        <v>Chile</v>
      </c>
      <c r="AC46" s="31" t="str">
        <f t="shared" si="30"/>
        <v>Año 2020</v>
      </c>
      <c r="AD46" s="32" t="str">
        <f t="shared" si="30"/>
        <v>Dólar USA</v>
      </c>
      <c r="AE46" s="30" t="str">
        <f t="shared" si="30"/>
        <v>Ventas</v>
      </c>
      <c r="AG46" s="33" t="str">
        <f t="shared" si="3"/>
        <v>Gráfico 4</v>
      </c>
      <c r="AH46" s="34" t="str">
        <f t="shared" si="13"/>
        <v>Ventas Estimadas Agricultura</v>
      </c>
      <c r="AI46" s="34" t="str">
        <f t="shared" si="26"/>
        <v>Ventas Estimadas de empresas dedicadas a agricultura y/o ganadería clasificadas por el Servicio de Impuestos Internos de tamaño PEQUEÑA 3</v>
      </c>
      <c r="AJ46" s="34" t="str">
        <f t="shared" si="5"/>
        <v>Ventas Estimadas de Empresas del Sector Agrícola por Cultivo en la Categoría de Tamaño Específica: PEQUEÑA 3 del Servicio de Impuestos Internos de Chile para el Año 2020 (USD)</v>
      </c>
      <c r="AK46" s="35" t="str">
        <f t="shared" si="31"/>
        <v>Año 2020</v>
      </c>
      <c r="AL46" s="34" t="str">
        <f t="shared" si="31"/>
        <v>venta estimada, empresas en agricultura, cultivos, actividad económica, agricultura, ganadería</v>
      </c>
      <c r="AM46" s="36" t="str">
        <f t="shared" si="6"/>
        <v>https://analytics.zoho.com/open-view/2395394000001128820?ZOHO_CRITERIA=%224.5%22.%22Id_Tama%C3%B1o_Espec%C3%ADfico%22%3D6</v>
      </c>
      <c r="AN46" s="44" t="str">
        <f t="shared" si="28"/>
        <v>CHL</v>
      </c>
      <c r="AO46" s="44" t="str">
        <f t="shared" si="28"/>
        <v>País</v>
      </c>
      <c r="AP46" s="34" t="str">
        <f t="shared" si="28"/>
        <v>Número de Empleados de las empresas dedicadas a una actividad económica asociada a la agricultura o la ganadería, según tamaño de la empresa.</v>
      </c>
      <c r="AQ46" s="45">
        <f t="shared" si="28"/>
        <v>44324</v>
      </c>
      <c r="AR46" s="36" t="str">
        <f t="shared" si="28"/>
        <v>Español</v>
      </c>
      <c r="AS46" s="36" t="str">
        <f t="shared" si="28"/>
        <v>Naty</v>
      </c>
      <c r="AT46" s="40" t="str">
        <f t="shared" si="28"/>
        <v>No Aplica</v>
      </c>
      <c r="AU46" s="40" t="str">
        <f t="shared" si="28"/>
        <v>No Aplica</v>
      </c>
      <c r="AV46" s="40" t="str">
        <f t="shared" si="28"/>
        <v>No Aplica</v>
      </c>
      <c r="AW46" s="35">
        <f t="shared" si="28"/>
        <v>100100000</v>
      </c>
      <c r="AX46" s="41" t="e">
        <f t="shared" si="28"/>
        <v>#REF!</v>
      </c>
      <c r="AY46" s="46" t="str">
        <f t="shared" si="28"/>
        <v>Fruta</v>
      </c>
      <c r="AZ46" s="40">
        <f t="shared" si="28"/>
        <v>38</v>
      </c>
      <c r="BA46" s="41" t="e">
        <f>+VLOOKUP($AC46,[1]!Temporalidad[[nombre]:[Columna1]],7,0)</f>
        <v>#REF!</v>
      </c>
      <c r="BB46" s="41" t="e">
        <f>+VLOOKUP($E46,[1]!Tipo_Gráfico[#Data],2,0)</f>
        <v>#REF!</v>
      </c>
      <c r="BC46" s="36" t="str">
        <f t="shared" si="15"/>
        <v>Servicio de Impuestos Internos , Ministerio de Hacienda, Chile</v>
      </c>
      <c r="BD46" s="35" t="e">
        <f>+VLOOKUP($AD46,[1]!unidad_medida[[nombre]:[Columna1]],2,0)</f>
        <v>#REF!</v>
      </c>
      <c r="BE46" s="40" t="str">
        <f t="shared" si="29"/>
        <v>No Aplica</v>
      </c>
      <c r="BF46" s="40" t="str">
        <f t="shared" si="29"/>
        <v>No Aplica</v>
      </c>
      <c r="BG46" s="40" t="str">
        <f t="shared" si="29"/>
        <v>No Aplica</v>
      </c>
      <c r="BH46" s="41" t="e">
        <f>+VLOOKUP($AS46,[1]!Responsables[#Data],3,0)</f>
        <v>#REF!</v>
      </c>
      <c r="BI46" s="41" t="e">
        <f>+VLOOKUP($AD46,[1]!unidad_medida[[nombre]:[Columna1]],5,0)</f>
        <v>#REF!</v>
      </c>
    </row>
    <row r="47" spans="1:61" ht="43.5" x14ac:dyDescent="0.35">
      <c r="A47" s="58" t="s">
        <v>250</v>
      </c>
      <c r="B47" s="58" t="s">
        <v>251</v>
      </c>
      <c r="C47" s="59">
        <v>4.0999999999999996</v>
      </c>
      <c r="D47" s="19">
        <f t="shared" si="9"/>
        <v>46</v>
      </c>
      <c r="E47" s="20" t="str">
        <f t="shared" si="36"/>
        <v>GR</v>
      </c>
      <c r="F47" s="21"/>
      <c r="G47" s="22"/>
      <c r="H47" s="22"/>
      <c r="I47" s="23" t="s">
        <v>48</v>
      </c>
      <c r="J47" s="24">
        <v>7</v>
      </c>
      <c r="K47" s="22"/>
      <c r="L47" s="22"/>
      <c r="M47" s="22"/>
      <c r="N47" s="22"/>
      <c r="O47" s="22"/>
      <c r="P47" s="53" t="str">
        <f t="shared" si="32"/>
        <v>Ventas Estimadas de Empresas del Sector Agrícola por Cultivo en la Categoría de Tamaño Específica: MICRO 3 del Servicio de Impuestos Internos de Chile para el Año 2020 (USD)</v>
      </c>
      <c r="Q47" s="20" t="str">
        <f t="shared" si="35"/>
        <v>Gráfico 4</v>
      </c>
      <c r="R47" s="26" t="s">
        <v>76</v>
      </c>
      <c r="S47" s="27">
        <f t="shared" si="1"/>
        <v>7</v>
      </c>
      <c r="T47" s="28"/>
      <c r="U47" s="28"/>
      <c r="V47" s="28"/>
      <c r="W47" s="28"/>
      <c r="X47" s="28"/>
      <c r="Y47" s="28"/>
      <c r="Z47" s="25" t="str">
        <f t="shared" si="34"/>
        <v>https://analytics.zoho.com/open-view/2395394000001128820?ZOHO_CRITERIA=%224.5%22.%22Id_Tama%C3%B1o_Espec%C3%ADfico%22%3D7</v>
      </c>
      <c r="AA47" s="54" t="s">
        <v>128</v>
      </c>
      <c r="AB47" s="30" t="str">
        <f t="shared" si="30"/>
        <v>Chile</v>
      </c>
      <c r="AC47" s="31" t="str">
        <f t="shared" si="30"/>
        <v>Año 2020</v>
      </c>
      <c r="AD47" s="32" t="str">
        <f t="shared" si="30"/>
        <v>Dólar USA</v>
      </c>
      <c r="AE47" s="30" t="str">
        <f t="shared" si="30"/>
        <v>Ventas</v>
      </c>
      <c r="AG47" s="33" t="str">
        <f t="shared" si="3"/>
        <v>Gráfico 4</v>
      </c>
      <c r="AH47" s="34" t="str">
        <f t="shared" si="13"/>
        <v>Ventas Estimadas Agricultura</v>
      </c>
      <c r="AI47" s="34" t="str">
        <f t="shared" si="26"/>
        <v>Ventas Estimadas de empresas dedicadas a agricultura y/o ganadería clasificadas por el Servicio de Impuestos Internos de tamaño MICRO 3</v>
      </c>
      <c r="AJ47" s="34" t="str">
        <f t="shared" si="5"/>
        <v>Ventas Estimadas de Empresas del Sector Agrícola por Cultivo en la Categoría de Tamaño Específica: MICRO 3 del Servicio de Impuestos Internos de Chile para el Año 2020 (USD)</v>
      </c>
      <c r="AK47" s="35" t="str">
        <f t="shared" si="31"/>
        <v>Año 2020</v>
      </c>
      <c r="AL47" s="34" t="str">
        <f t="shared" si="31"/>
        <v>venta estimada, empresas en agricultura, cultivos, actividad económica, agricultura, ganadería</v>
      </c>
      <c r="AM47" s="36" t="str">
        <f t="shared" si="6"/>
        <v>https://analytics.zoho.com/open-view/2395394000001128820?ZOHO_CRITERIA=%224.5%22.%22Id_Tama%C3%B1o_Espec%C3%ADfico%22%3D7</v>
      </c>
      <c r="AN47" s="44" t="str">
        <f t="shared" si="28"/>
        <v>CHL</v>
      </c>
      <c r="AO47" s="44" t="str">
        <f t="shared" si="28"/>
        <v>País</v>
      </c>
      <c r="AP47" s="34" t="str">
        <f t="shared" si="28"/>
        <v>Número de Empleados de las empresas dedicadas a una actividad económica asociada a la agricultura o la ganadería, según tamaño de la empresa.</v>
      </c>
      <c r="AQ47" s="45">
        <f t="shared" si="28"/>
        <v>44324</v>
      </c>
      <c r="AR47" s="36" t="str">
        <f t="shared" si="28"/>
        <v>Español</v>
      </c>
      <c r="AS47" s="36" t="str">
        <f t="shared" si="28"/>
        <v>Naty</v>
      </c>
      <c r="AT47" s="40" t="str">
        <f t="shared" si="28"/>
        <v>No Aplica</v>
      </c>
      <c r="AU47" s="40" t="str">
        <f t="shared" si="28"/>
        <v>No Aplica</v>
      </c>
      <c r="AV47" s="40" t="str">
        <f t="shared" si="28"/>
        <v>No Aplica</v>
      </c>
      <c r="AW47" s="35">
        <f t="shared" si="28"/>
        <v>100100000</v>
      </c>
      <c r="AX47" s="41" t="e">
        <f t="shared" si="28"/>
        <v>#REF!</v>
      </c>
      <c r="AY47" s="46" t="str">
        <f t="shared" si="28"/>
        <v>Fruta</v>
      </c>
      <c r="AZ47" s="40">
        <f t="shared" si="28"/>
        <v>38</v>
      </c>
      <c r="BA47" s="41" t="e">
        <f>+VLOOKUP($AC47,[1]!Temporalidad[[nombre]:[Columna1]],7,0)</f>
        <v>#REF!</v>
      </c>
      <c r="BB47" s="41" t="e">
        <f>+VLOOKUP($E47,[1]!Tipo_Gráfico[#Data],2,0)</f>
        <v>#REF!</v>
      </c>
      <c r="BC47" s="36" t="str">
        <f t="shared" si="15"/>
        <v>Servicio de Impuestos Internos , Ministerio de Hacienda, Chile</v>
      </c>
      <c r="BD47" s="35" t="e">
        <f>+VLOOKUP($AD47,[1]!unidad_medida[[nombre]:[Columna1]],2,0)</f>
        <v>#REF!</v>
      </c>
      <c r="BE47" s="40" t="str">
        <f t="shared" si="29"/>
        <v>No Aplica</v>
      </c>
      <c r="BF47" s="40" t="str">
        <f t="shared" si="29"/>
        <v>No Aplica</v>
      </c>
      <c r="BG47" s="40" t="str">
        <f t="shared" si="29"/>
        <v>No Aplica</v>
      </c>
      <c r="BH47" s="41" t="e">
        <f>+VLOOKUP($AS47,[1]!Responsables[#Data],3,0)</f>
        <v>#REF!</v>
      </c>
      <c r="BI47" s="41" t="e">
        <f>+VLOOKUP($AD47,[1]!unidad_medida[[nombre]:[Columna1]],5,0)</f>
        <v>#REF!</v>
      </c>
    </row>
    <row r="48" spans="1:61" ht="43.5" x14ac:dyDescent="0.35">
      <c r="A48" s="58" t="s">
        <v>250</v>
      </c>
      <c r="B48" s="58" t="s">
        <v>251</v>
      </c>
      <c r="C48" s="59">
        <v>4.0999999999999996</v>
      </c>
      <c r="D48" s="19">
        <f t="shared" si="9"/>
        <v>47</v>
      </c>
      <c r="E48" s="20" t="str">
        <f t="shared" si="36"/>
        <v>GR</v>
      </c>
      <c r="F48" s="21"/>
      <c r="G48" s="22"/>
      <c r="H48" s="22"/>
      <c r="I48" s="23" t="s">
        <v>48</v>
      </c>
      <c r="J48" s="24">
        <v>8</v>
      </c>
      <c r="K48" s="22"/>
      <c r="L48" s="22"/>
      <c r="M48" s="22"/>
      <c r="N48" s="22"/>
      <c r="O48" s="22"/>
      <c r="P48" s="53" t="str">
        <f t="shared" si="32"/>
        <v>Ventas Estimadas de Empresas del Sector Agrícola por Cultivo en la Categoría de Tamaño Específica: GRANDE 1 del Servicio de Impuestos Internos de Chile para el Año 2020 (USD)</v>
      </c>
      <c r="Q48" s="20" t="str">
        <f t="shared" si="35"/>
        <v>Gráfico 4</v>
      </c>
      <c r="R48" s="26" t="s">
        <v>78</v>
      </c>
      <c r="S48" s="27">
        <f t="shared" si="1"/>
        <v>8</v>
      </c>
      <c r="T48" s="28"/>
      <c r="U48" s="28"/>
      <c r="V48" s="28"/>
      <c r="W48" s="28"/>
      <c r="X48" s="28"/>
      <c r="Y48" s="28"/>
      <c r="Z48" s="25" t="str">
        <f t="shared" si="34"/>
        <v>https://analytics.zoho.com/open-view/2395394000001128820?ZOHO_CRITERIA=%224.5%22.%22Id_Tama%C3%B1o_Espec%C3%ADfico%22%3D8</v>
      </c>
      <c r="AA48" s="54" t="s">
        <v>129</v>
      </c>
      <c r="AB48" s="30" t="str">
        <f t="shared" si="30"/>
        <v>Chile</v>
      </c>
      <c r="AC48" s="31" t="str">
        <f t="shared" si="30"/>
        <v>Año 2020</v>
      </c>
      <c r="AD48" s="32" t="str">
        <f t="shared" si="30"/>
        <v>Dólar USA</v>
      </c>
      <c r="AE48" s="30" t="str">
        <f t="shared" si="30"/>
        <v>Ventas</v>
      </c>
      <c r="AG48" s="33" t="str">
        <f t="shared" si="3"/>
        <v>Gráfico 4</v>
      </c>
      <c r="AH48" s="34" t="str">
        <f t="shared" si="13"/>
        <v>Ventas Estimadas Agricultura</v>
      </c>
      <c r="AI48" s="34" t="str">
        <f t="shared" si="26"/>
        <v>Ventas Estimadas de empresas dedicadas a agricultura y/o ganadería clasificadas por el Servicio de Impuestos Internos de tamaño GRANDE 1</v>
      </c>
      <c r="AJ48" s="34" t="str">
        <f t="shared" si="5"/>
        <v>Ventas Estimadas de Empresas del Sector Agrícola por Cultivo en la Categoría de Tamaño Específica: GRANDE 1 del Servicio de Impuestos Internos de Chile para el Año 2020 (USD)</v>
      </c>
      <c r="AK48" s="35" t="str">
        <f t="shared" si="31"/>
        <v>Año 2020</v>
      </c>
      <c r="AL48" s="34" t="str">
        <f t="shared" si="31"/>
        <v>venta estimada, empresas en agricultura, cultivos, actividad económica, agricultura, ganadería</v>
      </c>
      <c r="AM48" s="36" t="str">
        <f t="shared" si="6"/>
        <v>https://analytics.zoho.com/open-view/2395394000001128820?ZOHO_CRITERIA=%224.5%22.%22Id_Tama%C3%B1o_Espec%C3%ADfico%22%3D8</v>
      </c>
      <c r="AN48" s="44" t="str">
        <f t="shared" si="28"/>
        <v>CHL</v>
      </c>
      <c r="AO48" s="44" t="str">
        <f t="shared" si="28"/>
        <v>País</v>
      </c>
      <c r="AP48" s="34" t="str">
        <f t="shared" si="28"/>
        <v>Número de Empleados de las empresas dedicadas a una actividad económica asociada a la agricultura o la ganadería, según tamaño de la empresa.</v>
      </c>
      <c r="AQ48" s="45">
        <f t="shared" si="28"/>
        <v>44324</v>
      </c>
      <c r="AR48" s="36" t="str">
        <f t="shared" si="28"/>
        <v>Español</v>
      </c>
      <c r="AS48" s="36" t="str">
        <f t="shared" si="28"/>
        <v>Naty</v>
      </c>
      <c r="AT48" s="40" t="str">
        <f t="shared" si="28"/>
        <v>No Aplica</v>
      </c>
      <c r="AU48" s="40" t="str">
        <f t="shared" si="28"/>
        <v>No Aplica</v>
      </c>
      <c r="AV48" s="40" t="str">
        <f t="shared" si="28"/>
        <v>No Aplica</v>
      </c>
      <c r="AW48" s="35">
        <f t="shared" si="28"/>
        <v>100100000</v>
      </c>
      <c r="AX48" s="41" t="e">
        <f t="shared" si="28"/>
        <v>#REF!</v>
      </c>
      <c r="AY48" s="46" t="str">
        <f t="shared" si="28"/>
        <v>Fruta</v>
      </c>
      <c r="AZ48" s="40">
        <f t="shared" si="28"/>
        <v>38</v>
      </c>
      <c r="BA48" s="41" t="e">
        <f>+VLOOKUP($AC48,[1]!Temporalidad[[nombre]:[Columna1]],7,0)</f>
        <v>#REF!</v>
      </c>
      <c r="BB48" s="41" t="e">
        <f>+VLOOKUP($E48,[1]!Tipo_Gráfico[#Data],2,0)</f>
        <v>#REF!</v>
      </c>
      <c r="BC48" s="36" t="str">
        <f t="shared" si="15"/>
        <v>Servicio de Impuestos Internos , Ministerio de Hacienda, Chile</v>
      </c>
      <c r="BD48" s="35" t="e">
        <f>+VLOOKUP($AD48,[1]!unidad_medida[[nombre]:[Columna1]],2,0)</f>
        <v>#REF!</v>
      </c>
      <c r="BE48" s="40" t="str">
        <f t="shared" si="29"/>
        <v>No Aplica</v>
      </c>
      <c r="BF48" s="40" t="str">
        <f t="shared" si="29"/>
        <v>No Aplica</v>
      </c>
      <c r="BG48" s="40" t="str">
        <f t="shared" si="29"/>
        <v>No Aplica</v>
      </c>
      <c r="BH48" s="41" t="e">
        <f>+VLOOKUP($AS48,[1]!Responsables[#Data],3,0)</f>
        <v>#REF!</v>
      </c>
      <c r="BI48" s="41" t="e">
        <f>+VLOOKUP($AD48,[1]!unidad_medida[[nombre]:[Columna1]],5,0)</f>
        <v>#REF!</v>
      </c>
    </row>
    <row r="49" spans="1:61" ht="43.5" x14ac:dyDescent="0.35">
      <c r="A49" s="58" t="s">
        <v>250</v>
      </c>
      <c r="B49" s="58" t="s">
        <v>251</v>
      </c>
      <c r="C49" s="59">
        <v>4.0999999999999996</v>
      </c>
      <c r="D49" s="19">
        <f t="shared" si="9"/>
        <v>48</v>
      </c>
      <c r="E49" s="20" t="str">
        <f t="shared" si="36"/>
        <v>GR</v>
      </c>
      <c r="F49" s="21"/>
      <c r="G49" s="22"/>
      <c r="H49" s="22"/>
      <c r="I49" s="23" t="s">
        <v>48</v>
      </c>
      <c r="J49" s="24">
        <v>9</v>
      </c>
      <c r="K49" s="22"/>
      <c r="L49" s="22"/>
      <c r="M49" s="22"/>
      <c r="N49" s="22"/>
      <c r="O49" s="22"/>
      <c r="P49" s="53" t="str">
        <f t="shared" si="32"/>
        <v>Ventas Estimadas de Empresas del Sector Agrícola por Cultivo en la Categoría de Tamaño Específica: PEQUEÑA 1 del Servicio de Impuestos Internos de Chile para el Año 2020 (USD)</v>
      </c>
      <c r="Q49" s="20" t="str">
        <f t="shared" si="35"/>
        <v>Gráfico 4</v>
      </c>
      <c r="R49" s="26" t="s">
        <v>80</v>
      </c>
      <c r="S49" s="27">
        <f t="shared" si="1"/>
        <v>9</v>
      </c>
      <c r="T49" s="28"/>
      <c r="U49" s="28"/>
      <c r="V49" s="28"/>
      <c r="W49" s="28"/>
      <c r="X49" s="28"/>
      <c r="Y49" s="28"/>
      <c r="Z49" s="25" t="str">
        <f t="shared" si="34"/>
        <v>https://analytics.zoho.com/open-view/2395394000001128820?ZOHO_CRITERIA=%224.5%22.%22Id_Tama%C3%B1o_Espec%C3%ADfico%22%3D9</v>
      </c>
      <c r="AA49" s="54" t="s">
        <v>130</v>
      </c>
      <c r="AB49" s="30" t="str">
        <f t="shared" si="30"/>
        <v>Chile</v>
      </c>
      <c r="AC49" s="31" t="str">
        <f t="shared" si="30"/>
        <v>Año 2020</v>
      </c>
      <c r="AD49" s="32" t="str">
        <f t="shared" si="30"/>
        <v>Dólar USA</v>
      </c>
      <c r="AE49" s="30" t="str">
        <f t="shared" si="30"/>
        <v>Ventas</v>
      </c>
      <c r="AG49" s="33" t="str">
        <f t="shared" si="3"/>
        <v>Gráfico 4</v>
      </c>
      <c r="AH49" s="34" t="str">
        <f t="shared" si="13"/>
        <v>Ventas Estimadas Agricultura</v>
      </c>
      <c r="AI49" s="34" t="str">
        <f t="shared" si="26"/>
        <v>Ventas Estimadas de empresas dedicadas a agricultura y/o ganadería clasificadas por el Servicio de Impuestos Internos de tamaño PEQUEÑA 1</v>
      </c>
      <c r="AJ49" s="34" t="str">
        <f t="shared" si="5"/>
        <v>Ventas Estimadas de Empresas del Sector Agrícola por Cultivo en la Categoría de Tamaño Específica: PEQUEÑA 1 del Servicio de Impuestos Internos de Chile para el Año 2020 (USD)</v>
      </c>
      <c r="AK49" s="35" t="str">
        <f t="shared" si="31"/>
        <v>Año 2020</v>
      </c>
      <c r="AL49" s="34" t="str">
        <f t="shared" si="31"/>
        <v>venta estimada, empresas en agricultura, cultivos, actividad económica, agricultura, ganadería</v>
      </c>
      <c r="AM49" s="36" t="str">
        <f t="shared" si="6"/>
        <v>https://analytics.zoho.com/open-view/2395394000001128820?ZOHO_CRITERIA=%224.5%22.%22Id_Tama%C3%B1o_Espec%C3%ADfico%22%3D9</v>
      </c>
      <c r="AN49" s="44" t="str">
        <f t="shared" si="28"/>
        <v>CHL</v>
      </c>
      <c r="AO49" s="44" t="str">
        <f t="shared" si="28"/>
        <v>País</v>
      </c>
      <c r="AP49" s="34" t="str">
        <f t="shared" si="28"/>
        <v>Número de Empleados de las empresas dedicadas a una actividad económica asociada a la agricultura o la ganadería, según tamaño de la empresa.</v>
      </c>
      <c r="AQ49" s="45">
        <f t="shared" si="28"/>
        <v>44324</v>
      </c>
      <c r="AR49" s="36" t="str">
        <f t="shared" si="28"/>
        <v>Español</v>
      </c>
      <c r="AS49" s="36" t="str">
        <f t="shared" si="28"/>
        <v>Naty</v>
      </c>
      <c r="AT49" s="40" t="str">
        <f t="shared" si="28"/>
        <v>No Aplica</v>
      </c>
      <c r="AU49" s="40" t="str">
        <f t="shared" si="28"/>
        <v>No Aplica</v>
      </c>
      <c r="AV49" s="40" t="str">
        <f t="shared" si="28"/>
        <v>No Aplica</v>
      </c>
      <c r="AW49" s="35">
        <f t="shared" si="28"/>
        <v>100100000</v>
      </c>
      <c r="AX49" s="41" t="e">
        <f t="shared" si="28"/>
        <v>#REF!</v>
      </c>
      <c r="AY49" s="46" t="str">
        <f t="shared" si="28"/>
        <v>Fruta</v>
      </c>
      <c r="AZ49" s="40">
        <f t="shared" si="28"/>
        <v>38</v>
      </c>
      <c r="BA49" s="41" t="e">
        <f>+VLOOKUP($AC49,[1]!Temporalidad[[nombre]:[Columna1]],7,0)</f>
        <v>#REF!</v>
      </c>
      <c r="BB49" s="41" t="e">
        <f>+VLOOKUP($E49,[1]!Tipo_Gráfico[#Data],2,0)</f>
        <v>#REF!</v>
      </c>
      <c r="BC49" s="36" t="str">
        <f t="shared" si="15"/>
        <v>Servicio de Impuestos Internos , Ministerio de Hacienda, Chile</v>
      </c>
      <c r="BD49" s="35" t="e">
        <f>+VLOOKUP($AD49,[1]!unidad_medida[[nombre]:[Columna1]],2,0)</f>
        <v>#REF!</v>
      </c>
      <c r="BE49" s="40" t="str">
        <f t="shared" si="29"/>
        <v>No Aplica</v>
      </c>
      <c r="BF49" s="40" t="str">
        <f t="shared" si="29"/>
        <v>No Aplica</v>
      </c>
      <c r="BG49" s="40" t="str">
        <f t="shared" si="29"/>
        <v>No Aplica</v>
      </c>
      <c r="BH49" s="41" t="e">
        <f>+VLOOKUP($AS49,[1]!Responsables[#Data],3,0)</f>
        <v>#REF!</v>
      </c>
      <c r="BI49" s="41" t="e">
        <f>+VLOOKUP($AD49,[1]!unidad_medida[[nombre]:[Columna1]],5,0)</f>
        <v>#REF!</v>
      </c>
    </row>
    <row r="50" spans="1:61" ht="43.5" x14ac:dyDescent="0.35">
      <c r="A50" s="58" t="s">
        <v>250</v>
      </c>
      <c r="B50" s="58" t="s">
        <v>251</v>
      </c>
      <c r="C50" s="59">
        <v>4.0999999999999996</v>
      </c>
      <c r="D50" s="19">
        <f t="shared" si="9"/>
        <v>49</v>
      </c>
      <c r="E50" s="20" t="str">
        <f t="shared" si="36"/>
        <v>GR</v>
      </c>
      <c r="F50" s="21"/>
      <c r="G50" s="22"/>
      <c r="H50" s="22"/>
      <c r="I50" s="23" t="s">
        <v>48</v>
      </c>
      <c r="J50" s="24">
        <v>10</v>
      </c>
      <c r="K50" s="22"/>
      <c r="L50" s="22"/>
      <c r="M50" s="22"/>
      <c r="N50" s="22"/>
      <c r="O50" s="22"/>
      <c r="P50" s="53" t="str">
        <f t="shared" si="32"/>
        <v>Ventas Estimadas de Empresas del Sector Agrícola por Cultivo en la Categoría de Tamaño Específica: MEDIANA 2 del Servicio de Impuestos Internos de Chile para el Año 2020 (USD)</v>
      </c>
      <c r="Q50" s="20" t="str">
        <f t="shared" si="35"/>
        <v>Gráfico 4</v>
      </c>
      <c r="R50" s="26" t="s">
        <v>82</v>
      </c>
      <c r="S50" s="27">
        <f t="shared" si="1"/>
        <v>10</v>
      </c>
      <c r="T50" s="28"/>
      <c r="U50" s="28"/>
      <c r="V50" s="28"/>
      <c r="W50" s="28"/>
      <c r="X50" s="28"/>
      <c r="Y50" s="28"/>
      <c r="Z50" s="25" t="str">
        <f t="shared" si="34"/>
        <v>https://analytics.zoho.com/open-view/2395394000001128820?ZOHO_CRITERIA=%224.5%22.%22Id_Tama%C3%B1o_Espec%C3%ADfico%22%3D10</v>
      </c>
      <c r="AA50" s="54" t="s">
        <v>131</v>
      </c>
      <c r="AB50" s="30" t="str">
        <f t="shared" si="30"/>
        <v>Chile</v>
      </c>
      <c r="AC50" s="31" t="str">
        <f t="shared" si="30"/>
        <v>Año 2020</v>
      </c>
      <c r="AD50" s="32" t="str">
        <f t="shared" si="30"/>
        <v>Dólar USA</v>
      </c>
      <c r="AE50" s="30" t="str">
        <f t="shared" si="30"/>
        <v>Ventas</v>
      </c>
      <c r="AG50" s="33" t="str">
        <f t="shared" si="3"/>
        <v>Gráfico 4</v>
      </c>
      <c r="AH50" s="34" t="str">
        <f t="shared" si="13"/>
        <v>Ventas Estimadas Agricultura</v>
      </c>
      <c r="AI50" s="34" t="str">
        <f t="shared" si="26"/>
        <v>Ventas Estimadas de empresas dedicadas a agricultura y/o ganadería clasificadas por el Servicio de Impuestos Internos de tamaño MEDIANA 2</v>
      </c>
      <c r="AJ50" s="34" t="str">
        <f t="shared" si="5"/>
        <v>Ventas Estimadas de Empresas del Sector Agrícola por Cultivo en la Categoría de Tamaño Específica: MEDIANA 2 del Servicio de Impuestos Internos de Chile para el Año 2020 (USD)</v>
      </c>
      <c r="AK50" s="35" t="str">
        <f t="shared" si="31"/>
        <v>Año 2020</v>
      </c>
      <c r="AL50" s="34" t="str">
        <f t="shared" si="31"/>
        <v>venta estimada, empresas en agricultura, cultivos, actividad económica, agricultura, ganadería</v>
      </c>
      <c r="AM50" s="36" t="str">
        <f t="shared" si="6"/>
        <v>https://analytics.zoho.com/open-view/2395394000001128820?ZOHO_CRITERIA=%224.5%22.%22Id_Tama%C3%B1o_Espec%C3%ADfico%22%3D10</v>
      </c>
      <c r="AN50" s="44" t="str">
        <f t="shared" si="28"/>
        <v>CHL</v>
      </c>
      <c r="AO50" s="44" t="str">
        <f t="shared" si="28"/>
        <v>País</v>
      </c>
      <c r="AP50" s="34" t="str">
        <f t="shared" si="28"/>
        <v>Número de Empleados de las empresas dedicadas a una actividad económica asociada a la agricultura o la ganadería, según tamaño de la empresa.</v>
      </c>
      <c r="AQ50" s="45">
        <f t="shared" si="28"/>
        <v>44324</v>
      </c>
      <c r="AR50" s="36" t="str">
        <f t="shared" si="28"/>
        <v>Español</v>
      </c>
      <c r="AS50" s="36" t="str">
        <f t="shared" si="28"/>
        <v>Naty</v>
      </c>
      <c r="AT50" s="40" t="str">
        <f t="shared" si="28"/>
        <v>No Aplica</v>
      </c>
      <c r="AU50" s="40" t="str">
        <f t="shared" si="28"/>
        <v>No Aplica</v>
      </c>
      <c r="AV50" s="40" t="str">
        <f t="shared" si="28"/>
        <v>No Aplica</v>
      </c>
      <c r="AW50" s="35">
        <f t="shared" si="28"/>
        <v>100100000</v>
      </c>
      <c r="AX50" s="41" t="e">
        <f t="shared" si="28"/>
        <v>#REF!</v>
      </c>
      <c r="AY50" s="46" t="str">
        <f t="shared" si="28"/>
        <v>Fruta</v>
      </c>
      <c r="AZ50" s="40">
        <f t="shared" si="28"/>
        <v>38</v>
      </c>
      <c r="BA50" s="41" t="e">
        <f>+VLOOKUP($AC50,[1]!Temporalidad[[nombre]:[Columna1]],7,0)</f>
        <v>#REF!</v>
      </c>
      <c r="BB50" s="41" t="e">
        <f>+VLOOKUP($E50,[1]!Tipo_Gráfico[#Data],2,0)</f>
        <v>#REF!</v>
      </c>
      <c r="BC50" s="36" t="str">
        <f t="shared" si="15"/>
        <v>Servicio de Impuestos Internos , Ministerio de Hacienda, Chile</v>
      </c>
      <c r="BD50" s="35" t="e">
        <f>+VLOOKUP($AD50,[1]!unidad_medida[[nombre]:[Columna1]],2,0)</f>
        <v>#REF!</v>
      </c>
      <c r="BE50" s="40" t="str">
        <f t="shared" si="29"/>
        <v>No Aplica</v>
      </c>
      <c r="BF50" s="40" t="str">
        <f t="shared" si="29"/>
        <v>No Aplica</v>
      </c>
      <c r="BG50" s="40" t="str">
        <f t="shared" si="29"/>
        <v>No Aplica</v>
      </c>
      <c r="BH50" s="41" t="e">
        <f>+VLOOKUP($AS50,[1]!Responsables[#Data],3,0)</f>
        <v>#REF!</v>
      </c>
      <c r="BI50" s="41" t="e">
        <f>+VLOOKUP($AD50,[1]!unidad_medida[[nombre]:[Columna1]],5,0)</f>
        <v>#REF!</v>
      </c>
    </row>
    <row r="51" spans="1:61" ht="43.5" x14ac:dyDescent="0.35">
      <c r="A51" s="58" t="s">
        <v>250</v>
      </c>
      <c r="B51" s="58" t="s">
        <v>251</v>
      </c>
      <c r="C51" s="59">
        <v>4.0999999999999996</v>
      </c>
      <c r="D51" s="19">
        <f t="shared" si="9"/>
        <v>50</v>
      </c>
      <c r="E51" s="20" t="str">
        <f t="shared" si="36"/>
        <v>GR</v>
      </c>
      <c r="F51" s="21"/>
      <c r="G51" s="22"/>
      <c r="H51" s="22"/>
      <c r="I51" s="23" t="s">
        <v>48</v>
      </c>
      <c r="J51" s="24">
        <v>11</v>
      </c>
      <c r="K51" s="22"/>
      <c r="L51" s="22"/>
      <c r="M51" s="22"/>
      <c r="N51" s="22"/>
      <c r="O51" s="22"/>
      <c r="P51" s="53" t="str">
        <f t="shared" si="32"/>
        <v>Ventas Estimadas de Empresas del Sector Agrícola por Cultivo en la Categoría de Tamaño Específica: GRANDE 2 del Servicio de Impuestos Internos de Chile para el Año 2020 (USD)</v>
      </c>
      <c r="Q51" s="20" t="str">
        <f t="shared" si="35"/>
        <v>Gráfico 4</v>
      </c>
      <c r="R51" s="26" t="s">
        <v>84</v>
      </c>
      <c r="S51" s="27">
        <f t="shared" si="1"/>
        <v>11</v>
      </c>
      <c r="T51" s="28"/>
      <c r="U51" s="28"/>
      <c r="V51" s="28"/>
      <c r="W51" s="28"/>
      <c r="X51" s="28"/>
      <c r="Y51" s="28"/>
      <c r="Z51" s="25" t="str">
        <f t="shared" si="34"/>
        <v>https://analytics.zoho.com/open-view/2395394000001128820?ZOHO_CRITERIA=%224.5%22.%22Id_Tama%C3%B1o_Espec%C3%ADfico%22%3D11</v>
      </c>
      <c r="AA51" s="54" t="s">
        <v>132</v>
      </c>
      <c r="AB51" s="30" t="str">
        <f t="shared" si="30"/>
        <v>Chile</v>
      </c>
      <c r="AC51" s="31" t="str">
        <f t="shared" si="30"/>
        <v>Año 2020</v>
      </c>
      <c r="AD51" s="32" t="str">
        <f t="shared" si="30"/>
        <v>Dólar USA</v>
      </c>
      <c r="AE51" s="30" t="str">
        <f t="shared" si="30"/>
        <v>Ventas</v>
      </c>
      <c r="AG51" s="33" t="str">
        <f t="shared" si="3"/>
        <v>Gráfico 4</v>
      </c>
      <c r="AH51" s="34" t="str">
        <f t="shared" si="13"/>
        <v>Ventas Estimadas Agricultura</v>
      </c>
      <c r="AI51" s="34" t="str">
        <f t="shared" si="26"/>
        <v>Ventas Estimadas de empresas dedicadas a agricultura y/o ganadería clasificadas por el Servicio de Impuestos Internos de tamaño GRANDE 2</v>
      </c>
      <c r="AJ51" s="34" t="str">
        <f t="shared" si="5"/>
        <v>Ventas Estimadas de Empresas del Sector Agrícola por Cultivo en la Categoría de Tamaño Específica: GRANDE 2 del Servicio de Impuestos Internos de Chile para el Año 2020 (USD)</v>
      </c>
      <c r="AK51" s="35" t="str">
        <f t="shared" si="31"/>
        <v>Año 2020</v>
      </c>
      <c r="AL51" s="34" t="str">
        <f t="shared" si="31"/>
        <v>venta estimada, empresas en agricultura, cultivos, actividad económica, agricultura, ganadería</v>
      </c>
      <c r="AM51" s="36" t="str">
        <f t="shared" si="6"/>
        <v>https://analytics.zoho.com/open-view/2395394000001128820?ZOHO_CRITERIA=%224.5%22.%22Id_Tama%C3%B1o_Espec%C3%ADfico%22%3D11</v>
      </c>
      <c r="AN51" s="44" t="str">
        <f t="shared" ref="AN51:AZ66" si="37">+AN50</f>
        <v>CHL</v>
      </c>
      <c r="AO51" s="44" t="str">
        <f t="shared" si="37"/>
        <v>País</v>
      </c>
      <c r="AP51" s="34" t="str">
        <f t="shared" si="37"/>
        <v>Número de Empleados de las empresas dedicadas a una actividad económica asociada a la agricultura o la ganadería, según tamaño de la empresa.</v>
      </c>
      <c r="AQ51" s="45">
        <f t="shared" si="37"/>
        <v>44324</v>
      </c>
      <c r="AR51" s="36" t="str">
        <f t="shared" si="37"/>
        <v>Español</v>
      </c>
      <c r="AS51" s="36" t="str">
        <f t="shared" si="37"/>
        <v>Naty</v>
      </c>
      <c r="AT51" s="40" t="str">
        <f t="shared" si="37"/>
        <v>No Aplica</v>
      </c>
      <c r="AU51" s="40" t="str">
        <f t="shared" si="37"/>
        <v>No Aplica</v>
      </c>
      <c r="AV51" s="40" t="str">
        <f t="shared" si="37"/>
        <v>No Aplica</v>
      </c>
      <c r="AW51" s="35">
        <f t="shared" si="37"/>
        <v>100100000</v>
      </c>
      <c r="AX51" s="41" t="e">
        <f t="shared" si="37"/>
        <v>#REF!</v>
      </c>
      <c r="AY51" s="46" t="str">
        <f t="shared" si="37"/>
        <v>Fruta</v>
      </c>
      <c r="AZ51" s="40">
        <f t="shared" si="37"/>
        <v>38</v>
      </c>
      <c r="BA51" s="41" t="e">
        <f>+VLOOKUP($AC51,[1]!Temporalidad[[nombre]:[Columna1]],7,0)</f>
        <v>#REF!</v>
      </c>
      <c r="BB51" s="41" t="e">
        <f>+VLOOKUP($E51,[1]!Tipo_Gráfico[#Data],2,0)</f>
        <v>#REF!</v>
      </c>
      <c r="BC51" s="36" t="str">
        <f t="shared" si="15"/>
        <v>Servicio de Impuestos Internos , Ministerio de Hacienda, Chile</v>
      </c>
      <c r="BD51" s="35" t="e">
        <f>+VLOOKUP($AD51,[1]!unidad_medida[[nombre]:[Columna1]],2,0)</f>
        <v>#REF!</v>
      </c>
      <c r="BE51" s="40" t="str">
        <f t="shared" ref="BE51:BG66" si="38">+BE50</f>
        <v>No Aplica</v>
      </c>
      <c r="BF51" s="40" t="str">
        <f t="shared" si="38"/>
        <v>No Aplica</v>
      </c>
      <c r="BG51" s="40" t="str">
        <f t="shared" si="38"/>
        <v>No Aplica</v>
      </c>
      <c r="BH51" s="41" t="e">
        <f>+VLOOKUP($AS51,[1]!Responsables[#Data],3,0)</f>
        <v>#REF!</v>
      </c>
      <c r="BI51" s="41" t="e">
        <f>+VLOOKUP($AD51,[1]!unidad_medida[[nombre]:[Columna1]],5,0)</f>
        <v>#REF!</v>
      </c>
    </row>
    <row r="52" spans="1:61" ht="43.5" x14ac:dyDescent="0.35">
      <c r="A52" s="58" t="s">
        <v>250</v>
      </c>
      <c r="B52" s="58" t="s">
        <v>251</v>
      </c>
      <c r="C52" s="59">
        <v>4.0999999999999996</v>
      </c>
      <c r="D52" s="19">
        <f t="shared" si="9"/>
        <v>51</v>
      </c>
      <c r="E52" s="20" t="str">
        <f t="shared" si="36"/>
        <v>GR</v>
      </c>
      <c r="F52" s="21"/>
      <c r="G52" s="22"/>
      <c r="H52" s="22"/>
      <c r="I52" s="23" t="s">
        <v>48</v>
      </c>
      <c r="J52" s="24">
        <v>12</v>
      </c>
      <c r="K52" s="22"/>
      <c r="L52" s="22"/>
      <c r="M52" s="22"/>
      <c r="N52" s="22"/>
      <c r="O52" s="22"/>
      <c r="P52" s="53" t="str">
        <f t="shared" si="32"/>
        <v>Ventas Estimadas de Empresas del Sector Agrícola por Cultivo en la Categoría de Tamaño Específica: GRANDE 4 del Servicio de Impuestos Internos de Chile para el Año 2020 (USD)</v>
      </c>
      <c r="Q52" s="20" t="str">
        <f t="shared" si="35"/>
        <v>Gráfico 4</v>
      </c>
      <c r="R52" s="26" t="s">
        <v>86</v>
      </c>
      <c r="S52" s="27">
        <f t="shared" si="1"/>
        <v>12</v>
      </c>
      <c r="T52" s="28"/>
      <c r="U52" s="28"/>
      <c r="V52" s="28"/>
      <c r="W52" s="28"/>
      <c r="X52" s="28"/>
      <c r="Y52" s="28"/>
      <c r="Z52" s="25" t="str">
        <f t="shared" si="34"/>
        <v>https://analytics.zoho.com/open-view/2395394000001128820?ZOHO_CRITERIA=%224.5%22.%22Id_Tama%C3%B1o_Espec%C3%ADfico%22%3D12</v>
      </c>
      <c r="AA52" s="54" t="s">
        <v>133</v>
      </c>
      <c r="AB52" s="30" t="str">
        <f t="shared" ref="AB52:AE67" si="39">+AB51</f>
        <v>Chile</v>
      </c>
      <c r="AC52" s="31" t="str">
        <f t="shared" si="39"/>
        <v>Año 2020</v>
      </c>
      <c r="AD52" s="32" t="str">
        <f t="shared" si="39"/>
        <v>Dólar USA</v>
      </c>
      <c r="AE52" s="30" t="str">
        <f t="shared" si="39"/>
        <v>Ventas</v>
      </c>
      <c r="AG52" s="33" t="str">
        <f t="shared" si="3"/>
        <v>Gráfico 4</v>
      </c>
      <c r="AH52" s="34" t="str">
        <f t="shared" si="13"/>
        <v>Ventas Estimadas Agricultura</v>
      </c>
      <c r="AI52" s="34" t="str">
        <f t="shared" si="26"/>
        <v>Ventas Estimadas de empresas dedicadas a agricultura y/o ganadería clasificadas por el Servicio de Impuestos Internos de tamaño GRANDE 4</v>
      </c>
      <c r="AJ52" s="34" t="str">
        <f t="shared" si="5"/>
        <v>Ventas Estimadas de Empresas del Sector Agrícola por Cultivo en la Categoría de Tamaño Específica: GRANDE 4 del Servicio de Impuestos Internos de Chile para el Año 2020 (USD)</v>
      </c>
      <c r="AK52" s="35" t="str">
        <f t="shared" ref="AK52:AL67" si="40">+AK51</f>
        <v>Año 2020</v>
      </c>
      <c r="AL52" s="34" t="str">
        <f t="shared" si="40"/>
        <v>venta estimada, empresas en agricultura, cultivos, actividad económica, agricultura, ganadería</v>
      </c>
      <c r="AM52" s="36" t="str">
        <f t="shared" si="6"/>
        <v>https://analytics.zoho.com/open-view/2395394000001128820?ZOHO_CRITERIA=%224.5%22.%22Id_Tama%C3%B1o_Espec%C3%ADfico%22%3D12</v>
      </c>
      <c r="AN52" s="44" t="str">
        <f t="shared" si="37"/>
        <v>CHL</v>
      </c>
      <c r="AO52" s="44" t="str">
        <f t="shared" si="37"/>
        <v>País</v>
      </c>
      <c r="AP52" s="34" t="str">
        <f t="shared" si="37"/>
        <v>Número de Empleados de las empresas dedicadas a una actividad económica asociada a la agricultura o la ganadería, según tamaño de la empresa.</v>
      </c>
      <c r="AQ52" s="45">
        <f t="shared" si="37"/>
        <v>44324</v>
      </c>
      <c r="AR52" s="36" t="str">
        <f t="shared" si="37"/>
        <v>Español</v>
      </c>
      <c r="AS52" s="36" t="str">
        <f t="shared" si="37"/>
        <v>Naty</v>
      </c>
      <c r="AT52" s="40" t="str">
        <f t="shared" si="37"/>
        <v>No Aplica</v>
      </c>
      <c r="AU52" s="40" t="str">
        <f t="shared" si="37"/>
        <v>No Aplica</v>
      </c>
      <c r="AV52" s="40" t="str">
        <f t="shared" si="37"/>
        <v>No Aplica</v>
      </c>
      <c r="AW52" s="35">
        <f t="shared" si="37"/>
        <v>100100000</v>
      </c>
      <c r="AX52" s="41" t="e">
        <f t="shared" si="37"/>
        <v>#REF!</v>
      </c>
      <c r="AY52" s="46" t="str">
        <f t="shared" si="37"/>
        <v>Fruta</v>
      </c>
      <c r="AZ52" s="40">
        <f t="shared" si="37"/>
        <v>38</v>
      </c>
      <c r="BA52" s="41" t="e">
        <f>+VLOOKUP($AC52,[1]!Temporalidad[[nombre]:[Columna1]],7,0)</f>
        <v>#REF!</v>
      </c>
      <c r="BB52" s="41" t="e">
        <f>+VLOOKUP($E52,[1]!Tipo_Gráfico[#Data],2,0)</f>
        <v>#REF!</v>
      </c>
      <c r="BC52" s="36" t="str">
        <f t="shared" si="15"/>
        <v>Servicio de Impuestos Internos , Ministerio de Hacienda, Chile</v>
      </c>
      <c r="BD52" s="35" t="e">
        <f>+VLOOKUP($AD52,[1]!unidad_medida[[nombre]:[Columna1]],2,0)</f>
        <v>#REF!</v>
      </c>
      <c r="BE52" s="40" t="str">
        <f t="shared" si="38"/>
        <v>No Aplica</v>
      </c>
      <c r="BF52" s="40" t="str">
        <f t="shared" si="38"/>
        <v>No Aplica</v>
      </c>
      <c r="BG52" s="40" t="str">
        <f t="shared" si="38"/>
        <v>No Aplica</v>
      </c>
      <c r="BH52" s="41" t="e">
        <f>+VLOOKUP($AS52,[1]!Responsables[#Data],3,0)</f>
        <v>#REF!</v>
      </c>
      <c r="BI52" s="41" t="e">
        <f>+VLOOKUP($AD52,[1]!unidad_medida[[nombre]:[Columna1]],5,0)</f>
        <v>#REF!</v>
      </c>
    </row>
    <row r="53" spans="1:61" ht="43.5" x14ac:dyDescent="0.35">
      <c r="A53" s="58" t="s">
        <v>250</v>
      </c>
      <c r="B53" s="58" t="s">
        <v>251</v>
      </c>
      <c r="C53" s="59">
        <v>4.0999999999999996</v>
      </c>
      <c r="D53" s="19">
        <f t="shared" si="9"/>
        <v>52</v>
      </c>
      <c r="E53" s="20" t="str">
        <f t="shared" si="36"/>
        <v>GR</v>
      </c>
      <c r="F53" s="21"/>
      <c r="G53" s="22"/>
      <c r="H53" s="22"/>
      <c r="I53" s="23" t="s">
        <v>48</v>
      </c>
      <c r="J53" s="24">
        <v>13</v>
      </c>
      <c r="K53" s="22"/>
      <c r="L53" s="22"/>
      <c r="M53" s="22"/>
      <c r="N53" s="22"/>
      <c r="O53" s="22"/>
      <c r="P53" s="53" t="str">
        <f t="shared" si="32"/>
        <v>Ventas Estimadas de Empresas del Sector Agrícola por Cultivo en la Categoría de Tamaño Específica: GRANDE 3 del Servicio de Impuestos Internos de Chile para el Año 2020 (USD)</v>
      </c>
      <c r="Q53" s="20" t="str">
        <f t="shared" si="35"/>
        <v>Gráfico 4</v>
      </c>
      <c r="R53" s="26" t="s">
        <v>88</v>
      </c>
      <c r="S53" s="27">
        <f t="shared" si="1"/>
        <v>13</v>
      </c>
      <c r="T53" s="28"/>
      <c r="U53" s="28"/>
      <c r="V53" s="28"/>
      <c r="W53" s="28"/>
      <c r="X53" s="28"/>
      <c r="Y53" s="28"/>
      <c r="Z53" s="25" t="str">
        <f t="shared" si="34"/>
        <v>https://analytics.zoho.com/open-view/2395394000001128820?ZOHO_CRITERIA=%224.5%22.%22Id_Tama%C3%B1o_Espec%C3%ADfico%22%3D13</v>
      </c>
      <c r="AA53" s="54" t="s">
        <v>134</v>
      </c>
      <c r="AB53" s="30" t="str">
        <f t="shared" si="39"/>
        <v>Chile</v>
      </c>
      <c r="AC53" s="31" t="str">
        <f t="shared" si="39"/>
        <v>Año 2020</v>
      </c>
      <c r="AD53" s="32" t="str">
        <f t="shared" si="39"/>
        <v>Dólar USA</v>
      </c>
      <c r="AE53" s="30" t="str">
        <f t="shared" si="39"/>
        <v>Ventas</v>
      </c>
      <c r="AG53" s="33" t="str">
        <f t="shared" si="3"/>
        <v>Gráfico 4</v>
      </c>
      <c r="AH53" s="34" t="str">
        <f t="shared" si="13"/>
        <v>Ventas Estimadas Agricultura</v>
      </c>
      <c r="AI53" s="34" t="str">
        <f t="shared" si="26"/>
        <v>Ventas Estimadas de empresas dedicadas a agricultura y/o ganadería clasificadas por el Servicio de Impuestos Internos de tamaño GRANDE 3</v>
      </c>
      <c r="AJ53" s="34" t="str">
        <f t="shared" si="5"/>
        <v>Ventas Estimadas de Empresas del Sector Agrícola por Cultivo en la Categoría de Tamaño Específica: GRANDE 3 del Servicio de Impuestos Internos de Chile para el Año 2020 (USD)</v>
      </c>
      <c r="AK53" s="35" t="str">
        <f t="shared" si="40"/>
        <v>Año 2020</v>
      </c>
      <c r="AL53" s="34" t="str">
        <f t="shared" si="40"/>
        <v>venta estimada, empresas en agricultura, cultivos, actividad económica, agricultura, ganadería</v>
      </c>
      <c r="AM53" s="36" t="str">
        <f t="shared" si="6"/>
        <v>https://analytics.zoho.com/open-view/2395394000001128820?ZOHO_CRITERIA=%224.5%22.%22Id_Tama%C3%B1o_Espec%C3%ADfico%22%3D13</v>
      </c>
      <c r="AN53" s="44" t="str">
        <f t="shared" si="37"/>
        <v>CHL</v>
      </c>
      <c r="AO53" s="44" t="str">
        <f t="shared" si="37"/>
        <v>País</v>
      </c>
      <c r="AP53" s="34" t="str">
        <f t="shared" si="37"/>
        <v>Número de Empleados de las empresas dedicadas a una actividad económica asociada a la agricultura o la ganadería, según tamaño de la empresa.</v>
      </c>
      <c r="AQ53" s="45">
        <f t="shared" si="37"/>
        <v>44324</v>
      </c>
      <c r="AR53" s="36" t="str">
        <f t="shared" si="37"/>
        <v>Español</v>
      </c>
      <c r="AS53" s="36" t="str">
        <f t="shared" si="37"/>
        <v>Naty</v>
      </c>
      <c r="AT53" s="40" t="str">
        <f t="shared" si="37"/>
        <v>No Aplica</v>
      </c>
      <c r="AU53" s="40" t="str">
        <f t="shared" si="37"/>
        <v>No Aplica</v>
      </c>
      <c r="AV53" s="40" t="str">
        <f t="shared" si="37"/>
        <v>No Aplica</v>
      </c>
      <c r="AW53" s="35">
        <f t="shared" si="37"/>
        <v>100100000</v>
      </c>
      <c r="AX53" s="41" t="e">
        <f t="shared" si="37"/>
        <v>#REF!</v>
      </c>
      <c r="AY53" s="46" t="str">
        <f t="shared" si="37"/>
        <v>Fruta</v>
      </c>
      <c r="AZ53" s="40">
        <f t="shared" si="37"/>
        <v>38</v>
      </c>
      <c r="BA53" s="41" t="e">
        <f>+VLOOKUP($AC53,[1]!Temporalidad[[nombre]:[Columna1]],7,0)</f>
        <v>#REF!</v>
      </c>
      <c r="BB53" s="41" t="e">
        <f>+VLOOKUP($E53,[1]!Tipo_Gráfico[#Data],2,0)</f>
        <v>#REF!</v>
      </c>
      <c r="BC53" s="36" t="str">
        <f t="shared" si="15"/>
        <v>Servicio de Impuestos Internos , Ministerio de Hacienda, Chile</v>
      </c>
      <c r="BD53" s="35" t="e">
        <f>+VLOOKUP($AD53,[1]!unidad_medida[[nombre]:[Columna1]],2,0)</f>
        <v>#REF!</v>
      </c>
      <c r="BE53" s="40" t="str">
        <f t="shared" si="38"/>
        <v>No Aplica</v>
      </c>
      <c r="BF53" s="40" t="str">
        <f t="shared" si="38"/>
        <v>No Aplica</v>
      </c>
      <c r="BG53" s="40" t="str">
        <f t="shared" si="38"/>
        <v>No Aplica</v>
      </c>
      <c r="BH53" s="41" t="e">
        <f>+VLOOKUP($AS53,[1]!Responsables[#Data],3,0)</f>
        <v>#REF!</v>
      </c>
      <c r="BI53" s="41" t="e">
        <f>+VLOOKUP($AD53,[1]!unidad_medida[[nombre]:[Columna1]],5,0)</f>
        <v>#REF!</v>
      </c>
    </row>
    <row r="54" spans="1:61" ht="43.5" x14ac:dyDescent="0.35">
      <c r="A54" s="58" t="s">
        <v>250</v>
      </c>
      <c r="B54" s="58" t="s">
        <v>251</v>
      </c>
      <c r="C54" s="59">
        <v>4.0999999999999996</v>
      </c>
      <c r="D54" s="19">
        <f t="shared" si="9"/>
        <v>53</v>
      </c>
      <c r="E54" s="20" t="str">
        <f t="shared" si="36"/>
        <v>GR</v>
      </c>
      <c r="F54" s="21"/>
      <c r="G54" s="22"/>
      <c r="H54" s="24">
        <v>100110</v>
      </c>
      <c r="I54" s="22"/>
      <c r="J54" s="23" t="s">
        <v>48</v>
      </c>
      <c r="K54" s="22"/>
      <c r="L54" s="22"/>
      <c r="M54" s="22"/>
      <c r="N54" s="22"/>
      <c r="O54" s="22"/>
      <c r="P54" s="53" t="str">
        <f>+"Número de Empleados en Empresas del Sector Agrícola en cultivos de "&amp;R54&amp;" según la Categoría de Tamaño Específica del Servicio de Impuestos Internos de Chile para el Año 2020 (empleados)"</f>
        <v>Número de Empleados en Empresas del Sector Agrícola en cultivos de Legumbres según la Categoría de Tamaño Específica del Servicio de Impuestos Internos de Chile para el Año 2020 (empleados)</v>
      </c>
      <c r="Q54" s="20" t="s">
        <v>135</v>
      </c>
      <c r="R54" s="47" t="s">
        <v>136</v>
      </c>
      <c r="S54" s="48">
        <f>+H54</f>
        <v>100110</v>
      </c>
      <c r="T54" s="28"/>
      <c r="U54" s="28"/>
      <c r="V54" s="28"/>
      <c r="W54" s="28"/>
      <c r="X54" s="28"/>
      <c r="Y54" s="28"/>
      <c r="Z54" s="25" t="str">
        <f>+"https://analytics.zoho.com/open-view/2395394000001175274?ZOHO_CRITERIA=%224.5%22.%22Id_Producto%22%3D"&amp;S54</f>
        <v>https://analytics.zoho.com/open-view/2395394000001175274?ZOHO_CRITERIA=%224.5%22.%22Id_Producto%22%3D100110</v>
      </c>
      <c r="AA54" s="54" t="s">
        <v>137</v>
      </c>
      <c r="AB54" s="30" t="str">
        <f t="shared" si="39"/>
        <v>Chile</v>
      </c>
      <c r="AC54" s="31" t="str">
        <f t="shared" si="39"/>
        <v>Año 2020</v>
      </c>
      <c r="AD54" s="32" t="s">
        <v>55</v>
      </c>
      <c r="AE54" s="30" t="s">
        <v>138</v>
      </c>
      <c r="AG54" s="33" t="str">
        <f t="shared" si="3"/>
        <v>Gráfico 5</v>
      </c>
      <c r="AH54" s="34" t="s">
        <v>139</v>
      </c>
      <c r="AI54" s="34" t="str">
        <f t="shared" ref="AI54:AI117" si="41">+AI53</f>
        <v>Ventas Estimadas de empresas dedicadas a agricultura y/o ganadería clasificadas por el Servicio de Impuestos Internos de tamaño GRANDE 3</v>
      </c>
      <c r="AJ54" s="34" t="str">
        <f t="shared" si="5"/>
        <v>Número de Empleados en Empresas del Sector Agrícola en cultivos de Legumbres según la Categoría de Tamaño Específica del Servicio de Impuestos Internos de Chile para el Año 2020 (empleados)</v>
      </c>
      <c r="AK54" s="35" t="str">
        <f t="shared" si="40"/>
        <v>Año 2020</v>
      </c>
      <c r="AL54" s="34" t="str">
        <f t="shared" si="40"/>
        <v>venta estimada, empresas en agricultura, cultivos, actividad económica, agricultura, ganadería</v>
      </c>
      <c r="AM54" s="36" t="str">
        <f t="shared" si="6"/>
        <v>https://analytics.zoho.com/open-view/2395394000001175274?ZOHO_CRITERIA=%224.5%22.%22Id_Producto%22%3D100110</v>
      </c>
      <c r="AN54" s="44" t="str">
        <f t="shared" si="37"/>
        <v>CHL</v>
      </c>
      <c r="AO54" s="44" t="str">
        <f t="shared" si="37"/>
        <v>País</v>
      </c>
      <c r="AP54" s="34" t="str">
        <f t="shared" si="37"/>
        <v>Número de Empleados de las empresas dedicadas a una actividad económica asociada a la agricultura o la ganadería, según tamaño de la empresa.</v>
      </c>
      <c r="AQ54" s="45">
        <f t="shared" si="37"/>
        <v>44324</v>
      </c>
      <c r="AR54" s="36" t="str">
        <f t="shared" si="37"/>
        <v>Español</v>
      </c>
      <c r="AS54" s="36" t="str">
        <f t="shared" si="37"/>
        <v>Naty</v>
      </c>
      <c r="AT54" s="40" t="str">
        <f t="shared" si="37"/>
        <v>No Aplica</v>
      </c>
      <c r="AU54" s="40" t="str">
        <f t="shared" si="37"/>
        <v>No Aplica</v>
      </c>
      <c r="AV54" s="40" t="str">
        <f t="shared" si="37"/>
        <v>No Aplica</v>
      </c>
      <c r="AW54" s="35">
        <f t="shared" si="37"/>
        <v>100100000</v>
      </c>
      <c r="AX54" s="41" t="e">
        <f t="shared" si="37"/>
        <v>#REF!</v>
      </c>
      <c r="AY54" s="46" t="str">
        <f t="shared" si="37"/>
        <v>Fruta</v>
      </c>
      <c r="AZ54" s="40">
        <f t="shared" si="37"/>
        <v>38</v>
      </c>
      <c r="BA54" s="41" t="e">
        <f>+VLOOKUP($AC54,[1]!Temporalidad[[nombre]:[Columna1]],7,0)</f>
        <v>#REF!</v>
      </c>
      <c r="BB54" s="41" t="e">
        <f>+VLOOKUP($E54,[1]!Tipo_Gráfico[#Data],2,0)</f>
        <v>#REF!</v>
      </c>
      <c r="BC54" s="36" t="str">
        <f t="shared" si="15"/>
        <v>Servicio de Impuestos Internos , Ministerio de Hacienda, Chile</v>
      </c>
      <c r="BD54" s="35" t="e">
        <f>+VLOOKUP($AD54,[1]!unidad_medida[[nombre]:[Columna1]],2,0)</f>
        <v>#REF!</v>
      </c>
      <c r="BE54" s="40" t="str">
        <f t="shared" si="38"/>
        <v>No Aplica</v>
      </c>
      <c r="BF54" s="40" t="str">
        <f t="shared" si="38"/>
        <v>No Aplica</v>
      </c>
      <c r="BG54" s="40" t="str">
        <f t="shared" si="38"/>
        <v>No Aplica</v>
      </c>
      <c r="BH54" s="41" t="e">
        <f>+VLOOKUP($AS54,[1]!Responsables[#Data],3,0)</f>
        <v>#REF!</v>
      </c>
      <c r="BI54" s="41" t="e">
        <f>+VLOOKUP($AD54,[1]!unidad_medida[[nombre]:[Columna1]],5,0)</f>
        <v>#REF!</v>
      </c>
    </row>
    <row r="55" spans="1:61" ht="43.5" x14ac:dyDescent="0.35">
      <c r="A55" s="58" t="s">
        <v>250</v>
      </c>
      <c r="B55" s="58" t="s">
        <v>251</v>
      </c>
      <c r="C55" s="59">
        <v>4.0999999999999996</v>
      </c>
      <c r="D55" s="19">
        <f t="shared" si="9"/>
        <v>54</v>
      </c>
      <c r="E55" s="20" t="str">
        <f t="shared" si="36"/>
        <v>GR</v>
      </c>
      <c r="F55" s="21"/>
      <c r="G55" s="22"/>
      <c r="H55" s="24">
        <v>100111</v>
      </c>
      <c r="I55" s="22"/>
      <c r="J55" s="23" t="s">
        <v>48</v>
      </c>
      <c r="K55" s="22"/>
      <c r="L55" s="22"/>
      <c r="M55" s="22"/>
      <c r="N55" s="22"/>
      <c r="O55" s="22"/>
      <c r="P55" s="53" t="str">
        <f t="shared" ref="P55:P82" si="42">+"Número de Empleados en Empresas del Sector Agrícola en cultivos de "&amp;R55&amp;" según la Categoría de Tamaño Específica del Servicio de Impuestos Internos de Chile para el Año 2020 (empleados)"</f>
        <v>Número de Empleados en Empresas del Sector Agrícola en cultivos de Cereales según la Categoría de Tamaño Específica del Servicio de Impuestos Internos de Chile para el Año 2020 (empleados)</v>
      </c>
      <c r="Q55" s="20" t="str">
        <f t="shared" si="35"/>
        <v>Gráfico 5</v>
      </c>
      <c r="R55" s="47" t="s">
        <v>140</v>
      </c>
      <c r="S55" s="48">
        <f t="shared" ref="S55:S60" si="43">+H55</f>
        <v>100111</v>
      </c>
      <c r="T55" s="28"/>
      <c r="U55" s="28"/>
      <c r="V55" s="28"/>
      <c r="W55" s="28"/>
      <c r="X55" s="28"/>
      <c r="Y55" s="28"/>
      <c r="Z55" s="25" t="str">
        <f t="shared" ref="Z55:Z60" si="44">+"https://analytics.zoho.com/open-view/2395394000001175274?ZOHO_CRITERIA=%224.5%22.%22Id_Producto%22%3D"&amp;S55</f>
        <v>https://analytics.zoho.com/open-view/2395394000001175274?ZOHO_CRITERIA=%224.5%22.%22Id_Producto%22%3D100111</v>
      </c>
      <c r="AA55" s="54" t="s">
        <v>141</v>
      </c>
      <c r="AB55" s="30" t="str">
        <f t="shared" si="39"/>
        <v>Chile</v>
      </c>
      <c r="AC55" s="31" t="str">
        <f t="shared" si="39"/>
        <v>Año 2020</v>
      </c>
      <c r="AD55" s="32" t="str">
        <f t="shared" si="39"/>
        <v>Número</v>
      </c>
      <c r="AE55" s="30" t="str">
        <f t="shared" si="39"/>
        <v>Empleados</v>
      </c>
      <c r="AG55" s="33" t="str">
        <f t="shared" si="3"/>
        <v>Gráfico 5</v>
      </c>
      <c r="AH55" s="34" t="str">
        <f t="shared" si="13"/>
        <v>Número Empleados Agrícultura</v>
      </c>
      <c r="AI55" s="34" t="str">
        <f t="shared" si="41"/>
        <v>Ventas Estimadas de empresas dedicadas a agricultura y/o ganadería clasificadas por el Servicio de Impuestos Internos de tamaño GRANDE 3</v>
      </c>
      <c r="AJ55" s="34" t="str">
        <f t="shared" si="5"/>
        <v>Número de Empleados en Empresas del Sector Agrícola en cultivos de Cereales según la Categoría de Tamaño Específica del Servicio de Impuestos Internos de Chile para el Año 2020 (empleados)</v>
      </c>
      <c r="AK55" s="35" t="str">
        <f t="shared" si="40"/>
        <v>Año 2020</v>
      </c>
      <c r="AL55" s="34" t="str">
        <f t="shared" si="40"/>
        <v>venta estimada, empresas en agricultura, cultivos, actividad económica, agricultura, ganadería</v>
      </c>
      <c r="AM55" s="36" t="str">
        <f t="shared" si="6"/>
        <v>https://analytics.zoho.com/open-view/2395394000001175274?ZOHO_CRITERIA=%224.5%22.%22Id_Producto%22%3D100111</v>
      </c>
      <c r="AN55" s="44" t="str">
        <f t="shared" si="37"/>
        <v>CHL</v>
      </c>
      <c r="AO55" s="44" t="str">
        <f t="shared" si="37"/>
        <v>País</v>
      </c>
      <c r="AP55" s="34" t="str">
        <f t="shared" si="37"/>
        <v>Número de Empleados de las empresas dedicadas a una actividad económica asociada a la agricultura o la ganadería, según tamaño de la empresa.</v>
      </c>
      <c r="AQ55" s="45">
        <f t="shared" si="37"/>
        <v>44324</v>
      </c>
      <c r="AR55" s="36" t="str">
        <f t="shared" si="37"/>
        <v>Español</v>
      </c>
      <c r="AS55" s="36" t="str">
        <f t="shared" si="37"/>
        <v>Naty</v>
      </c>
      <c r="AT55" s="40" t="str">
        <f t="shared" si="37"/>
        <v>No Aplica</v>
      </c>
      <c r="AU55" s="40" t="str">
        <f t="shared" si="37"/>
        <v>No Aplica</v>
      </c>
      <c r="AV55" s="40" t="str">
        <f t="shared" si="37"/>
        <v>No Aplica</v>
      </c>
      <c r="AW55" s="35">
        <f t="shared" si="37"/>
        <v>100100000</v>
      </c>
      <c r="AX55" s="41" t="e">
        <f t="shared" si="37"/>
        <v>#REF!</v>
      </c>
      <c r="AY55" s="46" t="str">
        <f t="shared" si="37"/>
        <v>Fruta</v>
      </c>
      <c r="AZ55" s="40">
        <f t="shared" si="37"/>
        <v>38</v>
      </c>
      <c r="BA55" s="41" t="e">
        <f>+VLOOKUP($AC55,[1]!Temporalidad[[nombre]:[Columna1]],7,0)</f>
        <v>#REF!</v>
      </c>
      <c r="BB55" s="41" t="e">
        <f>+VLOOKUP($E55,[1]!Tipo_Gráfico[#Data],2,0)</f>
        <v>#REF!</v>
      </c>
      <c r="BC55" s="36" t="str">
        <f t="shared" si="15"/>
        <v>Servicio de Impuestos Internos , Ministerio de Hacienda, Chile</v>
      </c>
      <c r="BD55" s="35" t="e">
        <f>+VLOOKUP($AD55,[1]!unidad_medida[[nombre]:[Columna1]],2,0)</f>
        <v>#REF!</v>
      </c>
      <c r="BE55" s="40" t="str">
        <f t="shared" si="38"/>
        <v>No Aplica</v>
      </c>
      <c r="BF55" s="40" t="str">
        <f t="shared" si="38"/>
        <v>No Aplica</v>
      </c>
      <c r="BG55" s="40" t="str">
        <f t="shared" si="38"/>
        <v>No Aplica</v>
      </c>
      <c r="BH55" s="41" t="e">
        <f>+VLOOKUP($AS55,[1]!Responsables[#Data],3,0)</f>
        <v>#REF!</v>
      </c>
      <c r="BI55" s="41" t="e">
        <f>+VLOOKUP($AD55,[1]!unidad_medida[[nombre]:[Columna1]],5,0)</f>
        <v>#REF!</v>
      </c>
    </row>
    <row r="56" spans="1:61" ht="43.5" x14ac:dyDescent="0.35">
      <c r="A56" s="58" t="s">
        <v>250</v>
      </c>
      <c r="B56" s="58" t="s">
        <v>251</v>
      </c>
      <c r="C56" s="59">
        <v>4.0999999999999996</v>
      </c>
      <c r="D56" s="19">
        <f t="shared" si="9"/>
        <v>55</v>
      </c>
      <c r="E56" s="20" t="str">
        <f t="shared" si="36"/>
        <v>GR</v>
      </c>
      <c r="F56" s="21"/>
      <c r="G56" s="22"/>
      <c r="H56" s="24">
        <v>100112</v>
      </c>
      <c r="I56" s="22"/>
      <c r="J56" s="23" t="s">
        <v>48</v>
      </c>
      <c r="K56" s="22"/>
      <c r="L56" s="22"/>
      <c r="M56" s="22"/>
      <c r="N56" s="22"/>
      <c r="O56" s="22"/>
      <c r="P56" s="53" t="str">
        <f t="shared" si="42"/>
        <v>Número de Empleados en Empresas del Sector Agrícola en cultivos de Hortalizas según la Categoría de Tamaño Específica del Servicio de Impuestos Internos de Chile para el Año 2020 (empleados)</v>
      </c>
      <c r="Q56" s="20" t="str">
        <f t="shared" si="35"/>
        <v>Gráfico 5</v>
      </c>
      <c r="R56" s="47" t="s">
        <v>142</v>
      </c>
      <c r="S56" s="48">
        <f t="shared" si="43"/>
        <v>100112</v>
      </c>
      <c r="T56" s="28"/>
      <c r="U56" s="28"/>
      <c r="V56" s="28"/>
      <c r="W56" s="28"/>
      <c r="X56" s="28"/>
      <c r="Y56" s="28"/>
      <c r="Z56" s="25" t="str">
        <f t="shared" si="44"/>
        <v>https://analytics.zoho.com/open-view/2395394000001175274?ZOHO_CRITERIA=%224.5%22.%22Id_Producto%22%3D100112</v>
      </c>
      <c r="AA56" s="54" t="s">
        <v>143</v>
      </c>
      <c r="AB56" s="30" t="str">
        <f t="shared" si="39"/>
        <v>Chile</v>
      </c>
      <c r="AC56" s="31" t="str">
        <f t="shared" si="39"/>
        <v>Año 2020</v>
      </c>
      <c r="AD56" s="32" t="str">
        <f t="shared" si="39"/>
        <v>Número</v>
      </c>
      <c r="AE56" s="30" t="str">
        <f t="shared" si="39"/>
        <v>Empleados</v>
      </c>
      <c r="AG56" s="33" t="str">
        <f t="shared" si="3"/>
        <v>Gráfico 5</v>
      </c>
      <c r="AH56" s="34" t="str">
        <f t="shared" si="13"/>
        <v>Número Empleados Agrícultura</v>
      </c>
      <c r="AI56" s="34" t="str">
        <f t="shared" si="41"/>
        <v>Ventas Estimadas de empresas dedicadas a agricultura y/o ganadería clasificadas por el Servicio de Impuestos Internos de tamaño GRANDE 3</v>
      </c>
      <c r="AJ56" s="34" t="str">
        <f t="shared" si="5"/>
        <v>Número de Empleados en Empresas del Sector Agrícola en cultivos de Hortalizas según la Categoría de Tamaño Específica del Servicio de Impuestos Internos de Chile para el Año 2020 (empleados)</v>
      </c>
      <c r="AK56" s="35" t="str">
        <f t="shared" si="40"/>
        <v>Año 2020</v>
      </c>
      <c r="AL56" s="34" t="str">
        <f t="shared" si="40"/>
        <v>venta estimada, empresas en agricultura, cultivos, actividad económica, agricultura, ganadería</v>
      </c>
      <c r="AM56" s="36" t="str">
        <f t="shared" si="6"/>
        <v>https://analytics.zoho.com/open-view/2395394000001175274?ZOHO_CRITERIA=%224.5%22.%22Id_Producto%22%3D100112</v>
      </c>
      <c r="AN56" s="44" t="str">
        <f t="shared" si="37"/>
        <v>CHL</v>
      </c>
      <c r="AO56" s="44" t="str">
        <f t="shared" si="37"/>
        <v>País</v>
      </c>
      <c r="AP56" s="34" t="str">
        <f t="shared" si="37"/>
        <v>Número de Empleados de las empresas dedicadas a una actividad económica asociada a la agricultura o la ganadería, según tamaño de la empresa.</v>
      </c>
      <c r="AQ56" s="45">
        <f t="shared" si="37"/>
        <v>44324</v>
      </c>
      <c r="AR56" s="36" t="str">
        <f t="shared" si="37"/>
        <v>Español</v>
      </c>
      <c r="AS56" s="36" t="str">
        <f t="shared" si="37"/>
        <v>Naty</v>
      </c>
      <c r="AT56" s="40" t="str">
        <f t="shared" si="37"/>
        <v>No Aplica</v>
      </c>
      <c r="AU56" s="40" t="str">
        <f t="shared" si="37"/>
        <v>No Aplica</v>
      </c>
      <c r="AV56" s="40" t="str">
        <f t="shared" si="37"/>
        <v>No Aplica</v>
      </c>
      <c r="AW56" s="35">
        <f t="shared" si="37"/>
        <v>100100000</v>
      </c>
      <c r="AX56" s="41" t="e">
        <f t="shared" si="37"/>
        <v>#REF!</v>
      </c>
      <c r="AY56" s="46" t="str">
        <f t="shared" si="37"/>
        <v>Fruta</v>
      </c>
      <c r="AZ56" s="40">
        <f t="shared" si="37"/>
        <v>38</v>
      </c>
      <c r="BA56" s="41" t="e">
        <f>+VLOOKUP($AC56,[1]!Temporalidad[[nombre]:[Columna1]],7,0)</f>
        <v>#REF!</v>
      </c>
      <c r="BB56" s="41" t="e">
        <f>+VLOOKUP($E56,[1]!Tipo_Gráfico[#Data],2,0)</f>
        <v>#REF!</v>
      </c>
      <c r="BC56" s="36" t="str">
        <f t="shared" si="15"/>
        <v>Servicio de Impuestos Internos , Ministerio de Hacienda, Chile</v>
      </c>
      <c r="BD56" s="35" t="e">
        <f>+VLOOKUP($AD56,[1]!unidad_medida[[nombre]:[Columna1]],2,0)</f>
        <v>#REF!</v>
      </c>
      <c r="BE56" s="40" t="str">
        <f t="shared" si="38"/>
        <v>No Aplica</v>
      </c>
      <c r="BF56" s="40" t="str">
        <f t="shared" si="38"/>
        <v>No Aplica</v>
      </c>
      <c r="BG56" s="40" t="str">
        <f t="shared" si="38"/>
        <v>No Aplica</v>
      </c>
      <c r="BH56" s="41" t="e">
        <f>+VLOOKUP($AS56,[1]!Responsables[#Data],3,0)</f>
        <v>#REF!</v>
      </c>
      <c r="BI56" s="41" t="e">
        <f>+VLOOKUP($AD56,[1]!unidad_medida[[nombre]:[Columna1]],5,0)</f>
        <v>#REF!</v>
      </c>
    </row>
    <row r="57" spans="1:61" ht="43.5" x14ac:dyDescent="0.35">
      <c r="A57" s="58" t="s">
        <v>250</v>
      </c>
      <c r="B57" s="58" t="s">
        <v>251</v>
      </c>
      <c r="C57" s="59">
        <v>4.0999999999999996</v>
      </c>
      <c r="D57" s="19">
        <f t="shared" si="9"/>
        <v>56</v>
      </c>
      <c r="E57" s="20" t="str">
        <f t="shared" si="36"/>
        <v>GR</v>
      </c>
      <c r="F57" s="21"/>
      <c r="G57" s="22"/>
      <c r="H57" s="24">
        <v>100113</v>
      </c>
      <c r="I57" s="22"/>
      <c r="J57" s="23" t="s">
        <v>48</v>
      </c>
      <c r="K57" s="22"/>
      <c r="L57" s="22"/>
      <c r="M57" s="22"/>
      <c r="N57" s="22"/>
      <c r="O57" s="22"/>
      <c r="P57" s="53" t="str">
        <f t="shared" si="42"/>
        <v>Número de Empleados en Empresas del Sector Agrícola en cultivos de Industriales según la Categoría de Tamaño Específica del Servicio de Impuestos Internos de Chile para el Año 2020 (empleados)</v>
      </c>
      <c r="Q57" s="20" t="str">
        <f t="shared" si="35"/>
        <v>Gráfico 5</v>
      </c>
      <c r="R57" s="47" t="s">
        <v>144</v>
      </c>
      <c r="S57" s="48">
        <f t="shared" si="43"/>
        <v>100113</v>
      </c>
      <c r="T57" s="28"/>
      <c r="U57" s="28"/>
      <c r="V57" s="28"/>
      <c r="W57" s="28"/>
      <c r="X57" s="28"/>
      <c r="Y57" s="28"/>
      <c r="Z57" s="25" t="str">
        <f t="shared" si="44"/>
        <v>https://analytics.zoho.com/open-view/2395394000001175274?ZOHO_CRITERIA=%224.5%22.%22Id_Producto%22%3D100113</v>
      </c>
      <c r="AA57" s="54" t="s">
        <v>145</v>
      </c>
      <c r="AB57" s="30" t="str">
        <f t="shared" si="39"/>
        <v>Chile</v>
      </c>
      <c r="AC57" s="31" t="str">
        <f t="shared" si="39"/>
        <v>Año 2020</v>
      </c>
      <c r="AD57" s="32" t="str">
        <f t="shared" si="39"/>
        <v>Número</v>
      </c>
      <c r="AE57" s="30" t="str">
        <f t="shared" si="39"/>
        <v>Empleados</v>
      </c>
      <c r="AG57" s="33" t="str">
        <f t="shared" si="3"/>
        <v>Gráfico 5</v>
      </c>
      <c r="AH57" s="34" t="str">
        <f t="shared" si="13"/>
        <v>Número Empleados Agrícultura</v>
      </c>
      <c r="AI57" s="34" t="str">
        <f t="shared" si="41"/>
        <v>Ventas Estimadas de empresas dedicadas a agricultura y/o ganadería clasificadas por el Servicio de Impuestos Internos de tamaño GRANDE 3</v>
      </c>
      <c r="AJ57" s="34" t="str">
        <f t="shared" si="5"/>
        <v>Número de Empleados en Empresas del Sector Agrícola en cultivos de Industriales según la Categoría de Tamaño Específica del Servicio de Impuestos Internos de Chile para el Año 2020 (empleados)</v>
      </c>
      <c r="AK57" s="35" t="str">
        <f t="shared" si="40"/>
        <v>Año 2020</v>
      </c>
      <c r="AL57" s="34" t="str">
        <f t="shared" si="40"/>
        <v>venta estimada, empresas en agricultura, cultivos, actividad económica, agricultura, ganadería</v>
      </c>
      <c r="AM57" s="36" t="str">
        <f t="shared" si="6"/>
        <v>https://analytics.zoho.com/open-view/2395394000001175274?ZOHO_CRITERIA=%224.5%22.%22Id_Producto%22%3D100113</v>
      </c>
      <c r="AN57" s="44" t="str">
        <f t="shared" si="37"/>
        <v>CHL</v>
      </c>
      <c r="AO57" s="44" t="str">
        <f t="shared" si="37"/>
        <v>País</v>
      </c>
      <c r="AP57" s="34" t="str">
        <f t="shared" si="37"/>
        <v>Número de Empleados de las empresas dedicadas a una actividad económica asociada a la agricultura o la ganadería, según tamaño de la empresa.</v>
      </c>
      <c r="AQ57" s="45">
        <f t="shared" si="37"/>
        <v>44324</v>
      </c>
      <c r="AR57" s="36" t="str">
        <f t="shared" si="37"/>
        <v>Español</v>
      </c>
      <c r="AS57" s="36" t="str">
        <f t="shared" si="37"/>
        <v>Naty</v>
      </c>
      <c r="AT57" s="40" t="str">
        <f t="shared" si="37"/>
        <v>No Aplica</v>
      </c>
      <c r="AU57" s="40" t="str">
        <f t="shared" si="37"/>
        <v>No Aplica</v>
      </c>
      <c r="AV57" s="40" t="str">
        <f t="shared" si="37"/>
        <v>No Aplica</v>
      </c>
      <c r="AW57" s="35">
        <f t="shared" si="37"/>
        <v>100100000</v>
      </c>
      <c r="AX57" s="41" t="e">
        <f t="shared" si="37"/>
        <v>#REF!</v>
      </c>
      <c r="AY57" s="46" t="str">
        <f t="shared" si="37"/>
        <v>Fruta</v>
      </c>
      <c r="AZ57" s="40">
        <f t="shared" si="37"/>
        <v>38</v>
      </c>
      <c r="BA57" s="41" t="e">
        <f>+VLOOKUP($AC57,[1]!Temporalidad[[nombre]:[Columna1]],7,0)</f>
        <v>#REF!</v>
      </c>
      <c r="BB57" s="41" t="e">
        <f>+VLOOKUP($E57,[1]!Tipo_Gráfico[#Data],2,0)</f>
        <v>#REF!</v>
      </c>
      <c r="BC57" s="36" t="str">
        <f t="shared" si="15"/>
        <v>Servicio de Impuestos Internos , Ministerio de Hacienda, Chile</v>
      </c>
      <c r="BD57" s="35" t="e">
        <f>+VLOOKUP($AD57,[1]!unidad_medida[[nombre]:[Columna1]],2,0)</f>
        <v>#REF!</v>
      </c>
      <c r="BE57" s="40" t="str">
        <f t="shared" si="38"/>
        <v>No Aplica</v>
      </c>
      <c r="BF57" s="40" t="str">
        <f t="shared" si="38"/>
        <v>No Aplica</v>
      </c>
      <c r="BG57" s="40" t="str">
        <f t="shared" si="38"/>
        <v>No Aplica</v>
      </c>
      <c r="BH57" s="41" t="e">
        <f>+VLOOKUP($AS57,[1]!Responsables[#Data],3,0)</f>
        <v>#REF!</v>
      </c>
      <c r="BI57" s="41" t="e">
        <f>+VLOOKUP($AD57,[1]!unidad_medida[[nombre]:[Columna1]],5,0)</f>
        <v>#REF!</v>
      </c>
    </row>
    <row r="58" spans="1:61" ht="43.5" x14ac:dyDescent="0.35">
      <c r="A58" s="58" t="s">
        <v>250</v>
      </c>
      <c r="B58" s="58" t="s">
        <v>251</v>
      </c>
      <c r="C58" s="59">
        <v>4.0999999999999996</v>
      </c>
      <c r="D58" s="19">
        <f t="shared" si="9"/>
        <v>57</v>
      </c>
      <c r="E58" s="20" t="s">
        <v>47</v>
      </c>
      <c r="F58" s="21"/>
      <c r="G58" s="22"/>
      <c r="H58" s="24">
        <v>100114</v>
      </c>
      <c r="I58" s="22"/>
      <c r="J58" s="23" t="s">
        <v>48</v>
      </c>
      <c r="K58" s="22"/>
      <c r="L58" s="22"/>
      <c r="M58" s="22"/>
      <c r="N58" s="22"/>
      <c r="O58" s="22"/>
      <c r="P58" s="53" t="str">
        <f t="shared" si="42"/>
        <v>Número de Empleados en Empresas del Sector Agrícola en cultivos de Tubérculos según la Categoría de Tamaño Específica del Servicio de Impuestos Internos de Chile para el Año 2020 (empleados)</v>
      </c>
      <c r="Q58" s="20" t="s">
        <v>135</v>
      </c>
      <c r="R58" s="47" t="s">
        <v>146</v>
      </c>
      <c r="S58" s="48">
        <f t="shared" si="43"/>
        <v>100114</v>
      </c>
      <c r="T58" s="28"/>
      <c r="U58" s="28"/>
      <c r="V58" s="28"/>
      <c r="W58" s="28"/>
      <c r="X58" s="28"/>
      <c r="Y58" s="28"/>
      <c r="Z58" s="25" t="str">
        <f t="shared" si="44"/>
        <v>https://analytics.zoho.com/open-view/2395394000001175274?ZOHO_CRITERIA=%224.5%22.%22Id_Producto%22%3D100114</v>
      </c>
      <c r="AA58" s="54" t="s">
        <v>147</v>
      </c>
      <c r="AB58" s="30" t="str">
        <f t="shared" si="39"/>
        <v>Chile</v>
      </c>
      <c r="AC58" s="31" t="str">
        <f t="shared" si="39"/>
        <v>Año 2020</v>
      </c>
      <c r="AD58" s="32" t="str">
        <f t="shared" si="39"/>
        <v>Número</v>
      </c>
      <c r="AE58" s="30" t="str">
        <f t="shared" si="39"/>
        <v>Empleados</v>
      </c>
      <c r="AG58" s="33" t="str">
        <f t="shared" si="3"/>
        <v>Gráfico 5</v>
      </c>
      <c r="AH58" s="34" t="str">
        <f t="shared" si="13"/>
        <v>Número Empleados Agrícultura</v>
      </c>
      <c r="AI58" s="34" t="str">
        <f t="shared" si="41"/>
        <v>Ventas Estimadas de empresas dedicadas a agricultura y/o ganadería clasificadas por el Servicio de Impuestos Internos de tamaño GRANDE 3</v>
      </c>
      <c r="AJ58" s="34" t="str">
        <f t="shared" si="5"/>
        <v>Número de Empleados en Empresas del Sector Agrícola en cultivos de Tubérculos según la Categoría de Tamaño Específica del Servicio de Impuestos Internos de Chile para el Año 2020 (empleados)</v>
      </c>
      <c r="AK58" s="35" t="str">
        <f t="shared" si="40"/>
        <v>Año 2020</v>
      </c>
      <c r="AL58" s="34" t="str">
        <f t="shared" si="40"/>
        <v>venta estimada, empresas en agricultura, cultivos, actividad económica, agricultura, ganadería</v>
      </c>
      <c r="AM58" s="36" t="str">
        <f t="shared" si="6"/>
        <v>https://analytics.zoho.com/open-view/2395394000001175274?ZOHO_CRITERIA=%224.5%22.%22Id_Producto%22%3D100114</v>
      </c>
      <c r="AN58" s="44" t="str">
        <f t="shared" si="37"/>
        <v>CHL</v>
      </c>
      <c r="AO58" s="44" t="str">
        <f t="shared" si="37"/>
        <v>País</v>
      </c>
      <c r="AP58" s="34" t="str">
        <f t="shared" si="37"/>
        <v>Número de Empleados de las empresas dedicadas a una actividad económica asociada a la agricultura o la ganadería, según tamaño de la empresa.</v>
      </c>
      <c r="AQ58" s="45">
        <f t="shared" si="37"/>
        <v>44324</v>
      </c>
      <c r="AR58" s="36" t="str">
        <f t="shared" si="37"/>
        <v>Español</v>
      </c>
      <c r="AS58" s="36" t="str">
        <f t="shared" si="37"/>
        <v>Naty</v>
      </c>
      <c r="AT58" s="40" t="str">
        <f t="shared" si="37"/>
        <v>No Aplica</v>
      </c>
      <c r="AU58" s="40" t="str">
        <f t="shared" si="37"/>
        <v>No Aplica</v>
      </c>
      <c r="AV58" s="40" t="str">
        <f t="shared" si="37"/>
        <v>No Aplica</v>
      </c>
      <c r="AW58" s="35">
        <f t="shared" si="37"/>
        <v>100100000</v>
      </c>
      <c r="AX58" s="41" t="e">
        <f t="shared" si="37"/>
        <v>#REF!</v>
      </c>
      <c r="AY58" s="46" t="str">
        <f t="shared" si="37"/>
        <v>Fruta</v>
      </c>
      <c r="AZ58" s="40">
        <f t="shared" si="37"/>
        <v>38</v>
      </c>
      <c r="BA58" s="41" t="e">
        <f>+VLOOKUP($AC58,[1]!Temporalidad[[nombre]:[Columna1]],7,0)</f>
        <v>#REF!</v>
      </c>
      <c r="BB58" s="41" t="e">
        <f>+VLOOKUP($E58,[1]!Tipo_Gráfico[#Data],2,0)</f>
        <v>#REF!</v>
      </c>
      <c r="BC58" s="36" t="str">
        <f t="shared" si="15"/>
        <v>Servicio de Impuestos Internos , Ministerio de Hacienda, Chile</v>
      </c>
      <c r="BD58" s="35" t="e">
        <f>+VLOOKUP($AD58,[1]!unidad_medida[[nombre]:[Columna1]],2,0)</f>
        <v>#REF!</v>
      </c>
      <c r="BE58" s="40" t="str">
        <f t="shared" si="38"/>
        <v>No Aplica</v>
      </c>
      <c r="BF58" s="40" t="str">
        <f t="shared" si="38"/>
        <v>No Aplica</v>
      </c>
      <c r="BG58" s="40" t="str">
        <f t="shared" si="38"/>
        <v>No Aplica</v>
      </c>
      <c r="BH58" s="41" t="e">
        <f>+VLOOKUP($AS58,[1]!Responsables[#Data],3,0)</f>
        <v>#REF!</v>
      </c>
      <c r="BI58" s="41" t="e">
        <f>+VLOOKUP($AD58,[1]!unidad_medida[[nombre]:[Columna1]],5,0)</f>
        <v>#REF!</v>
      </c>
    </row>
    <row r="59" spans="1:61" ht="43.5" x14ac:dyDescent="0.35">
      <c r="A59" s="58" t="s">
        <v>250</v>
      </c>
      <c r="B59" s="58" t="s">
        <v>251</v>
      </c>
      <c r="C59" s="59">
        <v>4.0999999999999996</v>
      </c>
      <c r="D59" s="19">
        <f t="shared" si="9"/>
        <v>58</v>
      </c>
      <c r="E59" s="20" t="str">
        <f>+E58</f>
        <v>GR</v>
      </c>
      <c r="F59" s="21"/>
      <c r="G59" s="22"/>
      <c r="H59" s="24">
        <v>100115</v>
      </c>
      <c r="I59" s="22"/>
      <c r="J59" s="23" t="s">
        <v>48</v>
      </c>
      <c r="K59" s="22"/>
      <c r="L59" s="22"/>
      <c r="M59" s="22"/>
      <c r="N59" s="22"/>
      <c r="O59" s="22"/>
      <c r="P59" s="53" t="str">
        <f t="shared" si="42"/>
        <v>Número de Empleados en Empresas del Sector Agrícola en cultivos de Semillas según la Categoría de Tamaño Específica del Servicio de Impuestos Internos de Chile para el Año 2020 (empleados)</v>
      </c>
      <c r="Q59" s="20" t="str">
        <f t="shared" ref="Q59:Q71" si="45">+Q58</f>
        <v>Gráfico 5</v>
      </c>
      <c r="R59" s="47" t="s">
        <v>148</v>
      </c>
      <c r="S59" s="48">
        <f t="shared" si="43"/>
        <v>100115</v>
      </c>
      <c r="T59" s="28"/>
      <c r="U59" s="28"/>
      <c r="V59" s="28"/>
      <c r="W59" s="28"/>
      <c r="X59" s="28"/>
      <c r="Y59" s="28"/>
      <c r="Z59" s="25" t="str">
        <f t="shared" si="44"/>
        <v>https://analytics.zoho.com/open-view/2395394000001175274?ZOHO_CRITERIA=%224.5%22.%22Id_Producto%22%3D100115</v>
      </c>
      <c r="AA59" s="54" t="s">
        <v>149</v>
      </c>
      <c r="AB59" s="30" t="str">
        <f t="shared" si="39"/>
        <v>Chile</v>
      </c>
      <c r="AC59" s="31" t="str">
        <f t="shared" si="39"/>
        <v>Año 2020</v>
      </c>
      <c r="AD59" s="32" t="str">
        <f t="shared" si="39"/>
        <v>Número</v>
      </c>
      <c r="AE59" s="30" t="str">
        <f t="shared" si="39"/>
        <v>Empleados</v>
      </c>
      <c r="AG59" s="33" t="str">
        <f t="shared" si="3"/>
        <v>Gráfico 5</v>
      </c>
      <c r="AH59" s="34" t="str">
        <f t="shared" si="13"/>
        <v>Número Empleados Agrícultura</v>
      </c>
      <c r="AI59" s="34" t="str">
        <f t="shared" si="41"/>
        <v>Ventas Estimadas de empresas dedicadas a agricultura y/o ganadería clasificadas por el Servicio de Impuestos Internos de tamaño GRANDE 3</v>
      </c>
      <c r="AJ59" s="34" t="str">
        <f t="shared" si="5"/>
        <v>Número de Empleados en Empresas del Sector Agrícola en cultivos de Semillas según la Categoría de Tamaño Específica del Servicio de Impuestos Internos de Chile para el Año 2020 (empleados)</v>
      </c>
      <c r="AK59" s="35" t="str">
        <f t="shared" si="40"/>
        <v>Año 2020</v>
      </c>
      <c r="AL59" s="34" t="str">
        <f t="shared" si="40"/>
        <v>venta estimada, empresas en agricultura, cultivos, actividad económica, agricultura, ganadería</v>
      </c>
      <c r="AM59" s="36" t="str">
        <f t="shared" si="6"/>
        <v>https://analytics.zoho.com/open-view/2395394000001175274?ZOHO_CRITERIA=%224.5%22.%22Id_Producto%22%3D100115</v>
      </c>
      <c r="AN59" s="44" t="str">
        <f t="shared" si="37"/>
        <v>CHL</v>
      </c>
      <c r="AO59" s="44" t="str">
        <f t="shared" si="37"/>
        <v>País</v>
      </c>
      <c r="AP59" s="34" t="str">
        <f t="shared" si="37"/>
        <v>Número de Empleados de las empresas dedicadas a una actividad económica asociada a la agricultura o la ganadería, según tamaño de la empresa.</v>
      </c>
      <c r="AQ59" s="45">
        <f t="shared" si="37"/>
        <v>44324</v>
      </c>
      <c r="AR59" s="36" t="str">
        <f t="shared" si="37"/>
        <v>Español</v>
      </c>
      <c r="AS59" s="36" t="str">
        <f t="shared" si="37"/>
        <v>Naty</v>
      </c>
      <c r="AT59" s="40" t="str">
        <f t="shared" si="37"/>
        <v>No Aplica</v>
      </c>
      <c r="AU59" s="40" t="str">
        <f t="shared" si="37"/>
        <v>No Aplica</v>
      </c>
      <c r="AV59" s="40" t="str">
        <f t="shared" si="37"/>
        <v>No Aplica</v>
      </c>
      <c r="AW59" s="35">
        <f t="shared" si="37"/>
        <v>100100000</v>
      </c>
      <c r="AX59" s="41" t="e">
        <f t="shared" si="37"/>
        <v>#REF!</v>
      </c>
      <c r="AY59" s="46" t="str">
        <f t="shared" si="37"/>
        <v>Fruta</v>
      </c>
      <c r="AZ59" s="40">
        <f t="shared" si="37"/>
        <v>38</v>
      </c>
      <c r="BA59" s="41" t="e">
        <f>+VLOOKUP($AC59,[1]!Temporalidad[[nombre]:[Columna1]],7,0)</f>
        <v>#REF!</v>
      </c>
      <c r="BB59" s="41" t="e">
        <f>+VLOOKUP($E59,[1]!Tipo_Gráfico[#Data],2,0)</f>
        <v>#REF!</v>
      </c>
      <c r="BC59" s="36" t="str">
        <f t="shared" si="15"/>
        <v>Servicio de Impuestos Internos , Ministerio de Hacienda, Chile</v>
      </c>
      <c r="BD59" s="35" t="e">
        <f>+VLOOKUP($AD59,[1]!unidad_medida[[nombre]:[Columna1]],2,0)</f>
        <v>#REF!</v>
      </c>
      <c r="BE59" s="40" t="str">
        <f t="shared" si="38"/>
        <v>No Aplica</v>
      </c>
      <c r="BF59" s="40" t="str">
        <f t="shared" si="38"/>
        <v>No Aplica</v>
      </c>
      <c r="BG59" s="40" t="str">
        <f t="shared" si="38"/>
        <v>No Aplica</v>
      </c>
      <c r="BH59" s="41" t="e">
        <f>+VLOOKUP($AS59,[1]!Responsables[#Data],3,0)</f>
        <v>#REF!</v>
      </c>
      <c r="BI59" s="41" t="e">
        <f>+VLOOKUP($AD59,[1]!unidad_medida[[nombre]:[Columna1]],5,0)</f>
        <v>#REF!</v>
      </c>
    </row>
    <row r="60" spans="1:61" ht="43.5" x14ac:dyDescent="0.35">
      <c r="A60" s="58" t="s">
        <v>250</v>
      </c>
      <c r="B60" s="58" t="s">
        <v>251</v>
      </c>
      <c r="C60" s="59">
        <v>4.0999999999999996</v>
      </c>
      <c r="D60" s="19">
        <f t="shared" si="9"/>
        <v>59</v>
      </c>
      <c r="E60" s="20" t="str">
        <f t="shared" ref="E60:E71" si="46">+E59</f>
        <v>GR</v>
      </c>
      <c r="F60" s="21"/>
      <c r="G60" s="22"/>
      <c r="H60" s="24">
        <v>100117</v>
      </c>
      <c r="I60" s="22"/>
      <c r="J60" s="23" t="s">
        <v>48</v>
      </c>
      <c r="K60" s="22"/>
      <c r="L60" s="22"/>
      <c r="M60" s="22"/>
      <c r="N60" s="22"/>
      <c r="O60" s="22"/>
      <c r="P60" s="53" t="str">
        <f t="shared" si="42"/>
        <v>Número de Empleados en Empresas del Sector Agrícola en cultivos de Plantas y forraje según la Categoría de Tamaño Específica del Servicio de Impuestos Internos de Chile para el Año 2020 (empleados)</v>
      </c>
      <c r="Q60" s="20" t="str">
        <f t="shared" si="45"/>
        <v>Gráfico 5</v>
      </c>
      <c r="R60" s="47" t="s">
        <v>150</v>
      </c>
      <c r="S60" s="48">
        <f t="shared" si="43"/>
        <v>100117</v>
      </c>
      <c r="T60" s="28"/>
      <c r="U60" s="28"/>
      <c r="V60" s="28"/>
      <c r="W60" s="28"/>
      <c r="X60" s="28"/>
      <c r="Y60" s="28"/>
      <c r="Z60" s="25" t="str">
        <f t="shared" si="44"/>
        <v>https://analytics.zoho.com/open-view/2395394000001175274?ZOHO_CRITERIA=%224.5%22.%22Id_Producto%22%3D100117</v>
      </c>
      <c r="AA60" s="54" t="s">
        <v>151</v>
      </c>
      <c r="AB60" s="30" t="str">
        <f t="shared" si="39"/>
        <v>Chile</v>
      </c>
      <c r="AC60" s="31" t="str">
        <f t="shared" si="39"/>
        <v>Año 2020</v>
      </c>
      <c r="AD60" s="32" t="str">
        <f t="shared" si="39"/>
        <v>Número</v>
      </c>
      <c r="AE60" s="30" t="str">
        <f t="shared" si="39"/>
        <v>Empleados</v>
      </c>
      <c r="AG60" s="33" t="str">
        <f t="shared" si="3"/>
        <v>Gráfico 5</v>
      </c>
      <c r="AH60" s="34" t="str">
        <f t="shared" si="13"/>
        <v>Número Empleados Agrícultura</v>
      </c>
      <c r="AI60" s="34" t="str">
        <f t="shared" si="41"/>
        <v>Ventas Estimadas de empresas dedicadas a agricultura y/o ganadería clasificadas por el Servicio de Impuestos Internos de tamaño GRANDE 3</v>
      </c>
      <c r="AJ60" s="34" t="str">
        <f t="shared" si="5"/>
        <v>Número de Empleados en Empresas del Sector Agrícola en cultivos de Plantas y forraje según la Categoría de Tamaño Específica del Servicio de Impuestos Internos de Chile para el Año 2020 (empleados)</v>
      </c>
      <c r="AK60" s="35" t="str">
        <f t="shared" si="40"/>
        <v>Año 2020</v>
      </c>
      <c r="AL60" s="34" t="str">
        <f t="shared" si="40"/>
        <v>venta estimada, empresas en agricultura, cultivos, actividad económica, agricultura, ganadería</v>
      </c>
      <c r="AM60" s="36" t="str">
        <f t="shared" si="6"/>
        <v>https://analytics.zoho.com/open-view/2395394000001175274?ZOHO_CRITERIA=%224.5%22.%22Id_Producto%22%3D100117</v>
      </c>
      <c r="AN60" s="44" t="str">
        <f t="shared" si="37"/>
        <v>CHL</v>
      </c>
      <c r="AO60" s="44" t="str">
        <f t="shared" si="37"/>
        <v>País</v>
      </c>
      <c r="AP60" s="34" t="str">
        <f t="shared" si="37"/>
        <v>Número de Empleados de las empresas dedicadas a una actividad económica asociada a la agricultura o la ganadería, según tamaño de la empresa.</v>
      </c>
      <c r="AQ60" s="45">
        <f t="shared" si="37"/>
        <v>44324</v>
      </c>
      <c r="AR60" s="36" t="str">
        <f t="shared" si="37"/>
        <v>Español</v>
      </c>
      <c r="AS60" s="36" t="str">
        <f t="shared" si="37"/>
        <v>Naty</v>
      </c>
      <c r="AT60" s="40" t="str">
        <f t="shared" si="37"/>
        <v>No Aplica</v>
      </c>
      <c r="AU60" s="40" t="str">
        <f t="shared" si="37"/>
        <v>No Aplica</v>
      </c>
      <c r="AV60" s="40" t="str">
        <f t="shared" si="37"/>
        <v>No Aplica</v>
      </c>
      <c r="AW60" s="35">
        <f t="shared" si="37"/>
        <v>100100000</v>
      </c>
      <c r="AX60" s="41" t="e">
        <f t="shared" si="37"/>
        <v>#REF!</v>
      </c>
      <c r="AY60" s="46" t="str">
        <f t="shared" si="37"/>
        <v>Fruta</v>
      </c>
      <c r="AZ60" s="40">
        <f t="shared" si="37"/>
        <v>38</v>
      </c>
      <c r="BA60" s="41" t="e">
        <f>+VLOOKUP($AC60,[1]!Temporalidad[[nombre]:[Columna1]],7,0)</f>
        <v>#REF!</v>
      </c>
      <c r="BB60" s="41" t="e">
        <f>+VLOOKUP($E60,[1]!Tipo_Gráfico[#Data],2,0)</f>
        <v>#REF!</v>
      </c>
      <c r="BC60" s="36" t="str">
        <f t="shared" si="15"/>
        <v>Servicio de Impuestos Internos , Ministerio de Hacienda, Chile</v>
      </c>
      <c r="BD60" s="35" t="e">
        <f>+VLOOKUP($AD60,[1]!unidad_medida[[nombre]:[Columna1]],2,0)</f>
        <v>#REF!</v>
      </c>
      <c r="BE60" s="40" t="str">
        <f t="shared" si="38"/>
        <v>No Aplica</v>
      </c>
      <c r="BF60" s="40" t="str">
        <f t="shared" si="38"/>
        <v>No Aplica</v>
      </c>
      <c r="BG60" s="40" t="str">
        <f t="shared" si="38"/>
        <v>No Aplica</v>
      </c>
      <c r="BH60" s="41" t="e">
        <f>+VLOOKUP($AS60,[1]!Responsables[#Data],3,0)</f>
        <v>#REF!</v>
      </c>
      <c r="BI60" s="41" t="e">
        <f>+VLOOKUP($AD60,[1]!unidad_medida[[nombre]:[Columna1]],5,0)</f>
        <v>#REF!</v>
      </c>
    </row>
    <row r="61" spans="1:61" ht="43.5" x14ac:dyDescent="0.35">
      <c r="A61" s="58" t="s">
        <v>250</v>
      </c>
      <c r="B61" s="58" t="s">
        <v>251</v>
      </c>
      <c r="C61" s="59">
        <v>4.0999999999999996</v>
      </c>
      <c r="D61" s="19">
        <f t="shared" si="9"/>
        <v>60</v>
      </c>
      <c r="E61" s="20" t="str">
        <f t="shared" si="46"/>
        <v>GR</v>
      </c>
      <c r="F61" s="21"/>
      <c r="G61" s="22"/>
      <c r="H61" s="22"/>
      <c r="I61" s="24">
        <v>100110002</v>
      </c>
      <c r="J61" s="23" t="s">
        <v>48</v>
      </c>
      <c r="K61" s="22"/>
      <c r="L61" s="22"/>
      <c r="M61" s="22"/>
      <c r="N61" s="22"/>
      <c r="O61" s="22"/>
      <c r="P61" s="53" t="str">
        <f t="shared" si="42"/>
        <v>Número de Empleados en Empresas del Sector Agrícola en cultivos de Porotos según la Categoría de Tamaño Específica del Servicio de Impuestos Internos de Chile para el Año 2020 (empleados)</v>
      </c>
      <c r="Q61" s="20" t="s">
        <v>152</v>
      </c>
      <c r="R61" s="49" t="s">
        <v>153</v>
      </c>
      <c r="S61" s="50">
        <f>+I61</f>
        <v>100110002</v>
      </c>
      <c r="T61" s="28"/>
      <c r="U61" s="28"/>
      <c r="V61" s="28"/>
      <c r="W61" s="28"/>
      <c r="X61" s="28"/>
      <c r="Y61" s="28"/>
      <c r="Z61" s="25" t="str">
        <f>+"https://analytics.zoho.com/open-view/2395394000001175301?ZOHO_CRITERIA=%224.5%22.%22Id_Categor%C3%ADa%22%3D"&amp;S61</f>
        <v>https://analytics.zoho.com/open-view/2395394000001175301?ZOHO_CRITERIA=%224.5%22.%22Id_Categor%C3%ADa%22%3D100110002</v>
      </c>
      <c r="AA61" s="54" t="s">
        <v>154</v>
      </c>
      <c r="AB61" s="30" t="str">
        <f t="shared" si="39"/>
        <v>Chile</v>
      </c>
      <c r="AC61" s="31" t="str">
        <f t="shared" si="39"/>
        <v>Año 2020</v>
      </c>
      <c r="AD61" s="32" t="str">
        <f t="shared" si="39"/>
        <v>Número</v>
      </c>
      <c r="AE61" s="30" t="str">
        <f t="shared" si="39"/>
        <v>Empleados</v>
      </c>
      <c r="AG61" s="33" t="str">
        <f t="shared" si="3"/>
        <v>Gráfico 6</v>
      </c>
      <c r="AH61" s="34" t="str">
        <f t="shared" si="13"/>
        <v>Número Empleados Agrícultura</v>
      </c>
      <c r="AI61" s="34" t="str">
        <f t="shared" si="41"/>
        <v>Ventas Estimadas de empresas dedicadas a agricultura y/o ganadería clasificadas por el Servicio de Impuestos Internos de tamaño GRANDE 3</v>
      </c>
      <c r="AJ61" s="34" t="str">
        <f t="shared" si="5"/>
        <v>Número de Empleados en Empresas del Sector Agrícola en cultivos de Porotos según la Categoría de Tamaño Específica del Servicio de Impuestos Internos de Chile para el Año 2020 (empleados)</v>
      </c>
      <c r="AK61" s="35" t="str">
        <f t="shared" si="40"/>
        <v>Año 2020</v>
      </c>
      <c r="AL61" s="34" t="str">
        <f t="shared" si="40"/>
        <v>venta estimada, empresas en agricultura, cultivos, actividad económica, agricultura, ganadería</v>
      </c>
      <c r="AM61" s="36" t="str">
        <f t="shared" si="6"/>
        <v>https://analytics.zoho.com/open-view/2395394000001175301?ZOHO_CRITERIA=%224.5%22.%22Id_Categor%C3%ADa%22%3D100110002</v>
      </c>
      <c r="AN61" s="44" t="str">
        <f t="shared" si="37"/>
        <v>CHL</v>
      </c>
      <c r="AO61" s="44" t="str">
        <f t="shared" si="37"/>
        <v>País</v>
      </c>
      <c r="AP61" s="34" t="str">
        <f t="shared" si="37"/>
        <v>Número de Empleados de las empresas dedicadas a una actividad económica asociada a la agricultura o la ganadería, según tamaño de la empresa.</v>
      </c>
      <c r="AQ61" s="45">
        <f t="shared" si="37"/>
        <v>44324</v>
      </c>
      <c r="AR61" s="36" t="str">
        <f t="shared" si="37"/>
        <v>Español</v>
      </c>
      <c r="AS61" s="36" t="str">
        <f t="shared" si="37"/>
        <v>Naty</v>
      </c>
      <c r="AT61" s="40" t="str">
        <f t="shared" si="37"/>
        <v>No Aplica</v>
      </c>
      <c r="AU61" s="40" t="str">
        <f t="shared" si="37"/>
        <v>No Aplica</v>
      </c>
      <c r="AV61" s="40" t="str">
        <f t="shared" si="37"/>
        <v>No Aplica</v>
      </c>
      <c r="AW61" s="35">
        <v>100110002</v>
      </c>
      <c r="AX61" s="41" t="e">
        <f t="shared" si="37"/>
        <v>#REF!</v>
      </c>
      <c r="AY61" s="46" t="str">
        <f t="shared" si="37"/>
        <v>Fruta</v>
      </c>
      <c r="AZ61" s="40">
        <f t="shared" si="37"/>
        <v>38</v>
      </c>
      <c r="BA61" s="41" t="e">
        <f>+VLOOKUP($AC61,[1]!Temporalidad[[nombre]:[Columna1]],7,0)</f>
        <v>#REF!</v>
      </c>
      <c r="BB61" s="41" t="e">
        <f>+VLOOKUP($E61,[1]!Tipo_Gráfico[#Data],2,0)</f>
        <v>#REF!</v>
      </c>
      <c r="BC61" s="36" t="str">
        <f t="shared" si="15"/>
        <v>Servicio de Impuestos Internos , Ministerio de Hacienda, Chile</v>
      </c>
      <c r="BD61" s="35" t="e">
        <f>+VLOOKUP($AD61,[1]!unidad_medida[[nombre]:[Columna1]],2,0)</f>
        <v>#REF!</v>
      </c>
      <c r="BE61" s="40" t="str">
        <f t="shared" si="38"/>
        <v>No Aplica</v>
      </c>
      <c r="BF61" s="40" t="str">
        <f t="shared" si="38"/>
        <v>No Aplica</v>
      </c>
      <c r="BG61" s="40" t="str">
        <f t="shared" si="38"/>
        <v>No Aplica</v>
      </c>
      <c r="BH61" s="41" t="e">
        <f>+VLOOKUP($AS61,[1]!Responsables[#Data],3,0)</f>
        <v>#REF!</v>
      </c>
      <c r="BI61" s="41" t="e">
        <f>+VLOOKUP($AD61,[1]!unidad_medida[[nombre]:[Columna1]],5,0)</f>
        <v>#REF!</v>
      </c>
    </row>
    <row r="62" spans="1:61" ht="43.5" x14ac:dyDescent="0.35">
      <c r="A62" s="58" t="s">
        <v>250</v>
      </c>
      <c r="B62" s="58" t="s">
        <v>251</v>
      </c>
      <c r="C62" s="59">
        <v>4.0999999999999996</v>
      </c>
      <c r="D62" s="19">
        <f t="shared" si="9"/>
        <v>61</v>
      </c>
      <c r="E62" s="20" t="str">
        <f t="shared" si="46"/>
        <v>GR</v>
      </c>
      <c r="F62" s="21"/>
      <c r="G62" s="22"/>
      <c r="H62" s="22"/>
      <c r="I62" s="24">
        <v>100110007</v>
      </c>
      <c r="J62" s="23" t="s">
        <v>48</v>
      </c>
      <c r="K62" s="22"/>
      <c r="L62" s="22"/>
      <c r="M62" s="22"/>
      <c r="N62" s="22"/>
      <c r="O62" s="22"/>
      <c r="P62" s="53" t="str">
        <f t="shared" si="42"/>
        <v>Número de Empleados en Empresas del Sector Agrícola en cultivos de Otras legumbres según la Categoría de Tamaño Específica del Servicio de Impuestos Internos de Chile para el Año 2020 (empleados)</v>
      </c>
      <c r="Q62" s="20" t="str">
        <f t="shared" si="45"/>
        <v>Gráfico 6</v>
      </c>
      <c r="R62" s="49" t="s">
        <v>155</v>
      </c>
      <c r="S62" s="50">
        <f t="shared" ref="S62:S82" si="47">+I62</f>
        <v>100110007</v>
      </c>
      <c r="T62" s="28"/>
      <c r="U62" s="28"/>
      <c r="V62" s="28"/>
      <c r="W62" s="28"/>
      <c r="X62" s="28"/>
      <c r="Y62" s="28"/>
      <c r="Z62" s="25" t="str">
        <f t="shared" ref="Z62:Z82" si="48">+"https://analytics.zoho.com/open-view/2395394000001175301?ZOHO_CRITERIA=%224.5%22.%22Id_Categor%C3%ADa%22%3D"&amp;S62</f>
        <v>https://analytics.zoho.com/open-view/2395394000001175301?ZOHO_CRITERIA=%224.5%22.%22Id_Categor%C3%ADa%22%3D100110007</v>
      </c>
      <c r="AA62" s="54" t="s">
        <v>156</v>
      </c>
      <c r="AB62" s="30" t="str">
        <f t="shared" si="39"/>
        <v>Chile</v>
      </c>
      <c r="AC62" s="31" t="str">
        <f t="shared" si="39"/>
        <v>Año 2020</v>
      </c>
      <c r="AD62" s="32" t="str">
        <f t="shared" si="39"/>
        <v>Número</v>
      </c>
      <c r="AE62" s="30" t="str">
        <f t="shared" si="39"/>
        <v>Empleados</v>
      </c>
      <c r="AG62" s="33" t="str">
        <f t="shared" si="3"/>
        <v>Gráfico 6</v>
      </c>
      <c r="AH62" s="34" t="str">
        <f t="shared" si="13"/>
        <v>Número Empleados Agrícultura</v>
      </c>
      <c r="AI62" s="34" t="str">
        <f t="shared" si="41"/>
        <v>Ventas Estimadas de empresas dedicadas a agricultura y/o ganadería clasificadas por el Servicio de Impuestos Internos de tamaño GRANDE 3</v>
      </c>
      <c r="AJ62" s="34" t="str">
        <f t="shared" si="5"/>
        <v>Número de Empleados en Empresas del Sector Agrícola en cultivos de Otras legumbres según la Categoría de Tamaño Específica del Servicio de Impuestos Internos de Chile para el Año 2020 (empleados)</v>
      </c>
      <c r="AK62" s="35" t="str">
        <f t="shared" si="40"/>
        <v>Año 2020</v>
      </c>
      <c r="AL62" s="34" t="str">
        <f t="shared" si="40"/>
        <v>venta estimada, empresas en agricultura, cultivos, actividad económica, agricultura, ganadería</v>
      </c>
      <c r="AM62" s="36" t="str">
        <f t="shared" si="6"/>
        <v>https://analytics.zoho.com/open-view/2395394000001175301?ZOHO_CRITERIA=%224.5%22.%22Id_Categor%C3%ADa%22%3D100110007</v>
      </c>
      <c r="AN62" s="44" t="str">
        <f t="shared" si="37"/>
        <v>CHL</v>
      </c>
      <c r="AO62" s="44" t="str">
        <f t="shared" si="37"/>
        <v>País</v>
      </c>
      <c r="AP62" s="34" t="str">
        <f t="shared" si="37"/>
        <v>Número de Empleados de las empresas dedicadas a una actividad económica asociada a la agricultura o la ganadería, según tamaño de la empresa.</v>
      </c>
      <c r="AQ62" s="45">
        <f t="shared" si="37"/>
        <v>44324</v>
      </c>
      <c r="AR62" s="36" t="str">
        <f t="shared" si="37"/>
        <v>Español</v>
      </c>
      <c r="AS62" s="36" t="str">
        <f t="shared" si="37"/>
        <v>Naty</v>
      </c>
      <c r="AT62" s="40" t="str">
        <f t="shared" si="37"/>
        <v>No Aplica</v>
      </c>
      <c r="AU62" s="40" t="str">
        <f t="shared" si="37"/>
        <v>No Aplica</v>
      </c>
      <c r="AV62" s="40" t="str">
        <f t="shared" si="37"/>
        <v>No Aplica</v>
      </c>
      <c r="AW62" s="35">
        <v>100110007</v>
      </c>
      <c r="AX62" s="41" t="e">
        <f t="shared" si="37"/>
        <v>#REF!</v>
      </c>
      <c r="AY62" s="46" t="str">
        <f t="shared" si="37"/>
        <v>Fruta</v>
      </c>
      <c r="AZ62" s="40">
        <f t="shared" si="37"/>
        <v>38</v>
      </c>
      <c r="BA62" s="41" t="e">
        <f>+VLOOKUP($AC62,[1]!Temporalidad[[nombre]:[Columna1]],7,0)</f>
        <v>#REF!</v>
      </c>
      <c r="BB62" s="41" t="e">
        <f>+VLOOKUP($E62,[1]!Tipo_Gráfico[#Data],2,0)</f>
        <v>#REF!</v>
      </c>
      <c r="BC62" s="36" t="str">
        <f t="shared" si="15"/>
        <v>Servicio de Impuestos Internos , Ministerio de Hacienda, Chile</v>
      </c>
      <c r="BD62" s="35" t="e">
        <f>+VLOOKUP($AD62,[1]!unidad_medida[[nombre]:[Columna1]],2,0)</f>
        <v>#REF!</v>
      </c>
      <c r="BE62" s="40" t="str">
        <f t="shared" si="38"/>
        <v>No Aplica</v>
      </c>
      <c r="BF62" s="40" t="str">
        <f t="shared" si="38"/>
        <v>No Aplica</v>
      </c>
      <c r="BG62" s="40" t="str">
        <f t="shared" si="38"/>
        <v>No Aplica</v>
      </c>
      <c r="BH62" s="41" t="e">
        <f>+VLOOKUP($AS62,[1]!Responsables[#Data],3,0)</f>
        <v>#REF!</v>
      </c>
      <c r="BI62" s="41" t="e">
        <f>+VLOOKUP($AD62,[1]!unidad_medida[[nombre]:[Columna1]],5,0)</f>
        <v>#REF!</v>
      </c>
    </row>
    <row r="63" spans="1:61" ht="43.5" x14ac:dyDescent="0.35">
      <c r="A63" s="58" t="s">
        <v>250</v>
      </c>
      <c r="B63" s="58" t="s">
        <v>251</v>
      </c>
      <c r="C63" s="59">
        <v>4.0999999999999996</v>
      </c>
      <c r="D63" s="19">
        <f t="shared" si="9"/>
        <v>62</v>
      </c>
      <c r="E63" s="20" t="str">
        <f t="shared" si="46"/>
        <v>GR</v>
      </c>
      <c r="F63" s="21"/>
      <c r="G63" s="22"/>
      <c r="H63" s="22"/>
      <c r="I63" s="24">
        <v>100111001</v>
      </c>
      <c r="J63" s="23" t="s">
        <v>48</v>
      </c>
      <c r="K63" s="22"/>
      <c r="L63" s="22"/>
      <c r="M63" s="22"/>
      <c r="N63" s="22"/>
      <c r="O63" s="22"/>
      <c r="P63" s="53" t="str">
        <f t="shared" si="42"/>
        <v>Número de Empleados en Empresas del Sector Agrícola en cultivos de Arroz según la Categoría de Tamaño Específica del Servicio de Impuestos Internos de Chile para el Año 2020 (empleados)</v>
      </c>
      <c r="Q63" s="20" t="str">
        <f t="shared" si="45"/>
        <v>Gráfico 6</v>
      </c>
      <c r="R63" s="49" t="s">
        <v>157</v>
      </c>
      <c r="S63" s="50">
        <f t="shared" si="47"/>
        <v>100111001</v>
      </c>
      <c r="T63" s="28"/>
      <c r="U63" s="28"/>
      <c r="V63" s="28"/>
      <c r="W63" s="28"/>
      <c r="X63" s="28"/>
      <c r="Y63" s="28"/>
      <c r="Z63" s="25" t="str">
        <f t="shared" si="48"/>
        <v>https://analytics.zoho.com/open-view/2395394000001175301?ZOHO_CRITERIA=%224.5%22.%22Id_Categor%C3%ADa%22%3D100111001</v>
      </c>
      <c r="AA63" s="54" t="s">
        <v>158</v>
      </c>
      <c r="AB63" s="30" t="str">
        <f t="shared" si="39"/>
        <v>Chile</v>
      </c>
      <c r="AC63" s="31" t="str">
        <f t="shared" si="39"/>
        <v>Año 2020</v>
      </c>
      <c r="AD63" s="32" t="str">
        <f t="shared" si="39"/>
        <v>Número</v>
      </c>
      <c r="AE63" s="30" t="str">
        <f t="shared" si="39"/>
        <v>Empleados</v>
      </c>
      <c r="AG63" s="33" t="str">
        <f t="shared" si="3"/>
        <v>Gráfico 6</v>
      </c>
      <c r="AH63" s="34" t="str">
        <f t="shared" si="13"/>
        <v>Número Empleados Agrícultura</v>
      </c>
      <c r="AI63" s="34" t="str">
        <f t="shared" si="41"/>
        <v>Ventas Estimadas de empresas dedicadas a agricultura y/o ganadería clasificadas por el Servicio de Impuestos Internos de tamaño GRANDE 3</v>
      </c>
      <c r="AJ63" s="34" t="str">
        <f t="shared" si="5"/>
        <v>Número de Empleados en Empresas del Sector Agrícola en cultivos de Arroz según la Categoría de Tamaño Específica del Servicio de Impuestos Internos de Chile para el Año 2020 (empleados)</v>
      </c>
      <c r="AK63" s="35" t="str">
        <f t="shared" si="40"/>
        <v>Año 2020</v>
      </c>
      <c r="AL63" s="34" t="str">
        <f t="shared" si="40"/>
        <v>venta estimada, empresas en agricultura, cultivos, actividad económica, agricultura, ganadería</v>
      </c>
      <c r="AM63" s="36" t="str">
        <f t="shared" si="6"/>
        <v>https://analytics.zoho.com/open-view/2395394000001175301?ZOHO_CRITERIA=%224.5%22.%22Id_Categor%C3%ADa%22%3D100111001</v>
      </c>
      <c r="AN63" s="44" t="str">
        <f t="shared" si="37"/>
        <v>CHL</v>
      </c>
      <c r="AO63" s="44" t="str">
        <f t="shared" si="37"/>
        <v>País</v>
      </c>
      <c r="AP63" s="34" t="str">
        <f t="shared" si="37"/>
        <v>Número de Empleados de las empresas dedicadas a una actividad económica asociada a la agricultura o la ganadería, según tamaño de la empresa.</v>
      </c>
      <c r="AQ63" s="45">
        <f t="shared" si="37"/>
        <v>44324</v>
      </c>
      <c r="AR63" s="36" t="str">
        <f t="shared" si="37"/>
        <v>Español</v>
      </c>
      <c r="AS63" s="36" t="str">
        <f t="shared" si="37"/>
        <v>Naty</v>
      </c>
      <c r="AT63" s="40" t="str">
        <f t="shared" si="37"/>
        <v>No Aplica</v>
      </c>
      <c r="AU63" s="40" t="str">
        <f t="shared" si="37"/>
        <v>No Aplica</v>
      </c>
      <c r="AV63" s="40" t="str">
        <f t="shared" si="37"/>
        <v>No Aplica</v>
      </c>
      <c r="AW63" s="35">
        <v>100111001</v>
      </c>
      <c r="AX63" s="41" t="e">
        <f t="shared" si="37"/>
        <v>#REF!</v>
      </c>
      <c r="AY63" s="46" t="str">
        <f t="shared" si="37"/>
        <v>Fruta</v>
      </c>
      <c r="AZ63" s="40">
        <f t="shared" si="37"/>
        <v>38</v>
      </c>
      <c r="BA63" s="41" t="e">
        <f>+VLOOKUP($AC63,[1]!Temporalidad[[nombre]:[Columna1]],7,0)</f>
        <v>#REF!</v>
      </c>
      <c r="BB63" s="41" t="e">
        <f>+VLOOKUP($E63,[1]!Tipo_Gráfico[#Data],2,0)</f>
        <v>#REF!</v>
      </c>
      <c r="BC63" s="36" t="str">
        <f t="shared" si="15"/>
        <v>Servicio de Impuestos Internos , Ministerio de Hacienda, Chile</v>
      </c>
      <c r="BD63" s="35" t="e">
        <f>+VLOOKUP($AD63,[1]!unidad_medida[[nombre]:[Columna1]],2,0)</f>
        <v>#REF!</v>
      </c>
      <c r="BE63" s="40" t="str">
        <f t="shared" si="38"/>
        <v>No Aplica</v>
      </c>
      <c r="BF63" s="40" t="str">
        <f t="shared" si="38"/>
        <v>No Aplica</v>
      </c>
      <c r="BG63" s="40" t="str">
        <f t="shared" si="38"/>
        <v>No Aplica</v>
      </c>
      <c r="BH63" s="41" t="e">
        <f>+VLOOKUP($AS63,[1]!Responsables[#Data],3,0)</f>
        <v>#REF!</v>
      </c>
      <c r="BI63" s="41" t="e">
        <f>+VLOOKUP($AD63,[1]!unidad_medida[[nombre]:[Columna1]],5,0)</f>
        <v>#REF!</v>
      </c>
    </row>
    <row r="64" spans="1:61" ht="43.5" x14ac:dyDescent="0.35">
      <c r="A64" s="58" t="s">
        <v>250</v>
      </c>
      <c r="B64" s="58" t="s">
        <v>251</v>
      </c>
      <c r="C64" s="59">
        <v>4.0999999999999996</v>
      </c>
      <c r="D64" s="19">
        <f t="shared" si="9"/>
        <v>63</v>
      </c>
      <c r="E64" s="20" t="str">
        <f t="shared" si="46"/>
        <v>GR</v>
      </c>
      <c r="F64" s="21"/>
      <c r="G64" s="22"/>
      <c r="H64" s="22"/>
      <c r="I64" s="24">
        <v>100111002</v>
      </c>
      <c r="J64" s="23" t="s">
        <v>48</v>
      </c>
      <c r="K64" s="22"/>
      <c r="L64" s="22"/>
      <c r="M64" s="22"/>
      <c r="N64" s="22"/>
      <c r="O64" s="22"/>
      <c r="P64" s="53" t="str">
        <f t="shared" si="42"/>
        <v>Número de Empleados en Empresas del Sector Agrícola en cultivos de Trigo según la Categoría de Tamaño Específica del Servicio de Impuestos Internos de Chile para el Año 2020 (empleados)</v>
      </c>
      <c r="Q64" s="20" t="str">
        <f t="shared" si="45"/>
        <v>Gráfico 6</v>
      </c>
      <c r="R64" s="49" t="s">
        <v>159</v>
      </c>
      <c r="S64" s="50">
        <f t="shared" si="47"/>
        <v>100111002</v>
      </c>
      <c r="T64" s="28"/>
      <c r="U64" s="28"/>
      <c r="V64" s="28"/>
      <c r="W64" s="28"/>
      <c r="X64" s="28"/>
      <c r="Y64" s="28"/>
      <c r="Z64" s="25" t="str">
        <f t="shared" si="48"/>
        <v>https://analytics.zoho.com/open-view/2395394000001175301?ZOHO_CRITERIA=%224.5%22.%22Id_Categor%C3%ADa%22%3D100111002</v>
      </c>
      <c r="AA64" s="54" t="s">
        <v>160</v>
      </c>
      <c r="AB64" s="30" t="str">
        <f t="shared" si="39"/>
        <v>Chile</v>
      </c>
      <c r="AC64" s="31" t="str">
        <f t="shared" si="39"/>
        <v>Año 2020</v>
      </c>
      <c r="AD64" s="32" t="str">
        <f t="shared" si="39"/>
        <v>Número</v>
      </c>
      <c r="AE64" s="30" t="str">
        <f t="shared" si="39"/>
        <v>Empleados</v>
      </c>
      <c r="AG64" s="33" t="str">
        <f t="shared" si="3"/>
        <v>Gráfico 6</v>
      </c>
      <c r="AH64" s="34" t="str">
        <f t="shared" si="13"/>
        <v>Número Empleados Agrícultura</v>
      </c>
      <c r="AI64" s="34" t="str">
        <f t="shared" si="41"/>
        <v>Ventas Estimadas de empresas dedicadas a agricultura y/o ganadería clasificadas por el Servicio de Impuestos Internos de tamaño GRANDE 3</v>
      </c>
      <c r="AJ64" s="34" t="str">
        <f t="shared" si="5"/>
        <v>Número de Empleados en Empresas del Sector Agrícola en cultivos de Trigo según la Categoría de Tamaño Específica del Servicio de Impuestos Internos de Chile para el Año 2020 (empleados)</v>
      </c>
      <c r="AK64" s="35" t="str">
        <f t="shared" si="40"/>
        <v>Año 2020</v>
      </c>
      <c r="AL64" s="34" t="str">
        <f t="shared" si="40"/>
        <v>venta estimada, empresas en agricultura, cultivos, actividad económica, agricultura, ganadería</v>
      </c>
      <c r="AM64" s="36" t="str">
        <f t="shared" si="6"/>
        <v>https://analytics.zoho.com/open-view/2395394000001175301?ZOHO_CRITERIA=%224.5%22.%22Id_Categor%C3%ADa%22%3D100111002</v>
      </c>
      <c r="AN64" s="44" t="str">
        <f t="shared" si="37"/>
        <v>CHL</v>
      </c>
      <c r="AO64" s="44" t="str">
        <f t="shared" si="37"/>
        <v>País</v>
      </c>
      <c r="AP64" s="34" t="str">
        <f t="shared" si="37"/>
        <v>Número de Empleados de las empresas dedicadas a una actividad económica asociada a la agricultura o la ganadería, según tamaño de la empresa.</v>
      </c>
      <c r="AQ64" s="45">
        <f t="shared" si="37"/>
        <v>44324</v>
      </c>
      <c r="AR64" s="36" t="str">
        <f t="shared" si="37"/>
        <v>Español</v>
      </c>
      <c r="AS64" s="36" t="str">
        <f t="shared" si="37"/>
        <v>Naty</v>
      </c>
      <c r="AT64" s="40" t="str">
        <f t="shared" si="37"/>
        <v>No Aplica</v>
      </c>
      <c r="AU64" s="40" t="str">
        <f t="shared" si="37"/>
        <v>No Aplica</v>
      </c>
      <c r="AV64" s="40" t="str">
        <f t="shared" si="37"/>
        <v>No Aplica</v>
      </c>
      <c r="AW64" s="35">
        <v>100111002</v>
      </c>
      <c r="AX64" s="41" t="e">
        <f t="shared" si="37"/>
        <v>#REF!</v>
      </c>
      <c r="AY64" s="46" t="str">
        <f t="shared" si="37"/>
        <v>Fruta</v>
      </c>
      <c r="AZ64" s="40">
        <f t="shared" si="37"/>
        <v>38</v>
      </c>
      <c r="BA64" s="41" t="e">
        <f>+VLOOKUP($AC64,[1]!Temporalidad[[nombre]:[Columna1]],7,0)</f>
        <v>#REF!</v>
      </c>
      <c r="BB64" s="41" t="e">
        <f>+VLOOKUP($E64,[1]!Tipo_Gráfico[#Data],2,0)</f>
        <v>#REF!</v>
      </c>
      <c r="BC64" s="36" t="str">
        <f t="shared" si="15"/>
        <v>Servicio de Impuestos Internos , Ministerio de Hacienda, Chile</v>
      </c>
      <c r="BD64" s="35" t="e">
        <f>+VLOOKUP($AD64,[1]!unidad_medida[[nombre]:[Columna1]],2,0)</f>
        <v>#REF!</v>
      </c>
      <c r="BE64" s="40" t="str">
        <f t="shared" si="38"/>
        <v>No Aplica</v>
      </c>
      <c r="BF64" s="40" t="str">
        <f t="shared" si="38"/>
        <v>No Aplica</v>
      </c>
      <c r="BG64" s="40" t="str">
        <f t="shared" si="38"/>
        <v>No Aplica</v>
      </c>
      <c r="BH64" s="41" t="e">
        <f>+VLOOKUP($AS64,[1]!Responsables[#Data],3,0)</f>
        <v>#REF!</v>
      </c>
      <c r="BI64" s="41" t="e">
        <f>+VLOOKUP($AD64,[1]!unidad_medida[[nombre]:[Columna1]],5,0)</f>
        <v>#REF!</v>
      </c>
    </row>
    <row r="65" spans="1:61" ht="43.5" x14ac:dyDescent="0.35">
      <c r="A65" s="58" t="s">
        <v>250</v>
      </c>
      <c r="B65" s="58" t="s">
        <v>251</v>
      </c>
      <c r="C65" s="59">
        <v>4.0999999999999996</v>
      </c>
      <c r="D65" s="19">
        <f t="shared" si="9"/>
        <v>64</v>
      </c>
      <c r="E65" s="20" t="str">
        <f t="shared" si="46"/>
        <v>GR</v>
      </c>
      <c r="F65" s="21"/>
      <c r="G65" s="22"/>
      <c r="H65" s="22"/>
      <c r="I65" s="24">
        <v>100111003</v>
      </c>
      <c r="J65" s="23" t="s">
        <v>48</v>
      </c>
      <c r="K65" s="22"/>
      <c r="L65" s="22"/>
      <c r="M65" s="22"/>
      <c r="N65" s="22"/>
      <c r="O65" s="22"/>
      <c r="P65" s="53" t="str">
        <f t="shared" si="42"/>
        <v>Número de Empleados en Empresas del Sector Agrícola en cultivos de Maíz según la Categoría de Tamaño Específica del Servicio de Impuestos Internos de Chile para el Año 2020 (empleados)</v>
      </c>
      <c r="Q65" s="20" t="str">
        <f t="shared" si="45"/>
        <v>Gráfico 6</v>
      </c>
      <c r="R65" s="49" t="s">
        <v>161</v>
      </c>
      <c r="S65" s="50">
        <f t="shared" si="47"/>
        <v>100111003</v>
      </c>
      <c r="T65" s="28"/>
      <c r="U65" s="28"/>
      <c r="V65" s="28"/>
      <c r="W65" s="28"/>
      <c r="X65" s="28"/>
      <c r="Y65" s="28"/>
      <c r="Z65" s="25" t="str">
        <f t="shared" si="48"/>
        <v>https://analytics.zoho.com/open-view/2395394000001175301?ZOHO_CRITERIA=%224.5%22.%22Id_Categor%C3%ADa%22%3D100111003</v>
      </c>
      <c r="AA65" s="54" t="s">
        <v>162</v>
      </c>
      <c r="AB65" s="30" t="str">
        <f t="shared" si="39"/>
        <v>Chile</v>
      </c>
      <c r="AC65" s="31" t="str">
        <f t="shared" si="39"/>
        <v>Año 2020</v>
      </c>
      <c r="AD65" s="32" t="str">
        <f t="shared" si="39"/>
        <v>Número</v>
      </c>
      <c r="AE65" s="30" t="str">
        <f t="shared" si="39"/>
        <v>Empleados</v>
      </c>
      <c r="AG65" s="33" t="str">
        <f t="shared" si="3"/>
        <v>Gráfico 6</v>
      </c>
      <c r="AH65" s="34" t="str">
        <f t="shared" si="13"/>
        <v>Número Empleados Agrícultura</v>
      </c>
      <c r="AI65" s="34" t="str">
        <f t="shared" si="41"/>
        <v>Ventas Estimadas de empresas dedicadas a agricultura y/o ganadería clasificadas por el Servicio de Impuestos Internos de tamaño GRANDE 3</v>
      </c>
      <c r="AJ65" s="34" t="str">
        <f t="shared" si="5"/>
        <v>Número de Empleados en Empresas del Sector Agrícola en cultivos de Maíz según la Categoría de Tamaño Específica del Servicio de Impuestos Internos de Chile para el Año 2020 (empleados)</v>
      </c>
      <c r="AK65" s="35" t="str">
        <f t="shared" si="40"/>
        <v>Año 2020</v>
      </c>
      <c r="AL65" s="34" t="str">
        <f t="shared" si="40"/>
        <v>venta estimada, empresas en agricultura, cultivos, actividad económica, agricultura, ganadería</v>
      </c>
      <c r="AM65" s="36" t="str">
        <f t="shared" si="6"/>
        <v>https://analytics.zoho.com/open-view/2395394000001175301?ZOHO_CRITERIA=%224.5%22.%22Id_Categor%C3%ADa%22%3D100111003</v>
      </c>
      <c r="AN65" s="44" t="str">
        <f t="shared" si="37"/>
        <v>CHL</v>
      </c>
      <c r="AO65" s="44" t="str">
        <f t="shared" si="37"/>
        <v>País</v>
      </c>
      <c r="AP65" s="34" t="str">
        <f t="shared" si="37"/>
        <v>Número de Empleados de las empresas dedicadas a una actividad económica asociada a la agricultura o la ganadería, según tamaño de la empresa.</v>
      </c>
      <c r="AQ65" s="45">
        <f t="shared" si="37"/>
        <v>44324</v>
      </c>
      <c r="AR65" s="36" t="str">
        <f t="shared" si="37"/>
        <v>Español</v>
      </c>
      <c r="AS65" s="36" t="str">
        <f t="shared" si="37"/>
        <v>Naty</v>
      </c>
      <c r="AT65" s="40" t="str">
        <f t="shared" si="37"/>
        <v>No Aplica</v>
      </c>
      <c r="AU65" s="40" t="str">
        <f t="shared" si="37"/>
        <v>No Aplica</v>
      </c>
      <c r="AV65" s="40" t="str">
        <f t="shared" si="37"/>
        <v>No Aplica</v>
      </c>
      <c r="AW65" s="35">
        <v>100111003</v>
      </c>
      <c r="AX65" s="41" t="e">
        <f t="shared" si="37"/>
        <v>#REF!</v>
      </c>
      <c r="AY65" s="46" t="str">
        <f t="shared" si="37"/>
        <v>Fruta</v>
      </c>
      <c r="AZ65" s="40">
        <f t="shared" si="37"/>
        <v>38</v>
      </c>
      <c r="BA65" s="41" t="e">
        <f>+VLOOKUP($AC65,[1]!Temporalidad[[nombre]:[Columna1]],7,0)</f>
        <v>#REF!</v>
      </c>
      <c r="BB65" s="41" t="e">
        <f>+VLOOKUP($E65,[1]!Tipo_Gráfico[#Data],2,0)</f>
        <v>#REF!</v>
      </c>
      <c r="BC65" s="36" t="str">
        <f t="shared" si="15"/>
        <v>Servicio de Impuestos Internos , Ministerio de Hacienda, Chile</v>
      </c>
      <c r="BD65" s="35" t="e">
        <f>+VLOOKUP($AD65,[1]!unidad_medida[[nombre]:[Columna1]],2,0)</f>
        <v>#REF!</v>
      </c>
      <c r="BE65" s="40" t="str">
        <f t="shared" si="38"/>
        <v>No Aplica</v>
      </c>
      <c r="BF65" s="40" t="str">
        <f t="shared" si="38"/>
        <v>No Aplica</v>
      </c>
      <c r="BG65" s="40" t="str">
        <f t="shared" si="38"/>
        <v>No Aplica</v>
      </c>
      <c r="BH65" s="41" t="e">
        <f>+VLOOKUP($AS65,[1]!Responsables[#Data],3,0)</f>
        <v>#REF!</v>
      </c>
      <c r="BI65" s="41" t="e">
        <f>+VLOOKUP($AD65,[1]!unidad_medida[[nombre]:[Columna1]],5,0)</f>
        <v>#REF!</v>
      </c>
    </row>
    <row r="66" spans="1:61" ht="43.5" x14ac:dyDescent="0.35">
      <c r="A66" s="58" t="s">
        <v>250</v>
      </c>
      <c r="B66" s="58" t="s">
        <v>251</v>
      </c>
      <c r="C66" s="59">
        <v>4.0999999999999996</v>
      </c>
      <c r="D66" s="19">
        <f t="shared" si="9"/>
        <v>65</v>
      </c>
      <c r="E66" s="20" t="str">
        <f t="shared" si="46"/>
        <v>GR</v>
      </c>
      <c r="F66" s="21"/>
      <c r="G66" s="22"/>
      <c r="H66" s="22"/>
      <c r="I66" s="24">
        <v>100111004</v>
      </c>
      <c r="J66" s="23" t="s">
        <v>48</v>
      </c>
      <c r="K66" s="22"/>
      <c r="L66" s="22"/>
      <c r="M66" s="22"/>
      <c r="N66" s="22"/>
      <c r="O66" s="22"/>
      <c r="P66" s="53" t="str">
        <f t="shared" si="42"/>
        <v>Número de Empleados en Empresas del Sector Agrícola en cultivos de Cebada según la Categoría de Tamaño Específica del Servicio de Impuestos Internos de Chile para el Año 2020 (empleados)</v>
      </c>
      <c r="Q66" s="20" t="str">
        <f t="shared" si="45"/>
        <v>Gráfico 6</v>
      </c>
      <c r="R66" s="49" t="s">
        <v>163</v>
      </c>
      <c r="S66" s="50">
        <f t="shared" si="47"/>
        <v>100111004</v>
      </c>
      <c r="T66" s="28"/>
      <c r="U66" s="28"/>
      <c r="V66" s="28"/>
      <c r="W66" s="28"/>
      <c r="X66" s="28"/>
      <c r="Y66" s="28"/>
      <c r="Z66" s="25" t="str">
        <f t="shared" si="48"/>
        <v>https://analytics.zoho.com/open-view/2395394000001175301?ZOHO_CRITERIA=%224.5%22.%22Id_Categor%C3%ADa%22%3D100111004</v>
      </c>
      <c r="AA66" s="54" t="s">
        <v>164</v>
      </c>
      <c r="AB66" s="30" t="str">
        <f t="shared" si="39"/>
        <v>Chile</v>
      </c>
      <c r="AC66" s="31" t="str">
        <f t="shared" si="39"/>
        <v>Año 2020</v>
      </c>
      <c r="AD66" s="32" t="str">
        <f t="shared" si="39"/>
        <v>Número</v>
      </c>
      <c r="AE66" s="30" t="str">
        <f t="shared" si="39"/>
        <v>Empleados</v>
      </c>
      <c r="AG66" s="33" t="str">
        <f t="shared" si="3"/>
        <v>Gráfico 6</v>
      </c>
      <c r="AH66" s="34" t="str">
        <f t="shared" si="13"/>
        <v>Número Empleados Agrícultura</v>
      </c>
      <c r="AI66" s="34" t="str">
        <f t="shared" si="41"/>
        <v>Ventas Estimadas de empresas dedicadas a agricultura y/o ganadería clasificadas por el Servicio de Impuestos Internos de tamaño GRANDE 3</v>
      </c>
      <c r="AJ66" s="34" t="str">
        <f t="shared" si="5"/>
        <v>Número de Empleados en Empresas del Sector Agrícola en cultivos de Cebada según la Categoría de Tamaño Específica del Servicio de Impuestos Internos de Chile para el Año 2020 (empleados)</v>
      </c>
      <c r="AK66" s="35" t="str">
        <f t="shared" si="40"/>
        <v>Año 2020</v>
      </c>
      <c r="AL66" s="34" t="str">
        <f t="shared" si="40"/>
        <v>venta estimada, empresas en agricultura, cultivos, actividad económica, agricultura, ganadería</v>
      </c>
      <c r="AM66" s="36" t="str">
        <f t="shared" si="6"/>
        <v>https://analytics.zoho.com/open-view/2395394000001175301?ZOHO_CRITERIA=%224.5%22.%22Id_Categor%C3%ADa%22%3D100111004</v>
      </c>
      <c r="AN66" s="44" t="str">
        <f t="shared" si="37"/>
        <v>CHL</v>
      </c>
      <c r="AO66" s="44" t="str">
        <f t="shared" si="37"/>
        <v>País</v>
      </c>
      <c r="AP66" s="34" t="str">
        <f t="shared" si="37"/>
        <v>Número de Empleados de las empresas dedicadas a una actividad económica asociada a la agricultura o la ganadería, según tamaño de la empresa.</v>
      </c>
      <c r="AQ66" s="45">
        <f t="shared" si="37"/>
        <v>44324</v>
      </c>
      <c r="AR66" s="36" t="str">
        <f t="shared" si="37"/>
        <v>Español</v>
      </c>
      <c r="AS66" s="36" t="str">
        <f t="shared" si="37"/>
        <v>Naty</v>
      </c>
      <c r="AT66" s="40" t="str">
        <f t="shared" si="37"/>
        <v>No Aplica</v>
      </c>
      <c r="AU66" s="40" t="str">
        <f t="shared" si="37"/>
        <v>No Aplica</v>
      </c>
      <c r="AV66" s="40" t="str">
        <f t="shared" si="37"/>
        <v>No Aplica</v>
      </c>
      <c r="AW66" s="35">
        <v>100111004</v>
      </c>
      <c r="AX66" s="41" t="e">
        <f t="shared" si="37"/>
        <v>#REF!</v>
      </c>
      <c r="AY66" s="46" t="str">
        <f t="shared" si="37"/>
        <v>Fruta</v>
      </c>
      <c r="AZ66" s="40">
        <f t="shared" si="37"/>
        <v>38</v>
      </c>
      <c r="BA66" s="41" t="e">
        <f>+VLOOKUP($AC66,[1]!Temporalidad[[nombre]:[Columna1]],7,0)</f>
        <v>#REF!</v>
      </c>
      <c r="BB66" s="41" t="e">
        <f>+VLOOKUP($E66,[1]!Tipo_Gráfico[#Data],2,0)</f>
        <v>#REF!</v>
      </c>
      <c r="BC66" s="36" t="str">
        <f t="shared" si="15"/>
        <v>Servicio de Impuestos Internos , Ministerio de Hacienda, Chile</v>
      </c>
      <c r="BD66" s="35" t="e">
        <f>+VLOOKUP($AD66,[1]!unidad_medida[[nombre]:[Columna1]],2,0)</f>
        <v>#REF!</v>
      </c>
      <c r="BE66" s="40" t="str">
        <f t="shared" si="38"/>
        <v>No Aplica</v>
      </c>
      <c r="BF66" s="40" t="str">
        <f t="shared" si="38"/>
        <v>No Aplica</v>
      </c>
      <c r="BG66" s="40" t="str">
        <f t="shared" si="38"/>
        <v>No Aplica</v>
      </c>
      <c r="BH66" s="41" t="e">
        <f>+VLOOKUP($AS66,[1]!Responsables[#Data],3,0)</f>
        <v>#REF!</v>
      </c>
      <c r="BI66" s="41" t="e">
        <f>+VLOOKUP($AD66,[1]!unidad_medida[[nombre]:[Columna1]],5,0)</f>
        <v>#REF!</v>
      </c>
    </row>
    <row r="67" spans="1:61" ht="43.5" x14ac:dyDescent="0.35">
      <c r="A67" s="58" t="s">
        <v>250</v>
      </c>
      <c r="B67" s="58" t="s">
        <v>251</v>
      </c>
      <c r="C67" s="59">
        <v>4.0999999999999996</v>
      </c>
      <c r="D67" s="19">
        <f t="shared" si="9"/>
        <v>66</v>
      </c>
      <c r="E67" s="20" t="str">
        <f t="shared" si="46"/>
        <v>GR</v>
      </c>
      <c r="F67" s="21"/>
      <c r="G67" s="22"/>
      <c r="H67" s="22"/>
      <c r="I67" s="24">
        <v>100111005</v>
      </c>
      <c r="J67" s="23" t="s">
        <v>48</v>
      </c>
      <c r="K67" s="22"/>
      <c r="L67" s="22"/>
      <c r="M67" s="22"/>
      <c r="N67" s="22"/>
      <c r="O67" s="22"/>
      <c r="P67" s="53" t="str">
        <f t="shared" si="42"/>
        <v>Número de Empleados en Empresas del Sector Agrícola en cultivos de Avena según la Categoría de Tamaño Específica del Servicio de Impuestos Internos de Chile para el Año 2020 (empleados)</v>
      </c>
      <c r="Q67" s="20" t="str">
        <f t="shared" si="45"/>
        <v>Gráfico 6</v>
      </c>
      <c r="R67" s="49" t="s">
        <v>165</v>
      </c>
      <c r="S67" s="50">
        <f t="shared" si="47"/>
        <v>100111005</v>
      </c>
      <c r="T67" s="28"/>
      <c r="U67" s="28"/>
      <c r="V67" s="28"/>
      <c r="W67" s="28"/>
      <c r="X67" s="28"/>
      <c r="Y67" s="28"/>
      <c r="Z67" s="25" t="str">
        <f t="shared" si="48"/>
        <v>https://analytics.zoho.com/open-view/2395394000001175301?ZOHO_CRITERIA=%224.5%22.%22Id_Categor%C3%ADa%22%3D100111005</v>
      </c>
      <c r="AA67" s="54" t="s">
        <v>166</v>
      </c>
      <c r="AB67" s="30" t="str">
        <f t="shared" si="39"/>
        <v>Chile</v>
      </c>
      <c r="AC67" s="31" t="str">
        <f t="shared" si="39"/>
        <v>Año 2020</v>
      </c>
      <c r="AD67" s="32" t="str">
        <f t="shared" si="39"/>
        <v>Número</v>
      </c>
      <c r="AE67" s="30" t="str">
        <f t="shared" si="39"/>
        <v>Empleados</v>
      </c>
      <c r="AG67" s="33" t="str">
        <f t="shared" ref="AG67:AG130" si="49">+IF(Q67="","",Q67)</f>
        <v>Gráfico 6</v>
      </c>
      <c r="AH67" s="34" t="str">
        <f t="shared" si="13"/>
        <v>Número Empleados Agrícultura</v>
      </c>
      <c r="AI67" s="34" t="str">
        <f t="shared" si="41"/>
        <v>Ventas Estimadas de empresas dedicadas a agricultura y/o ganadería clasificadas por el Servicio de Impuestos Internos de tamaño GRANDE 3</v>
      </c>
      <c r="AJ67" s="34" t="str">
        <f t="shared" ref="AJ67:AJ130" si="50">+P67</f>
        <v>Número de Empleados en Empresas del Sector Agrícola en cultivos de Avena según la Categoría de Tamaño Específica del Servicio de Impuestos Internos de Chile para el Año 2020 (empleados)</v>
      </c>
      <c r="AK67" s="35" t="str">
        <f t="shared" si="40"/>
        <v>Año 2020</v>
      </c>
      <c r="AL67" s="34" t="str">
        <f t="shared" si="40"/>
        <v>venta estimada, empresas en agricultura, cultivos, actividad económica, agricultura, ganadería</v>
      </c>
      <c r="AM67" s="36" t="str">
        <f t="shared" ref="AM67:AM130" si="51">+AA67</f>
        <v>https://analytics.zoho.com/open-view/2395394000001175301?ZOHO_CRITERIA=%224.5%22.%22Id_Categor%C3%ADa%22%3D100111005</v>
      </c>
      <c r="AN67" s="44" t="str">
        <f t="shared" ref="AN67:AV82" si="52">+AN66</f>
        <v>CHL</v>
      </c>
      <c r="AO67" s="44" t="str">
        <f t="shared" si="52"/>
        <v>País</v>
      </c>
      <c r="AP67" s="34" t="str">
        <f t="shared" si="52"/>
        <v>Número de Empleados de las empresas dedicadas a una actividad económica asociada a la agricultura o la ganadería, según tamaño de la empresa.</v>
      </c>
      <c r="AQ67" s="45">
        <f t="shared" si="52"/>
        <v>44324</v>
      </c>
      <c r="AR67" s="36" t="str">
        <f t="shared" si="52"/>
        <v>Español</v>
      </c>
      <c r="AS67" s="36" t="str">
        <f t="shared" si="52"/>
        <v>Naty</v>
      </c>
      <c r="AT67" s="40" t="str">
        <f t="shared" si="52"/>
        <v>No Aplica</v>
      </c>
      <c r="AU67" s="40" t="str">
        <f t="shared" si="52"/>
        <v>No Aplica</v>
      </c>
      <c r="AV67" s="40" t="str">
        <f t="shared" si="52"/>
        <v>No Aplica</v>
      </c>
      <c r="AW67" s="35">
        <v>100111005</v>
      </c>
      <c r="AX67" s="41" t="e">
        <f t="shared" ref="AX67:AZ82" si="53">+AX66</f>
        <v>#REF!</v>
      </c>
      <c r="AY67" s="46" t="str">
        <f t="shared" si="53"/>
        <v>Fruta</v>
      </c>
      <c r="AZ67" s="40">
        <f t="shared" si="53"/>
        <v>38</v>
      </c>
      <c r="BA67" s="41" t="e">
        <f>+VLOOKUP($AC67,[1]!Temporalidad[[nombre]:[Columna1]],7,0)</f>
        <v>#REF!</v>
      </c>
      <c r="BB67" s="41" t="e">
        <f>+VLOOKUP($E67,[1]!Tipo_Gráfico[#Data],2,0)</f>
        <v>#REF!</v>
      </c>
      <c r="BC67" s="36" t="str">
        <f t="shared" si="15"/>
        <v>Servicio de Impuestos Internos , Ministerio de Hacienda, Chile</v>
      </c>
      <c r="BD67" s="35" t="e">
        <f>+VLOOKUP($AD67,[1]!unidad_medida[[nombre]:[Columna1]],2,0)</f>
        <v>#REF!</v>
      </c>
      <c r="BE67" s="40" t="str">
        <f t="shared" ref="BE67:BG82" si="54">+BE66</f>
        <v>No Aplica</v>
      </c>
      <c r="BF67" s="40" t="str">
        <f t="shared" si="54"/>
        <v>No Aplica</v>
      </c>
      <c r="BG67" s="40" t="str">
        <f t="shared" si="54"/>
        <v>No Aplica</v>
      </c>
      <c r="BH67" s="41" t="e">
        <f>+VLOOKUP($AS67,[1]!Responsables[#Data],3,0)</f>
        <v>#REF!</v>
      </c>
      <c r="BI67" s="41" t="e">
        <f>+VLOOKUP($AD67,[1]!unidad_medida[[nombre]:[Columna1]],5,0)</f>
        <v>#REF!</v>
      </c>
    </row>
    <row r="68" spans="1:61" ht="43.5" x14ac:dyDescent="0.35">
      <c r="A68" s="58" t="s">
        <v>250</v>
      </c>
      <c r="B68" s="58" t="s">
        <v>251</v>
      </c>
      <c r="C68" s="59">
        <v>4.0999999999999996</v>
      </c>
      <c r="D68" s="19">
        <f t="shared" ref="D68:D131" si="55">+IF(E68="","",D67+1)</f>
        <v>67</v>
      </c>
      <c r="E68" s="20" t="str">
        <f t="shared" si="46"/>
        <v>GR</v>
      </c>
      <c r="F68" s="21"/>
      <c r="G68" s="22"/>
      <c r="H68" s="22"/>
      <c r="I68" s="24">
        <v>100111011</v>
      </c>
      <c r="J68" s="23" t="s">
        <v>48</v>
      </c>
      <c r="K68" s="22"/>
      <c r="L68" s="22"/>
      <c r="M68" s="22"/>
      <c r="N68" s="22"/>
      <c r="O68" s="22"/>
      <c r="P68" s="53" t="str">
        <f t="shared" si="42"/>
        <v>Número de Empleados en Empresas del Sector Agrícola en cultivos de Otros cereales según la Categoría de Tamaño Específica del Servicio de Impuestos Internos de Chile para el Año 2020 (empleados)</v>
      </c>
      <c r="Q68" s="20" t="str">
        <f t="shared" si="45"/>
        <v>Gráfico 6</v>
      </c>
      <c r="R68" s="49" t="s">
        <v>167</v>
      </c>
      <c r="S68" s="50">
        <f t="shared" si="47"/>
        <v>100111011</v>
      </c>
      <c r="T68" s="28"/>
      <c r="U68" s="28"/>
      <c r="V68" s="28"/>
      <c r="W68" s="28"/>
      <c r="X68" s="28"/>
      <c r="Y68" s="28"/>
      <c r="Z68" s="25" t="str">
        <f t="shared" si="48"/>
        <v>https://analytics.zoho.com/open-view/2395394000001175301?ZOHO_CRITERIA=%224.5%22.%22Id_Categor%C3%ADa%22%3D100111011</v>
      </c>
      <c r="AA68" s="54" t="s">
        <v>168</v>
      </c>
      <c r="AB68" s="30" t="str">
        <f t="shared" ref="AB68:AE83" si="56">+AB67</f>
        <v>Chile</v>
      </c>
      <c r="AC68" s="31" t="str">
        <f t="shared" si="56"/>
        <v>Año 2020</v>
      </c>
      <c r="AD68" s="32" t="str">
        <f t="shared" si="56"/>
        <v>Número</v>
      </c>
      <c r="AE68" s="30" t="str">
        <f t="shared" si="56"/>
        <v>Empleados</v>
      </c>
      <c r="AG68" s="33" t="str">
        <f t="shared" si="49"/>
        <v>Gráfico 6</v>
      </c>
      <c r="AH68" s="34" t="str">
        <f t="shared" ref="AH68:AI118" si="57">+AH67</f>
        <v>Número Empleados Agrícultura</v>
      </c>
      <c r="AI68" s="34" t="str">
        <f t="shared" si="41"/>
        <v>Ventas Estimadas de empresas dedicadas a agricultura y/o ganadería clasificadas por el Servicio de Impuestos Internos de tamaño GRANDE 3</v>
      </c>
      <c r="AJ68" s="34" t="str">
        <f t="shared" si="50"/>
        <v>Número de Empleados en Empresas del Sector Agrícola en cultivos de Otros cereales según la Categoría de Tamaño Específica del Servicio de Impuestos Internos de Chile para el Año 2020 (empleados)</v>
      </c>
      <c r="AK68" s="35" t="str">
        <f t="shared" ref="AK68:AL83" si="58">+AK67</f>
        <v>Año 2020</v>
      </c>
      <c r="AL68" s="34" t="str">
        <f t="shared" si="58"/>
        <v>venta estimada, empresas en agricultura, cultivos, actividad económica, agricultura, ganadería</v>
      </c>
      <c r="AM68" s="36" t="str">
        <f t="shared" si="51"/>
        <v>https://analytics.zoho.com/open-view/2395394000001175301?ZOHO_CRITERIA=%224.5%22.%22Id_Categor%C3%ADa%22%3D100111011</v>
      </c>
      <c r="AN68" s="44" t="str">
        <f t="shared" si="52"/>
        <v>CHL</v>
      </c>
      <c r="AO68" s="44" t="str">
        <f t="shared" si="52"/>
        <v>País</v>
      </c>
      <c r="AP68" s="34" t="str">
        <f t="shared" si="52"/>
        <v>Número de Empleados de las empresas dedicadas a una actividad económica asociada a la agricultura o la ganadería, según tamaño de la empresa.</v>
      </c>
      <c r="AQ68" s="45">
        <f t="shared" si="52"/>
        <v>44324</v>
      </c>
      <c r="AR68" s="36" t="str">
        <f t="shared" si="52"/>
        <v>Español</v>
      </c>
      <c r="AS68" s="36" t="str">
        <f t="shared" si="52"/>
        <v>Naty</v>
      </c>
      <c r="AT68" s="40" t="str">
        <f t="shared" si="52"/>
        <v>No Aplica</v>
      </c>
      <c r="AU68" s="40" t="str">
        <f t="shared" si="52"/>
        <v>No Aplica</v>
      </c>
      <c r="AV68" s="40" t="str">
        <f t="shared" si="52"/>
        <v>No Aplica</v>
      </c>
      <c r="AW68" s="35">
        <v>100111011</v>
      </c>
      <c r="AX68" s="41" t="e">
        <f t="shared" si="53"/>
        <v>#REF!</v>
      </c>
      <c r="AY68" s="46" t="str">
        <f t="shared" si="53"/>
        <v>Fruta</v>
      </c>
      <c r="AZ68" s="40">
        <f t="shared" si="53"/>
        <v>38</v>
      </c>
      <c r="BA68" s="41" t="e">
        <f>+VLOOKUP($AC68,[1]!Temporalidad[[nombre]:[Columna1]],7,0)</f>
        <v>#REF!</v>
      </c>
      <c r="BB68" s="41" t="e">
        <f>+VLOOKUP($E68,[1]!Tipo_Gráfico[#Data],2,0)</f>
        <v>#REF!</v>
      </c>
      <c r="BC68" s="36" t="str">
        <f t="shared" ref="BC68:BC131" si="59">+BC67</f>
        <v>Servicio de Impuestos Internos , Ministerio de Hacienda, Chile</v>
      </c>
      <c r="BD68" s="35" t="e">
        <f>+VLOOKUP($AD68,[1]!unidad_medida[[nombre]:[Columna1]],2,0)</f>
        <v>#REF!</v>
      </c>
      <c r="BE68" s="40" t="str">
        <f t="shared" si="54"/>
        <v>No Aplica</v>
      </c>
      <c r="BF68" s="40" t="str">
        <f t="shared" si="54"/>
        <v>No Aplica</v>
      </c>
      <c r="BG68" s="40" t="str">
        <f t="shared" si="54"/>
        <v>No Aplica</v>
      </c>
      <c r="BH68" s="41" t="e">
        <f>+VLOOKUP($AS68,[1]!Responsables[#Data],3,0)</f>
        <v>#REF!</v>
      </c>
      <c r="BI68" s="41" t="e">
        <f>+VLOOKUP($AD68,[1]!unidad_medida[[nombre]:[Columna1]],5,0)</f>
        <v>#REF!</v>
      </c>
    </row>
    <row r="69" spans="1:61" ht="43.5" x14ac:dyDescent="0.35">
      <c r="A69" s="58" t="s">
        <v>250</v>
      </c>
      <c r="B69" s="58" t="s">
        <v>251</v>
      </c>
      <c r="C69" s="59">
        <v>4.0999999999999996</v>
      </c>
      <c r="D69" s="19">
        <f t="shared" si="55"/>
        <v>68</v>
      </c>
      <c r="E69" s="20" t="str">
        <f t="shared" si="46"/>
        <v>GR</v>
      </c>
      <c r="F69" s="21"/>
      <c r="G69" s="22"/>
      <c r="H69" s="22"/>
      <c r="I69" s="24">
        <v>100112046</v>
      </c>
      <c r="J69" s="23" t="s">
        <v>48</v>
      </c>
      <c r="K69" s="22"/>
      <c r="L69" s="22"/>
      <c r="M69" s="22"/>
      <c r="N69" s="22"/>
      <c r="O69" s="22"/>
      <c r="P69" s="53" t="str">
        <f t="shared" si="42"/>
        <v>Número de Empleados en Empresas del Sector Agrícola en cultivos de Hortalizas y melones según la Categoría de Tamaño Específica del Servicio de Impuestos Internos de Chile para el Año 2020 (empleados)</v>
      </c>
      <c r="Q69" s="20" t="str">
        <f t="shared" si="45"/>
        <v>Gráfico 6</v>
      </c>
      <c r="R69" s="49" t="s">
        <v>169</v>
      </c>
      <c r="S69" s="50">
        <f t="shared" si="47"/>
        <v>100112046</v>
      </c>
      <c r="T69" s="28"/>
      <c r="U69" s="28"/>
      <c r="V69" s="28"/>
      <c r="W69" s="28"/>
      <c r="X69" s="28"/>
      <c r="Y69" s="28"/>
      <c r="Z69" s="25" t="str">
        <f t="shared" si="48"/>
        <v>https://analytics.zoho.com/open-view/2395394000001175301?ZOHO_CRITERIA=%224.5%22.%22Id_Categor%C3%ADa%22%3D100112046</v>
      </c>
      <c r="AA69" s="54" t="s">
        <v>170</v>
      </c>
      <c r="AB69" s="30" t="str">
        <f t="shared" si="56"/>
        <v>Chile</v>
      </c>
      <c r="AC69" s="31" t="str">
        <f t="shared" si="56"/>
        <v>Año 2020</v>
      </c>
      <c r="AD69" s="32" t="str">
        <f t="shared" si="56"/>
        <v>Número</v>
      </c>
      <c r="AE69" s="30" t="str">
        <f t="shared" si="56"/>
        <v>Empleados</v>
      </c>
      <c r="AG69" s="33" t="str">
        <f t="shared" si="49"/>
        <v>Gráfico 6</v>
      </c>
      <c r="AH69" s="34" t="str">
        <f t="shared" si="57"/>
        <v>Número Empleados Agrícultura</v>
      </c>
      <c r="AI69" s="34" t="str">
        <f t="shared" si="41"/>
        <v>Ventas Estimadas de empresas dedicadas a agricultura y/o ganadería clasificadas por el Servicio de Impuestos Internos de tamaño GRANDE 3</v>
      </c>
      <c r="AJ69" s="34" t="str">
        <f t="shared" si="50"/>
        <v>Número de Empleados en Empresas del Sector Agrícola en cultivos de Hortalizas y melones según la Categoría de Tamaño Específica del Servicio de Impuestos Internos de Chile para el Año 2020 (empleados)</v>
      </c>
      <c r="AK69" s="35" t="str">
        <f t="shared" si="58"/>
        <v>Año 2020</v>
      </c>
      <c r="AL69" s="34" t="str">
        <f t="shared" si="58"/>
        <v>venta estimada, empresas en agricultura, cultivos, actividad económica, agricultura, ganadería</v>
      </c>
      <c r="AM69" s="36" t="str">
        <f t="shared" si="51"/>
        <v>https://analytics.zoho.com/open-view/2395394000001175301?ZOHO_CRITERIA=%224.5%22.%22Id_Categor%C3%ADa%22%3D100112046</v>
      </c>
      <c r="AN69" s="44" t="str">
        <f t="shared" si="52"/>
        <v>CHL</v>
      </c>
      <c r="AO69" s="44" t="str">
        <f t="shared" si="52"/>
        <v>País</v>
      </c>
      <c r="AP69" s="34" t="str">
        <f t="shared" si="52"/>
        <v>Número de Empleados de las empresas dedicadas a una actividad económica asociada a la agricultura o la ganadería, según tamaño de la empresa.</v>
      </c>
      <c r="AQ69" s="45">
        <f t="shared" si="52"/>
        <v>44324</v>
      </c>
      <c r="AR69" s="36" t="str">
        <f t="shared" si="52"/>
        <v>Español</v>
      </c>
      <c r="AS69" s="36" t="str">
        <f t="shared" si="52"/>
        <v>Naty</v>
      </c>
      <c r="AT69" s="40" t="str">
        <f t="shared" si="52"/>
        <v>No Aplica</v>
      </c>
      <c r="AU69" s="40" t="str">
        <f t="shared" si="52"/>
        <v>No Aplica</v>
      </c>
      <c r="AV69" s="40" t="str">
        <f t="shared" si="52"/>
        <v>No Aplica</v>
      </c>
      <c r="AW69" s="35">
        <v>100112046</v>
      </c>
      <c r="AX69" s="41" t="e">
        <f t="shared" si="53"/>
        <v>#REF!</v>
      </c>
      <c r="AY69" s="46" t="str">
        <f t="shared" si="53"/>
        <v>Fruta</v>
      </c>
      <c r="AZ69" s="40">
        <f t="shared" si="53"/>
        <v>38</v>
      </c>
      <c r="BA69" s="41" t="e">
        <f>+VLOOKUP($AC69,[1]!Temporalidad[[nombre]:[Columna1]],7,0)</f>
        <v>#REF!</v>
      </c>
      <c r="BB69" s="41" t="e">
        <f>+VLOOKUP($E69,[1]!Tipo_Gráfico[#Data],2,0)</f>
        <v>#REF!</v>
      </c>
      <c r="BC69" s="36" t="str">
        <f t="shared" si="59"/>
        <v>Servicio de Impuestos Internos , Ministerio de Hacienda, Chile</v>
      </c>
      <c r="BD69" s="35" t="e">
        <f>+VLOOKUP($AD69,[1]!unidad_medida[[nombre]:[Columna1]],2,0)</f>
        <v>#REF!</v>
      </c>
      <c r="BE69" s="40" t="str">
        <f t="shared" si="54"/>
        <v>No Aplica</v>
      </c>
      <c r="BF69" s="40" t="str">
        <f t="shared" si="54"/>
        <v>No Aplica</v>
      </c>
      <c r="BG69" s="40" t="str">
        <f t="shared" si="54"/>
        <v>No Aplica</v>
      </c>
      <c r="BH69" s="41" t="e">
        <f>+VLOOKUP($AS69,[1]!Responsables[#Data],3,0)</f>
        <v>#REF!</v>
      </c>
      <c r="BI69" s="41" t="e">
        <f>+VLOOKUP($AD69,[1]!unidad_medida[[nombre]:[Columna1]],5,0)</f>
        <v>#REF!</v>
      </c>
    </row>
    <row r="70" spans="1:61" ht="43.5" x14ac:dyDescent="0.35">
      <c r="A70" s="58" t="s">
        <v>250</v>
      </c>
      <c r="B70" s="58" t="s">
        <v>251</v>
      </c>
      <c r="C70" s="59">
        <v>4.0999999999999996</v>
      </c>
      <c r="D70" s="19">
        <f t="shared" si="55"/>
        <v>69</v>
      </c>
      <c r="E70" s="20" t="str">
        <f t="shared" si="46"/>
        <v>GR</v>
      </c>
      <c r="F70" s="21"/>
      <c r="G70" s="22"/>
      <c r="H70" s="22"/>
      <c r="I70" s="24">
        <v>100113001</v>
      </c>
      <c r="J70" s="23" t="s">
        <v>48</v>
      </c>
      <c r="K70" s="22"/>
      <c r="L70" s="22"/>
      <c r="M70" s="22"/>
      <c r="N70" s="22"/>
      <c r="O70" s="22"/>
      <c r="P70" s="53" t="str">
        <f t="shared" si="42"/>
        <v>Número de Empleados en Empresas del Sector Agrícola en cultivos de Lupino según la Categoría de Tamaño Específica del Servicio de Impuestos Internos de Chile para el Año 2020 (empleados)</v>
      </c>
      <c r="Q70" s="20" t="str">
        <f t="shared" si="45"/>
        <v>Gráfico 6</v>
      </c>
      <c r="R70" s="49" t="s">
        <v>171</v>
      </c>
      <c r="S70" s="50">
        <f t="shared" si="47"/>
        <v>100113001</v>
      </c>
      <c r="T70" s="28"/>
      <c r="U70" s="28"/>
      <c r="V70" s="28"/>
      <c r="W70" s="28"/>
      <c r="X70" s="28"/>
      <c r="Y70" s="28"/>
      <c r="Z70" s="25" t="str">
        <f t="shared" si="48"/>
        <v>https://analytics.zoho.com/open-view/2395394000001175301?ZOHO_CRITERIA=%224.5%22.%22Id_Categor%C3%ADa%22%3D100113001</v>
      </c>
      <c r="AA70" s="54" t="s">
        <v>172</v>
      </c>
      <c r="AB70" s="30" t="str">
        <f t="shared" si="56"/>
        <v>Chile</v>
      </c>
      <c r="AC70" s="31" t="str">
        <f t="shared" si="56"/>
        <v>Año 2020</v>
      </c>
      <c r="AD70" s="32" t="str">
        <f t="shared" si="56"/>
        <v>Número</v>
      </c>
      <c r="AE70" s="30" t="str">
        <f t="shared" si="56"/>
        <v>Empleados</v>
      </c>
      <c r="AG70" s="33" t="str">
        <f t="shared" si="49"/>
        <v>Gráfico 6</v>
      </c>
      <c r="AH70" s="34" t="str">
        <f t="shared" si="57"/>
        <v>Número Empleados Agrícultura</v>
      </c>
      <c r="AI70" s="34" t="str">
        <f t="shared" si="41"/>
        <v>Ventas Estimadas de empresas dedicadas a agricultura y/o ganadería clasificadas por el Servicio de Impuestos Internos de tamaño GRANDE 3</v>
      </c>
      <c r="AJ70" s="34" t="str">
        <f t="shared" si="50"/>
        <v>Número de Empleados en Empresas del Sector Agrícola en cultivos de Lupino según la Categoría de Tamaño Específica del Servicio de Impuestos Internos de Chile para el Año 2020 (empleados)</v>
      </c>
      <c r="AK70" s="35" t="str">
        <f t="shared" si="58"/>
        <v>Año 2020</v>
      </c>
      <c r="AL70" s="34" t="str">
        <f t="shared" si="58"/>
        <v>venta estimada, empresas en agricultura, cultivos, actividad económica, agricultura, ganadería</v>
      </c>
      <c r="AM70" s="36" t="str">
        <f t="shared" si="51"/>
        <v>https://analytics.zoho.com/open-view/2395394000001175301?ZOHO_CRITERIA=%224.5%22.%22Id_Categor%C3%ADa%22%3D100113001</v>
      </c>
      <c r="AN70" s="44" t="str">
        <f t="shared" si="52"/>
        <v>CHL</v>
      </c>
      <c r="AO70" s="44" t="str">
        <f t="shared" si="52"/>
        <v>País</v>
      </c>
      <c r="AP70" s="34" t="str">
        <f t="shared" si="52"/>
        <v>Número de Empleados de las empresas dedicadas a una actividad económica asociada a la agricultura o la ganadería, según tamaño de la empresa.</v>
      </c>
      <c r="AQ70" s="45">
        <f t="shared" si="52"/>
        <v>44324</v>
      </c>
      <c r="AR70" s="36" t="str">
        <f t="shared" si="52"/>
        <v>Español</v>
      </c>
      <c r="AS70" s="36" t="str">
        <f t="shared" si="52"/>
        <v>Naty</v>
      </c>
      <c r="AT70" s="40" t="str">
        <f t="shared" si="52"/>
        <v>No Aplica</v>
      </c>
      <c r="AU70" s="40" t="str">
        <f t="shared" si="52"/>
        <v>No Aplica</v>
      </c>
      <c r="AV70" s="40" t="str">
        <f t="shared" si="52"/>
        <v>No Aplica</v>
      </c>
      <c r="AW70" s="35">
        <v>100113001</v>
      </c>
      <c r="AX70" s="41" t="e">
        <f t="shared" si="53"/>
        <v>#REF!</v>
      </c>
      <c r="AY70" s="46" t="str">
        <f t="shared" si="53"/>
        <v>Fruta</v>
      </c>
      <c r="AZ70" s="40">
        <f t="shared" si="53"/>
        <v>38</v>
      </c>
      <c r="BA70" s="41" t="e">
        <f>+VLOOKUP($AC70,[1]!Temporalidad[[nombre]:[Columna1]],7,0)</f>
        <v>#REF!</v>
      </c>
      <c r="BB70" s="41" t="e">
        <f>+VLOOKUP($E70,[1]!Tipo_Gráfico[#Data],2,0)</f>
        <v>#REF!</v>
      </c>
      <c r="BC70" s="36" t="str">
        <f t="shared" si="59"/>
        <v>Servicio de Impuestos Internos , Ministerio de Hacienda, Chile</v>
      </c>
      <c r="BD70" s="35" t="e">
        <f>+VLOOKUP($AD70,[1]!unidad_medida[[nombre]:[Columna1]],2,0)</f>
        <v>#REF!</v>
      </c>
      <c r="BE70" s="40" t="str">
        <f t="shared" si="54"/>
        <v>No Aplica</v>
      </c>
      <c r="BF70" s="40" t="str">
        <f t="shared" si="54"/>
        <v>No Aplica</v>
      </c>
      <c r="BG70" s="40" t="str">
        <f t="shared" si="54"/>
        <v>No Aplica</v>
      </c>
      <c r="BH70" s="41" t="e">
        <f>+VLOOKUP($AS70,[1]!Responsables[#Data],3,0)</f>
        <v>#REF!</v>
      </c>
      <c r="BI70" s="41" t="e">
        <f>+VLOOKUP($AD70,[1]!unidad_medida[[nombre]:[Columna1]],5,0)</f>
        <v>#REF!</v>
      </c>
    </row>
    <row r="71" spans="1:61" ht="43.5" x14ac:dyDescent="0.35">
      <c r="A71" s="58" t="s">
        <v>250</v>
      </c>
      <c r="B71" s="58" t="s">
        <v>251</v>
      </c>
      <c r="C71" s="59">
        <v>4.0999999999999996</v>
      </c>
      <c r="D71" s="19">
        <f t="shared" si="55"/>
        <v>70</v>
      </c>
      <c r="E71" s="20" t="str">
        <f t="shared" si="46"/>
        <v>GR</v>
      </c>
      <c r="F71" s="21"/>
      <c r="G71" s="22"/>
      <c r="H71" s="22"/>
      <c r="I71" s="24">
        <v>100113002</v>
      </c>
      <c r="J71" s="23" t="s">
        <v>48</v>
      </c>
      <c r="K71" s="22"/>
      <c r="L71" s="22"/>
      <c r="M71" s="22"/>
      <c r="N71" s="22"/>
      <c r="O71" s="22"/>
      <c r="P71" s="53" t="str">
        <f t="shared" si="42"/>
        <v>Número de Empleados en Empresas del Sector Agrícola en cultivos de Semillas de Maravilla según la Categoría de Tamaño Específica del Servicio de Impuestos Internos de Chile para el Año 2020 (empleados)</v>
      </c>
      <c r="Q71" s="20" t="str">
        <f t="shared" si="45"/>
        <v>Gráfico 6</v>
      </c>
      <c r="R71" s="49" t="s">
        <v>173</v>
      </c>
      <c r="S71" s="50">
        <f t="shared" si="47"/>
        <v>100113002</v>
      </c>
      <c r="T71" s="28"/>
      <c r="U71" s="28"/>
      <c r="V71" s="28"/>
      <c r="W71" s="28"/>
      <c r="X71" s="28"/>
      <c r="Y71" s="28"/>
      <c r="Z71" s="25" t="str">
        <f t="shared" si="48"/>
        <v>https://analytics.zoho.com/open-view/2395394000001175301?ZOHO_CRITERIA=%224.5%22.%22Id_Categor%C3%ADa%22%3D100113002</v>
      </c>
      <c r="AA71" s="54" t="s">
        <v>174</v>
      </c>
      <c r="AB71" s="30" t="str">
        <f t="shared" si="56"/>
        <v>Chile</v>
      </c>
      <c r="AC71" s="31" t="str">
        <f t="shared" si="56"/>
        <v>Año 2020</v>
      </c>
      <c r="AD71" s="32" t="str">
        <f t="shared" si="56"/>
        <v>Número</v>
      </c>
      <c r="AE71" s="30" t="str">
        <f t="shared" si="56"/>
        <v>Empleados</v>
      </c>
      <c r="AG71" s="33" t="str">
        <f t="shared" si="49"/>
        <v>Gráfico 6</v>
      </c>
      <c r="AH71" s="34" t="str">
        <f t="shared" si="57"/>
        <v>Número Empleados Agrícultura</v>
      </c>
      <c r="AI71" s="34" t="str">
        <f t="shared" si="41"/>
        <v>Ventas Estimadas de empresas dedicadas a agricultura y/o ganadería clasificadas por el Servicio de Impuestos Internos de tamaño GRANDE 3</v>
      </c>
      <c r="AJ71" s="34" t="str">
        <f t="shared" si="50"/>
        <v>Número de Empleados en Empresas del Sector Agrícola en cultivos de Semillas de Maravilla según la Categoría de Tamaño Específica del Servicio de Impuestos Internos de Chile para el Año 2020 (empleados)</v>
      </c>
      <c r="AK71" s="35" t="str">
        <f t="shared" si="58"/>
        <v>Año 2020</v>
      </c>
      <c r="AL71" s="34" t="str">
        <f t="shared" si="58"/>
        <v>venta estimada, empresas en agricultura, cultivos, actividad económica, agricultura, ganadería</v>
      </c>
      <c r="AM71" s="36" t="str">
        <f t="shared" si="51"/>
        <v>https://analytics.zoho.com/open-view/2395394000001175301?ZOHO_CRITERIA=%224.5%22.%22Id_Categor%C3%ADa%22%3D100113002</v>
      </c>
      <c r="AN71" s="44" t="str">
        <f t="shared" si="52"/>
        <v>CHL</v>
      </c>
      <c r="AO71" s="44" t="str">
        <f t="shared" si="52"/>
        <v>País</v>
      </c>
      <c r="AP71" s="34" t="str">
        <f t="shared" si="52"/>
        <v>Número de Empleados de las empresas dedicadas a una actividad económica asociada a la agricultura o la ganadería, según tamaño de la empresa.</v>
      </c>
      <c r="AQ71" s="45">
        <f t="shared" si="52"/>
        <v>44324</v>
      </c>
      <c r="AR71" s="36" t="str">
        <f t="shared" si="52"/>
        <v>Español</v>
      </c>
      <c r="AS71" s="36" t="str">
        <f t="shared" si="52"/>
        <v>Naty</v>
      </c>
      <c r="AT71" s="40" t="str">
        <f t="shared" si="52"/>
        <v>No Aplica</v>
      </c>
      <c r="AU71" s="40" t="str">
        <f t="shared" si="52"/>
        <v>No Aplica</v>
      </c>
      <c r="AV71" s="40" t="str">
        <f t="shared" si="52"/>
        <v>No Aplica</v>
      </c>
      <c r="AW71" s="35">
        <v>100113002</v>
      </c>
      <c r="AX71" s="41" t="e">
        <f t="shared" si="53"/>
        <v>#REF!</v>
      </c>
      <c r="AY71" s="46" t="str">
        <f t="shared" si="53"/>
        <v>Fruta</v>
      </c>
      <c r="AZ71" s="40">
        <f t="shared" si="53"/>
        <v>38</v>
      </c>
      <c r="BA71" s="41" t="e">
        <f>+VLOOKUP($AC71,[1]!Temporalidad[[nombre]:[Columna1]],7,0)</f>
        <v>#REF!</v>
      </c>
      <c r="BB71" s="41" t="e">
        <f>+VLOOKUP($E71,[1]!Tipo_Gráfico[#Data],2,0)</f>
        <v>#REF!</v>
      </c>
      <c r="BC71" s="36" t="str">
        <f t="shared" si="59"/>
        <v>Servicio de Impuestos Internos , Ministerio de Hacienda, Chile</v>
      </c>
      <c r="BD71" s="35" t="e">
        <f>+VLOOKUP($AD71,[1]!unidad_medida[[nombre]:[Columna1]],2,0)</f>
        <v>#REF!</v>
      </c>
      <c r="BE71" s="40" t="str">
        <f t="shared" si="54"/>
        <v>No Aplica</v>
      </c>
      <c r="BF71" s="40" t="str">
        <f t="shared" si="54"/>
        <v>No Aplica</v>
      </c>
      <c r="BG71" s="40" t="str">
        <f t="shared" si="54"/>
        <v>No Aplica</v>
      </c>
      <c r="BH71" s="41" t="e">
        <f>+VLOOKUP($AS71,[1]!Responsables[#Data],3,0)</f>
        <v>#REF!</v>
      </c>
      <c r="BI71" s="41" t="e">
        <f>+VLOOKUP($AD71,[1]!unidad_medida[[nombre]:[Columna1]],5,0)</f>
        <v>#REF!</v>
      </c>
    </row>
    <row r="72" spans="1:61" ht="43.5" x14ac:dyDescent="0.35">
      <c r="A72" s="58" t="s">
        <v>250</v>
      </c>
      <c r="B72" s="58" t="s">
        <v>251</v>
      </c>
      <c r="C72" s="59">
        <v>4.0999999999999996</v>
      </c>
      <c r="D72" s="19">
        <f t="shared" si="55"/>
        <v>71</v>
      </c>
      <c r="E72" s="20" t="s">
        <v>47</v>
      </c>
      <c r="F72" s="21"/>
      <c r="G72" s="22"/>
      <c r="H72" s="22"/>
      <c r="I72" s="24">
        <v>100113003</v>
      </c>
      <c r="J72" s="23" t="s">
        <v>48</v>
      </c>
      <c r="K72" s="22"/>
      <c r="L72" s="22"/>
      <c r="M72" s="22"/>
      <c r="N72" s="22"/>
      <c r="O72" s="22"/>
      <c r="P72" s="53" t="str">
        <f t="shared" si="42"/>
        <v>Número de Empleados en Empresas del Sector Agrícola en cultivos de Semillas de Raps según la Categoría de Tamaño Específica del Servicio de Impuestos Internos de Chile para el Año 2020 (empleados)</v>
      </c>
      <c r="Q72" s="20" t="s">
        <v>152</v>
      </c>
      <c r="R72" s="49" t="s">
        <v>175</v>
      </c>
      <c r="S72" s="50">
        <f t="shared" si="47"/>
        <v>100113003</v>
      </c>
      <c r="T72" s="28"/>
      <c r="U72" s="28"/>
      <c r="V72" s="28"/>
      <c r="W72" s="28"/>
      <c r="X72" s="28"/>
      <c r="Y72" s="28"/>
      <c r="Z72" s="25" t="str">
        <f t="shared" si="48"/>
        <v>https://analytics.zoho.com/open-view/2395394000001175301?ZOHO_CRITERIA=%224.5%22.%22Id_Categor%C3%ADa%22%3D100113003</v>
      </c>
      <c r="AA72" s="54" t="s">
        <v>176</v>
      </c>
      <c r="AB72" s="30" t="str">
        <f t="shared" si="56"/>
        <v>Chile</v>
      </c>
      <c r="AC72" s="31" t="str">
        <f t="shared" si="56"/>
        <v>Año 2020</v>
      </c>
      <c r="AD72" s="32" t="str">
        <f t="shared" si="56"/>
        <v>Número</v>
      </c>
      <c r="AE72" s="30" t="str">
        <f t="shared" si="56"/>
        <v>Empleados</v>
      </c>
      <c r="AG72" s="33" t="str">
        <f t="shared" si="49"/>
        <v>Gráfico 6</v>
      </c>
      <c r="AH72" s="34" t="str">
        <f t="shared" si="57"/>
        <v>Número Empleados Agrícultura</v>
      </c>
      <c r="AI72" s="34" t="str">
        <f t="shared" si="41"/>
        <v>Ventas Estimadas de empresas dedicadas a agricultura y/o ganadería clasificadas por el Servicio de Impuestos Internos de tamaño GRANDE 3</v>
      </c>
      <c r="AJ72" s="34" t="str">
        <f t="shared" si="50"/>
        <v>Número de Empleados en Empresas del Sector Agrícola en cultivos de Semillas de Raps según la Categoría de Tamaño Específica del Servicio de Impuestos Internos de Chile para el Año 2020 (empleados)</v>
      </c>
      <c r="AK72" s="35" t="str">
        <f t="shared" si="58"/>
        <v>Año 2020</v>
      </c>
      <c r="AL72" s="34" t="str">
        <f t="shared" si="58"/>
        <v>venta estimada, empresas en agricultura, cultivos, actividad económica, agricultura, ganadería</v>
      </c>
      <c r="AM72" s="36" t="str">
        <f t="shared" si="51"/>
        <v>https://analytics.zoho.com/open-view/2395394000001175301?ZOHO_CRITERIA=%224.5%22.%22Id_Categor%C3%ADa%22%3D100113003</v>
      </c>
      <c r="AN72" s="44" t="str">
        <f t="shared" si="52"/>
        <v>CHL</v>
      </c>
      <c r="AO72" s="44" t="str">
        <f t="shared" si="52"/>
        <v>País</v>
      </c>
      <c r="AP72" s="34" t="str">
        <f t="shared" si="52"/>
        <v>Número de Empleados de las empresas dedicadas a una actividad económica asociada a la agricultura o la ganadería, según tamaño de la empresa.</v>
      </c>
      <c r="AQ72" s="45">
        <f t="shared" si="52"/>
        <v>44324</v>
      </c>
      <c r="AR72" s="36" t="str">
        <f t="shared" si="52"/>
        <v>Español</v>
      </c>
      <c r="AS72" s="36" t="str">
        <f t="shared" si="52"/>
        <v>Naty</v>
      </c>
      <c r="AT72" s="40" t="str">
        <f t="shared" si="52"/>
        <v>No Aplica</v>
      </c>
      <c r="AU72" s="40" t="str">
        <f t="shared" si="52"/>
        <v>No Aplica</v>
      </c>
      <c r="AV72" s="40" t="str">
        <f t="shared" si="52"/>
        <v>No Aplica</v>
      </c>
      <c r="AW72" s="35">
        <v>100113003</v>
      </c>
      <c r="AX72" s="41" t="e">
        <f t="shared" si="53"/>
        <v>#REF!</v>
      </c>
      <c r="AY72" s="46" t="str">
        <f t="shared" si="53"/>
        <v>Fruta</v>
      </c>
      <c r="AZ72" s="40">
        <f t="shared" si="53"/>
        <v>38</v>
      </c>
      <c r="BA72" s="41" t="e">
        <f>+VLOOKUP($AC72,[1]!Temporalidad[[nombre]:[Columna1]],7,0)</f>
        <v>#REF!</v>
      </c>
      <c r="BB72" s="41" t="e">
        <f>+VLOOKUP($E72,[1]!Tipo_Gráfico[#Data],2,0)</f>
        <v>#REF!</v>
      </c>
      <c r="BC72" s="36" t="str">
        <f t="shared" si="59"/>
        <v>Servicio de Impuestos Internos , Ministerio de Hacienda, Chile</v>
      </c>
      <c r="BD72" s="35" t="e">
        <f>+VLOOKUP($AD72,[1]!unidad_medida[[nombre]:[Columna1]],2,0)</f>
        <v>#REF!</v>
      </c>
      <c r="BE72" s="40" t="str">
        <f t="shared" si="54"/>
        <v>No Aplica</v>
      </c>
      <c r="BF72" s="40" t="str">
        <f t="shared" si="54"/>
        <v>No Aplica</v>
      </c>
      <c r="BG72" s="40" t="str">
        <f t="shared" si="54"/>
        <v>No Aplica</v>
      </c>
      <c r="BH72" s="41" t="e">
        <f>+VLOOKUP($AS72,[1]!Responsables[#Data],3,0)</f>
        <v>#REF!</v>
      </c>
      <c r="BI72" s="41" t="e">
        <f>+VLOOKUP($AD72,[1]!unidad_medida[[nombre]:[Columna1]],5,0)</f>
        <v>#REF!</v>
      </c>
    </row>
    <row r="73" spans="1:61" ht="43.5" x14ac:dyDescent="0.35">
      <c r="A73" s="58" t="s">
        <v>250</v>
      </c>
      <c r="B73" s="58" t="s">
        <v>251</v>
      </c>
      <c r="C73" s="59">
        <v>4.0999999999999996</v>
      </c>
      <c r="D73" s="19">
        <f t="shared" si="55"/>
        <v>72</v>
      </c>
      <c r="E73" s="20" t="str">
        <f>+E72</f>
        <v>GR</v>
      </c>
      <c r="F73" s="21"/>
      <c r="G73" s="22"/>
      <c r="H73" s="22"/>
      <c r="I73" s="24">
        <v>100113004</v>
      </c>
      <c r="J73" s="23" t="s">
        <v>48</v>
      </c>
      <c r="K73" s="22"/>
      <c r="L73" s="22"/>
      <c r="M73" s="22"/>
      <c r="N73" s="22"/>
      <c r="O73" s="22"/>
      <c r="P73" s="53" t="str">
        <f t="shared" si="42"/>
        <v>Número de Empleados en Empresas del Sector Agrícola en cultivos de Remolacha azucarera según la Categoría de Tamaño Específica del Servicio de Impuestos Internos de Chile para el Año 2020 (empleados)</v>
      </c>
      <c r="Q73" s="20" t="str">
        <f t="shared" ref="Q73:Q85" si="60">+Q72</f>
        <v>Gráfico 6</v>
      </c>
      <c r="R73" s="49" t="s">
        <v>177</v>
      </c>
      <c r="S73" s="50">
        <f t="shared" si="47"/>
        <v>100113004</v>
      </c>
      <c r="T73" s="28"/>
      <c r="U73" s="28"/>
      <c r="V73" s="28"/>
      <c r="W73" s="28"/>
      <c r="X73" s="28"/>
      <c r="Y73" s="28"/>
      <c r="Z73" s="25" t="str">
        <f t="shared" si="48"/>
        <v>https://analytics.zoho.com/open-view/2395394000001175301?ZOHO_CRITERIA=%224.5%22.%22Id_Categor%C3%ADa%22%3D100113004</v>
      </c>
      <c r="AA73" s="54" t="s">
        <v>178</v>
      </c>
      <c r="AB73" s="30" t="str">
        <f t="shared" si="56"/>
        <v>Chile</v>
      </c>
      <c r="AC73" s="31" t="str">
        <f t="shared" si="56"/>
        <v>Año 2020</v>
      </c>
      <c r="AD73" s="32" t="str">
        <f t="shared" si="56"/>
        <v>Número</v>
      </c>
      <c r="AE73" s="30" t="str">
        <f t="shared" si="56"/>
        <v>Empleados</v>
      </c>
      <c r="AG73" s="33" t="str">
        <f t="shared" si="49"/>
        <v>Gráfico 6</v>
      </c>
      <c r="AH73" s="34" t="str">
        <f t="shared" si="57"/>
        <v>Número Empleados Agrícultura</v>
      </c>
      <c r="AI73" s="34" t="str">
        <f t="shared" si="41"/>
        <v>Ventas Estimadas de empresas dedicadas a agricultura y/o ganadería clasificadas por el Servicio de Impuestos Internos de tamaño GRANDE 3</v>
      </c>
      <c r="AJ73" s="34" t="str">
        <f t="shared" si="50"/>
        <v>Número de Empleados en Empresas del Sector Agrícola en cultivos de Remolacha azucarera según la Categoría de Tamaño Específica del Servicio de Impuestos Internos de Chile para el Año 2020 (empleados)</v>
      </c>
      <c r="AK73" s="35" t="str">
        <f t="shared" si="58"/>
        <v>Año 2020</v>
      </c>
      <c r="AL73" s="34" t="str">
        <f t="shared" si="58"/>
        <v>venta estimada, empresas en agricultura, cultivos, actividad económica, agricultura, ganadería</v>
      </c>
      <c r="AM73" s="36" t="str">
        <f t="shared" si="51"/>
        <v>https://analytics.zoho.com/open-view/2395394000001175301?ZOHO_CRITERIA=%224.5%22.%22Id_Categor%C3%ADa%22%3D100113004</v>
      </c>
      <c r="AN73" s="44" t="str">
        <f t="shared" si="52"/>
        <v>CHL</v>
      </c>
      <c r="AO73" s="44" t="str">
        <f t="shared" si="52"/>
        <v>País</v>
      </c>
      <c r="AP73" s="34" t="str">
        <f t="shared" si="52"/>
        <v>Número de Empleados de las empresas dedicadas a una actividad económica asociada a la agricultura o la ganadería, según tamaño de la empresa.</v>
      </c>
      <c r="AQ73" s="45">
        <f t="shared" si="52"/>
        <v>44324</v>
      </c>
      <c r="AR73" s="36" t="str">
        <f t="shared" si="52"/>
        <v>Español</v>
      </c>
      <c r="AS73" s="36" t="str">
        <f t="shared" si="52"/>
        <v>Naty</v>
      </c>
      <c r="AT73" s="40" t="str">
        <f t="shared" si="52"/>
        <v>No Aplica</v>
      </c>
      <c r="AU73" s="40" t="str">
        <f t="shared" si="52"/>
        <v>No Aplica</v>
      </c>
      <c r="AV73" s="40" t="str">
        <f t="shared" si="52"/>
        <v>No Aplica</v>
      </c>
      <c r="AW73" s="35">
        <v>100113004</v>
      </c>
      <c r="AX73" s="41" t="e">
        <f t="shared" si="53"/>
        <v>#REF!</v>
      </c>
      <c r="AY73" s="46" t="str">
        <f t="shared" si="53"/>
        <v>Fruta</v>
      </c>
      <c r="AZ73" s="40">
        <f t="shared" si="53"/>
        <v>38</v>
      </c>
      <c r="BA73" s="41" t="e">
        <f>+VLOOKUP($AC73,[1]!Temporalidad[[nombre]:[Columna1]],7,0)</f>
        <v>#REF!</v>
      </c>
      <c r="BB73" s="41" t="e">
        <f>+VLOOKUP($E73,[1]!Tipo_Gráfico[#Data],2,0)</f>
        <v>#REF!</v>
      </c>
      <c r="BC73" s="36" t="str">
        <f t="shared" si="59"/>
        <v>Servicio de Impuestos Internos , Ministerio de Hacienda, Chile</v>
      </c>
      <c r="BD73" s="35" t="e">
        <f>+VLOOKUP($AD73,[1]!unidad_medida[[nombre]:[Columna1]],2,0)</f>
        <v>#REF!</v>
      </c>
      <c r="BE73" s="40" t="str">
        <f t="shared" si="54"/>
        <v>No Aplica</v>
      </c>
      <c r="BF73" s="40" t="str">
        <f t="shared" si="54"/>
        <v>No Aplica</v>
      </c>
      <c r="BG73" s="40" t="str">
        <f t="shared" si="54"/>
        <v>No Aplica</v>
      </c>
      <c r="BH73" s="41" t="e">
        <f>+VLOOKUP($AS73,[1]!Responsables[#Data],3,0)</f>
        <v>#REF!</v>
      </c>
      <c r="BI73" s="41" t="e">
        <f>+VLOOKUP($AD73,[1]!unidad_medida[[nombre]:[Columna1]],5,0)</f>
        <v>#REF!</v>
      </c>
    </row>
    <row r="74" spans="1:61" ht="43.5" x14ac:dyDescent="0.35">
      <c r="A74" s="58" t="s">
        <v>250</v>
      </c>
      <c r="B74" s="58" t="s">
        <v>251</v>
      </c>
      <c r="C74" s="59">
        <v>4.0999999999999996</v>
      </c>
      <c r="D74" s="19">
        <f t="shared" si="55"/>
        <v>73</v>
      </c>
      <c r="E74" s="20" t="str">
        <f t="shared" ref="E74:E85" si="61">+E73</f>
        <v>GR</v>
      </c>
      <c r="F74" s="21"/>
      <c r="G74" s="22"/>
      <c r="H74" s="22"/>
      <c r="I74" s="24">
        <v>100113005</v>
      </c>
      <c r="J74" s="23" t="s">
        <v>48</v>
      </c>
      <c r="K74" s="22"/>
      <c r="L74" s="22"/>
      <c r="M74" s="22"/>
      <c r="N74" s="22"/>
      <c r="O74" s="22"/>
      <c r="P74" s="53" t="str">
        <f t="shared" si="42"/>
        <v>Número de Empleados en Empresas del Sector Agrícola en cultivos de Tabaco según la Categoría de Tamaño Específica del Servicio de Impuestos Internos de Chile para el Año 2020 (empleados)</v>
      </c>
      <c r="Q74" s="20" t="str">
        <f t="shared" si="60"/>
        <v>Gráfico 6</v>
      </c>
      <c r="R74" s="49" t="s">
        <v>179</v>
      </c>
      <c r="S74" s="50">
        <f t="shared" si="47"/>
        <v>100113005</v>
      </c>
      <c r="T74" s="28"/>
      <c r="U74" s="28"/>
      <c r="V74" s="28"/>
      <c r="W74" s="28"/>
      <c r="X74" s="28"/>
      <c r="Y74" s="28"/>
      <c r="Z74" s="25" t="str">
        <f t="shared" si="48"/>
        <v>https://analytics.zoho.com/open-view/2395394000001175301?ZOHO_CRITERIA=%224.5%22.%22Id_Categor%C3%ADa%22%3D100113005</v>
      </c>
      <c r="AA74" s="54" t="s">
        <v>180</v>
      </c>
      <c r="AB74" s="30" t="str">
        <f t="shared" si="56"/>
        <v>Chile</v>
      </c>
      <c r="AC74" s="31" t="str">
        <f t="shared" si="56"/>
        <v>Año 2020</v>
      </c>
      <c r="AD74" s="32" t="str">
        <f t="shared" si="56"/>
        <v>Número</v>
      </c>
      <c r="AE74" s="30" t="str">
        <f t="shared" si="56"/>
        <v>Empleados</v>
      </c>
      <c r="AG74" s="33" t="str">
        <f t="shared" si="49"/>
        <v>Gráfico 6</v>
      </c>
      <c r="AH74" s="34" t="str">
        <f t="shared" si="57"/>
        <v>Número Empleados Agrícultura</v>
      </c>
      <c r="AI74" s="34" t="str">
        <f t="shared" si="41"/>
        <v>Ventas Estimadas de empresas dedicadas a agricultura y/o ganadería clasificadas por el Servicio de Impuestos Internos de tamaño GRANDE 3</v>
      </c>
      <c r="AJ74" s="34" t="str">
        <f t="shared" si="50"/>
        <v>Número de Empleados en Empresas del Sector Agrícola en cultivos de Tabaco según la Categoría de Tamaño Específica del Servicio de Impuestos Internos de Chile para el Año 2020 (empleados)</v>
      </c>
      <c r="AK74" s="35" t="str">
        <f t="shared" si="58"/>
        <v>Año 2020</v>
      </c>
      <c r="AL74" s="34" t="str">
        <f t="shared" si="58"/>
        <v>venta estimada, empresas en agricultura, cultivos, actividad económica, agricultura, ganadería</v>
      </c>
      <c r="AM74" s="36" t="str">
        <f t="shared" si="51"/>
        <v>https://analytics.zoho.com/open-view/2395394000001175301?ZOHO_CRITERIA=%224.5%22.%22Id_Categor%C3%ADa%22%3D100113005</v>
      </c>
      <c r="AN74" s="44" t="str">
        <f t="shared" si="52"/>
        <v>CHL</v>
      </c>
      <c r="AO74" s="44" t="str">
        <f t="shared" si="52"/>
        <v>País</v>
      </c>
      <c r="AP74" s="34" t="str">
        <f t="shared" si="52"/>
        <v>Número de Empleados de las empresas dedicadas a una actividad económica asociada a la agricultura o la ganadería, según tamaño de la empresa.</v>
      </c>
      <c r="AQ74" s="45">
        <f t="shared" si="52"/>
        <v>44324</v>
      </c>
      <c r="AR74" s="36" t="str">
        <f t="shared" si="52"/>
        <v>Español</v>
      </c>
      <c r="AS74" s="36" t="str">
        <f t="shared" si="52"/>
        <v>Naty</v>
      </c>
      <c r="AT74" s="40" t="str">
        <f t="shared" si="52"/>
        <v>No Aplica</v>
      </c>
      <c r="AU74" s="40" t="str">
        <f t="shared" si="52"/>
        <v>No Aplica</v>
      </c>
      <c r="AV74" s="40" t="str">
        <f t="shared" si="52"/>
        <v>No Aplica</v>
      </c>
      <c r="AW74" s="35">
        <v>100113005</v>
      </c>
      <c r="AX74" s="41" t="e">
        <f t="shared" si="53"/>
        <v>#REF!</v>
      </c>
      <c r="AY74" s="46" t="str">
        <f t="shared" si="53"/>
        <v>Fruta</v>
      </c>
      <c r="AZ74" s="40">
        <f t="shared" si="53"/>
        <v>38</v>
      </c>
      <c r="BA74" s="41" t="e">
        <f>+VLOOKUP($AC74,[1]!Temporalidad[[nombre]:[Columna1]],7,0)</f>
        <v>#REF!</v>
      </c>
      <c r="BB74" s="41" t="e">
        <f>+VLOOKUP($E74,[1]!Tipo_Gráfico[#Data],2,0)</f>
        <v>#REF!</v>
      </c>
      <c r="BC74" s="36" t="str">
        <f t="shared" si="59"/>
        <v>Servicio de Impuestos Internos , Ministerio de Hacienda, Chile</v>
      </c>
      <c r="BD74" s="35" t="e">
        <f>+VLOOKUP($AD74,[1]!unidad_medida[[nombre]:[Columna1]],2,0)</f>
        <v>#REF!</v>
      </c>
      <c r="BE74" s="40" t="str">
        <f t="shared" si="54"/>
        <v>No Aplica</v>
      </c>
      <c r="BF74" s="40" t="str">
        <f t="shared" si="54"/>
        <v>No Aplica</v>
      </c>
      <c r="BG74" s="40" t="str">
        <f t="shared" si="54"/>
        <v>No Aplica</v>
      </c>
      <c r="BH74" s="41" t="e">
        <f>+VLOOKUP($AS74,[1]!Responsables[#Data],3,0)</f>
        <v>#REF!</v>
      </c>
      <c r="BI74" s="41" t="e">
        <f>+VLOOKUP($AD74,[1]!unidad_medida[[nombre]:[Columna1]],5,0)</f>
        <v>#REF!</v>
      </c>
    </row>
    <row r="75" spans="1:61" ht="43.5" x14ac:dyDescent="0.35">
      <c r="A75" s="58" t="s">
        <v>250</v>
      </c>
      <c r="B75" s="58" t="s">
        <v>251</v>
      </c>
      <c r="C75" s="59">
        <v>4.0999999999999996</v>
      </c>
      <c r="D75" s="19">
        <f t="shared" si="55"/>
        <v>74</v>
      </c>
      <c r="E75" s="20" t="str">
        <f t="shared" si="61"/>
        <v>GR</v>
      </c>
      <c r="F75" s="21"/>
      <c r="G75" s="22"/>
      <c r="H75" s="22"/>
      <c r="I75" s="24">
        <v>100114001</v>
      </c>
      <c r="J75" s="23" t="s">
        <v>48</v>
      </c>
      <c r="K75" s="22"/>
      <c r="L75" s="22"/>
      <c r="M75" s="22"/>
      <c r="N75" s="22"/>
      <c r="O75" s="22"/>
      <c r="P75" s="53" t="str">
        <f t="shared" si="42"/>
        <v>Número de Empleados en Empresas del Sector Agrícola en cultivos de Papas según la Categoría de Tamaño Específica del Servicio de Impuestos Internos de Chile para el Año 2020 (empleados)</v>
      </c>
      <c r="Q75" s="20" t="str">
        <f t="shared" si="60"/>
        <v>Gráfico 6</v>
      </c>
      <c r="R75" s="49" t="s">
        <v>181</v>
      </c>
      <c r="S75" s="50">
        <f t="shared" si="47"/>
        <v>100114001</v>
      </c>
      <c r="T75" s="28"/>
      <c r="U75" s="28"/>
      <c r="V75" s="28"/>
      <c r="W75" s="28"/>
      <c r="X75" s="28"/>
      <c r="Y75" s="28"/>
      <c r="Z75" s="25" t="str">
        <f t="shared" si="48"/>
        <v>https://analytics.zoho.com/open-view/2395394000001175301?ZOHO_CRITERIA=%224.5%22.%22Id_Categor%C3%ADa%22%3D100114001</v>
      </c>
      <c r="AA75" s="54" t="s">
        <v>182</v>
      </c>
      <c r="AB75" s="30" t="str">
        <f t="shared" si="56"/>
        <v>Chile</v>
      </c>
      <c r="AC75" s="31" t="str">
        <f t="shared" si="56"/>
        <v>Año 2020</v>
      </c>
      <c r="AD75" s="32" t="str">
        <f t="shared" si="56"/>
        <v>Número</v>
      </c>
      <c r="AE75" s="30" t="str">
        <f t="shared" si="56"/>
        <v>Empleados</v>
      </c>
      <c r="AG75" s="33" t="str">
        <f t="shared" si="49"/>
        <v>Gráfico 6</v>
      </c>
      <c r="AH75" s="34" t="str">
        <f t="shared" si="57"/>
        <v>Número Empleados Agrícultura</v>
      </c>
      <c r="AI75" s="34" t="str">
        <f t="shared" si="41"/>
        <v>Ventas Estimadas de empresas dedicadas a agricultura y/o ganadería clasificadas por el Servicio de Impuestos Internos de tamaño GRANDE 3</v>
      </c>
      <c r="AJ75" s="34" t="str">
        <f t="shared" si="50"/>
        <v>Número de Empleados en Empresas del Sector Agrícola en cultivos de Papas según la Categoría de Tamaño Específica del Servicio de Impuestos Internos de Chile para el Año 2020 (empleados)</v>
      </c>
      <c r="AK75" s="35" t="str">
        <f t="shared" si="58"/>
        <v>Año 2020</v>
      </c>
      <c r="AL75" s="34" t="str">
        <f t="shared" si="58"/>
        <v>venta estimada, empresas en agricultura, cultivos, actividad económica, agricultura, ganadería</v>
      </c>
      <c r="AM75" s="36" t="str">
        <f t="shared" si="51"/>
        <v>https://analytics.zoho.com/open-view/2395394000001175301?ZOHO_CRITERIA=%224.5%22.%22Id_Categor%C3%ADa%22%3D100114001</v>
      </c>
      <c r="AN75" s="44" t="str">
        <f t="shared" si="52"/>
        <v>CHL</v>
      </c>
      <c r="AO75" s="44" t="str">
        <f t="shared" si="52"/>
        <v>País</v>
      </c>
      <c r="AP75" s="34" t="str">
        <f t="shared" si="52"/>
        <v>Número de Empleados de las empresas dedicadas a una actividad económica asociada a la agricultura o la ganadería, según tamaño de la empresa.</v>
      </c>
      <c r="AQ75" s="45">
        <f t="shared" si="52"/>
        <v>44324</v>
      </c>
      <c r="AR75" s="36" t="str">
        <f t="shared" si="52"/>
        <v>Español</v>
      </c>
      <c r="AS75" s="36" t="str">
        <f t="shared" si="52"/>
        <v>Naty</v>
      </c>
      <c r="AT75" s="40" t="str">
        <f t="shared" si="52"/>
        <v>No Aplica</v>
      </c>
      <c r="AU75" s="40" t="str">
        <f t="shared" si="52"/>
        <v>No Aplica</v>
      </c>
      <c r="AV75" s="40" t="str">
        <f t="shared" si="52"/>
        <v>No Aplica</v>
      </c>
      <c r="AW75" s="35">
        <v>100114001</v>
      </c>
      <c r="AX75" s="41" t="e">
        <f t="shared" si="53"/>
        <v>#REF!</v>
      </c>
      <c r="AY75" s="46" t="str">
        <f t="shared" si="53"/>
        <v>Fruta</v>
      </c>
      <c r="AZ75" s="40">
        <f t="shared" si="53"/>
        <v>38</v>
      </c>
      <c r="BA75" s="41" t="e">
        <f>+VLOOKUP($AC75,[1]!Temporalidad[[nombre]:[Columna1]],7,0)</f>
        <v>#REF!</v>
      </c>
      <c r="BB75" s="41" t="e">
        <f>+VLOOKUP($E75,[1]!Tipo_Gráfico[#Data],2,0)</f>
        <v>#REF!</v>
      </c>
      <c r="BC75" s="36" t="str">
        <f t="shared" si="59"/>
        <v>Servicio de Impuestos Internos , Ministerio de Hacienda, Chile</v>
      </c>
      <c r="BD75" s="35" t="e">
        <f>+VLOOKUP($AD75,[1]!unidad_medida[[nombre]:[Columna1]],2,0)</f>
        <v>#REF!</v>
      </c>
      <c r="BE75" s="40" t="str">
        <f t="shared" si="54"/>
        <v>No Aplica</v>
      </c>
      <c r="BF75" s="40" t="str">
        <f t="shared" si="54"/>
        <v>No Aplica</v>
      </c>
      <c r="BG75" s="40" t="str">
        <f t="shared" si="54"/>
        <v>No Aplica</v>
      </c>
      <c r="BH75" s="41" t="e">
        <f>+VLOOKUP($AS75,[1]!Responsables[#Data],3,0)</f>
        <v>#REF!</v>
      </c>
      <c r="BI75" s="41" t="e">
        <f>+VLOOKUP($AD75,[1]!unidad_medida[[nombre]:[Columna1]],5,0)</f>
        <v>#REF!</v>
      </c>
    </row>
    <row r="76" spans="1:61" ht="43.5" x14ac:dyDescent="0.35">
      <c r="A76" s="58" t="s">
        <v>250</v>
      </c>
      <c r="B76" s="58" t="s">
        <v>251</v>
      </c>
      <c r="C76" s="59">
        <v>4.0999999999999996</v>
      </c>
      <c r="D76" s="19">
        <f t="shared" si="55"/>
        <v>75</v>
      </c>
      <c r="E76" s="20" t="str">
        <f t="shared" si="61"/>
        <v>GR</v>
      </c>
      <c r="F76" s="21"/>
      <c r="G76" s="22"/>
      <c r="H76" s="22"/>
      <c r="I76" s="24">
        <v>100114002</v>
      </c>
      <c r="J76" s="23" t="s">
        <v>48</v>
      </c>
      <c r="K76" s="22"/>
      <c r="L76" s="22"/>
      <c r="M76" s="22"/>
      <c r="N76" s="22"/>
      <c r="O76" s="22"/>
      <c r="P76" s="53" t="str">
        <f t="shared" si="42"/>
        <v>Número de Empleados en Empresas del Sector Agrícola en cultivos de Camotes según la Categoría de Tamaño Específica del Servicio de Impuestos Internos de Chile para el Año 2020 (empleados)</v>
      </c>
      <c r="Q76" s="20" t="str">
        <f t="shared" si="60"/>
        <v>Gráfico 6</v>
      </c>
      <c r="R76" s="49" t="s">
        <v>183</v>
      </c>
      <c r="S76" s="50">
        <f t="shared" si="47"/>
        <v>100114002</v>
      </c>
      <c r="T76" s="28"/>
      <c r="U76" s="28"/>
      <c r="V76" s="28"/>
      <c r="W76" s="28"/>
      <c r="X76" s="28"/>
      <c r="Y76" s="28"/>
      <c r="Z76" s="25" t="str">
        <f t="shared" si="48"/>
        <v>https://analytics.zoho.com/open-view/2395394000001175301?ZOHO_CRITERIA=%224.5%22.%22Id_Categor%C3%ADa%22%3D100114002</v>
      </c>
      <c r="AA76" s="54" t="s">
        <v>184</v>
      </c>
      <c r="AB76" s="30" t="str">
        <f t="shared" si="56"/>
        <v>Chile</v>
      </c>
      <c r="AC76" s="31" t="str">
        <f t="shared" si="56"/>
        <v>Año 2020</v>
      </c>
      <c r="AD76" s="32" t="str">
        <f t="shared" si="56"/>
        <v>Número</v>
      </c>
      <c r="AE76" s="30" t="str">
        <f t="shared" si="56"/>
        <v>Empleados</v>
      </c>
      <c r="AG76" s="33" t="str">
        <f t="shared" si="49"/>
        <v>Gráfico 6</v>
      </c>
      <c r="AH76" s="34" t="str">
        <f t="shared" si="57"/>
        <v>Número Empleados Agrícultura</v>
      </c>
      <c r="AI76" s="34" t="str">
        <f t="shared" si="41"/>
        <v>Ventas Estimadas de empresas dedicadas a agricultura y/o ganadería clasificadas por el Servicio de Impuestos Internos de tamaño GRANDE 3</v>
      </c>
      <c r="AJ76" s="34" t="str">
        <f t="shared" si="50"/>
        <v>Número de Empleados en Empresas del Sector Agrícola en cultivos de Camotes según la Categoría de Tamaño Específica del Servicio de Impuestos Internos de Chile para el Año 2020 (empleados)</v>
      </c>
      <c r="AK76" s="35" t="str">
        <f t="shared" si="58"/>
        <v>Año 2020</v>
      </c>
      <c r="AL76" s="34" t="str">
        <f t="shared" si="58"/>
        <v>venta estimada, empresas en agricultura, cultivos, actividad económica, agricultura, ganadería</v>
      </c>
      <c r="AM76" s="36" t="str">
        <f t="shared" si="51"/>
        <v>https://analytics.zoho.com/open-view/2395394000001175301?ZOHO_CRITERIA=%224.5%22.%22Id_Categor%C3%ADa%22%3D100114002</v>
      </c>
      <c r="AN76" s="44" t="str">
        <f t="shared" si="52"/>
        <v>CHL</v>
      </c>
      <c r="AO76" s="44" t="str">
        <f t="shared" si="52"/>
        <v>País</v>
      </c>
      <c r="AP76" s="34" t="str">
        <f t="shared" si="52"/>
        <v>Número de Empleados de las empresas dedicadas a una actividad económica asociada a la agricultura o la ganadería, según tamaño de la empresa.</v>
      </c>
      <c r="AQ76" s="45">
        <f t="shared" si="52"/>
        <v>44324</v>
      </c>
      <c r="AR76" s="36" t="str">
        <f t="shared" si="52"/>
        <v>Español</v>
      </c>
      <c r="AS76" s="36" t="str">
        <f t="shared" si="52"/>
        <v>Naty</v>
      </c>
      <c r="AT76" s="40" t="str">
        <f t="shared" si="52"/>
        <v>No Aplica</v>
      </c>
      <c r="AU76" s="40" t="str">
        <f t="shared" si="52"/>
        <v>No Aplica</v>
      </c>
      <c r="AV76" s="40" t="str">
        <f t="shared" si="52"/>
        <v>No Aplica</v>
      </c>
      <c r="AW76" s="35">
        <v>100114002</v>
      </c>
      <c r="AX76" s="41" t="e">
        <f t="shared" si="53"/>
        <v>#REF!</v>
      </c>
      <c r="AY76" s="46" t="str">
        <f t="shared" si="53"/>
        <v>Fruta</v>
      </c>
      <c r="AZ76" s="40">
        <f t="shared" si="53"/>
        <v>38</v>
      </c>
      <c r="BA76" s="41" t="e">
        <f>+VLOOKUP($AC76,[1]!Temporalidad[[nombre]:[Columna1]],7,0)</f>
        <v>#REF!</v>
      </c>
      <c r="BB76" s="41" t="e">
        <f>+VLOOKUP($E76,[1]!Tipo_Gráfico[#Data],2,0)</f>
        <v>#REF!</v>
      </c>
      <c r="BC76" s="36" t="str">
        <f t="shared" si="59"/>
        <v>Servicio de Impuestos Internos , Ministerio de Hacienda, Chile</v>
      </c>
      <c r="BD76" s="35" t="e">
        <f>+VLOOKUP($AD76,[1]!unidad_medida[[nombre]:[Columna1]],2,0)</f>
        <v>#REF!</v>
      </c>
      <c r="BE76" s="40" t="str">
        <f t="shared" si="54"/>
        <v>No Aplica</v>
      </c>
      <c r="BF76" s="40" t="str">
        <f t="shared" si="54"/>
        <v>No Aplica</v>
      </c>
      <c r="BG76" s="40" t="str">
        <f t="shared" si="54"/>
        <v>No Aplica</v>
      </c>
      <c r="BH76" s="41" t="e">
        <f>+VLOOKUP($AS76,[1]!Responsables[#Data],3,0)</f>
        <v>#REF!</v>
      </c>
      <c r="BI76" s="41" t="e">
        <f>+VLOOKUP($AD76,[1]!unidad_medida[[nombre]:[Columna1]],5,0)</f>
        <v>#REF!</v>
      </c>
    </row>
    <row r="77" spans="1:61" ht="43.5" x14ac:dyDescent="0.35">
      <c r="A77" s="58" t="s">
        <v>250</v>
      </c>
      <c r="B77" s="58" t="s">
        <v>251</v>
      </c>
      <c r="C77" s="59">
        <v>4.0999999999999996</v>
      </c>
      <c r="D77" s="19">
        <f t="shared" si="55"/>
        <v>76</v>
      </c>
      <c r="E77" s="20" t="str">
        <f t="shared" si="61"/>
        <v>GR</v>
      </c>
      <c r="F77" s="21"/>
      <c r="G77" s="22"/>
      <c r="H77" s="22"/>
      <c r="I77" s="24">
        <v>100114015</v>
      </c>
      <c r="J77" s="23" t="s">
        <v>48</v>
      </c>
      <c r="K77" s="22"/>
      <c r="L77" s="22"/>
      <c r="M77" s="22"/>
      <c r="N77" s="22"/>
      <c r="O77" s="22"/>
      <c r="P77" s="53" t="str">
        <f t="shared" si="42"/>
        <v>Número de Empleados en Empresas del Sector Agrícola en cultivos de Otros tubérculos según la Categoría de Tamaño Específica del Servicio de Impuestos Internos de Chile para el Año 2020 (empleados)</v>
      </c>
      <c r="Q77" s="20" t="str">
        <f t="shared" si="60"/>
        <v>Gráfico 6</v>
      </c>
      <c r="R77" s="49" t="s">
        <v>185</v>
      </c>
      <c r="S77" s="50">
        <f t="shared" si="47"/>
        <v>100114015</v>
      </c>
      <c r="T77" s="28"/>
      <c r="U77" s="28"/>
      <c r="V77" s="28"/>
      <c r="W77" s="28"/>
      <c r="X77" s="28"/>
      <c r="Y77" s="28"/>
      <c r="Z77" s="25" t="str">
        <f t="shared" si="48"/>
        <v>https://analytics.zoho.com/open-view/2395394000001175301?ZOHO_CRITERIA=%224.5%22.%22Id_Categor%C3%ADa%22%3D100114015</v>
      </c>
      <c r="AA77" s="54" t="s">
        <v>186</v>
      </c>
      <c r="AB77" s="30" t="str">
        <f t="shared" si="56"/>
        <v>Chile</v>
      </c>
      <c r="AC77" s="31" t="str">
        <f t="shared" si="56"/>
        <v>Año 2020</v>
      </c>
      <c r="AD77" s="32" t="str">
        <f t="shared" si="56"/>
        <v>Número</v>
      </c>
      <c r="AE77" s="30" t="str">
        <f t="shared" si="56"/>
        <v>Empleados</v>
      </c>
      <c r="AG77" s="33" t="str">
        <f t="shared" si="49"/>
        <v>Gráfico 6</v>
      </c>
      <c r="AH77" s="34" t="str">
        <f t="shared" si="57"/>
        <v>Número Empleados Agrícultura</v>
      </c>
      <c r="AI77" s="34" t="str">
        <f t="shared" si="41"/>
        <v>Ventas Estimadas de empresas dedicadas a agricultura y/o ganadería clasificadas por el Servicio de Impuestos Internos de tamaño GRANDE 3</v>
      </c>
      <c r="AJ77" s="34" t="str">
        <f t="shared" si="50"/>
        <v>Número de Empleados en Empresas del Sector Agrícola en cultivos de Otros tubérculos según la Categoría de Tamaño Específica del Servicio de Impuestos Internos de Chile para el Año 2020 (empleados)</v>
      </c>
      <c r="AK77" s="35" t="str">
        <f t="shared" si="58"/>
        <v>Año 2020</v>
      </c>
      <c r="AL77" s="34" t="str">
        <f t="shared" si="58"/>
        <v>venta estimada, empresas en agricultura, cultivos, actividad económica, agricultura, ganadería</v>
      </c>
      <c r="AM77" s="36" t="str">
        <f t="shared" si="51"/>
        <v>https://analytics.zoho.com/open-view/2395394000001175301?ZOHO_CRITERIA=%224.5%22.%22Id_Categor%C3%ADa%22%3D100114015</v>
      </c>
      <c r="AN77" s="44" t="str">
        <f t="shared" si="52"/>
        <v>CHL</v>
      </c>
      <c r="AO77" s="44" t="str">
        <f t="shared" si="52"/>
        <v>País</v>
      </c>
      <c r="AP77" s="34" t="str">
        <f t="shared" si="52"/>
        <v>Número de Empleados de las empresas dedicadas a una actividad económica asociada a la agricultura o la ganadería, según tamaño de la empresa.</v>
      </c>
      <c r="AQ77" s="45">
        <f t="shared" si="52"/>
        <v>44324</v>
      </c>
      <c r="AR77" s="36" t="str">
        <f t="shared" si="52"/>
        <v>Español</v>
      </c>
      <c r="AS77" s="36" t="str">
        <f t="shared" si="52"/>
        <v>Naty</v>
      </c>
      <c r="AT77" s="40" t="str">
        <f t="shared" si="52"/>
        <v>No Aplica</v>
      </c>
      <c r="AU77" s="40" t="str">
        <f t="shared" si="52"/>
        <v>No Aplica</v>
      </c>
      <c r="AV77" s="40" t="str">
        <f t="shared" si="52"/>
        <v>No Aplica</v>
      </c>
      <c r="AW77" s="35">
        <v>100114015</v>
      </c>
      <c r="AX77" s="41" t="e">
        <f t="shared" si="53"/>
        <v>#REF!</v>
      </c>
      <c r="AY77" s="46" t="str">
        <f t="shared" si="53"/>
        <v>Fruta</v>
      </c>
      <c r="AZ77" s="40">
        <f t="shared" si="53"/>
        <v>38</v>
      </c>
      <c r="BA77" s="41" t="e">
        <f>+VLOOKUP($AC77,[1]!Temporalidad[[nombre]:[Columna1]],7,0)</f>
        <v>#REF!</v>
      </c>
      <c r="BB77" s="41" t="e">
        <f>+VLOOKUP($E77,[1]!Tipo_Gráfico[#Data],2,0)</f>
        <v>#REF!</v>
      </c>
      <c r="BC77" s="36" t="str">
        <f t="shared" si="59"/>
        <v>Servicio de Impuestos Internos , Ministerio de Hacienda, Chile</v>
      </c>
      <c r="BD77" s="35" t="e">
        <f>+VLOOKUP($AD77,[1]!unidad_medida[[nombre]:[Columna1]],2,0)</f>
        <v>#REF!</v>
      </c>
      <c r="BE77" s="40" t="str">
        <f t="shared" si="54"/>
        <v>No Aplica</v>
      </c>
      <c r="BF77" s="40" t="str">
        <f t="shared" si="54"/>
        <v>No Aplica</v>
      </c>
      <c r="BG77" s="40" t="str">
        <f t="shared" si="54"/>
        <v>No Aplica</v>
      </c>
      <c r="BH77" s="41" t="e">
        <f>+VLOOKUP($AS77,[1]!Responsables[#Data],3,0)</f>
        <v>#REF!</v>
      </c>
      <c r="BI77" s="41" t="e">
        <f>+VLOOKUP($AD77,[1]!unidad_medida[[nombre]:[Columna1]],5,0)</f>
        <v>#REF!</v>
      </c>
    </row>
    <row r="78" spans="1:61" ht="43.5" x14ac:dyDescent="0.35">
      <c r="A78" s="58" t="s">
        <v>250</v>
      </c>
      <c r="B78" s="58" t="s">
        <v>251</v>
      </c>
      <c r="C78" s="59">
        <v>4.0999999999999996</v>
      </c>
      <c r="D78" s="19">
        <f t="shared" si="55"/>
        <v>77</v>
      </c>
      <c r="E78" s="20" t="str">
        <f t="shared" si="61"/>
        <v>GR</v>
      </c>
      <c r="F78" s="21"/>
      <c r="G78" s="22"/>
      <c r="H78" s="22"/>
      <c r="I78" s="24">
        <v>100115001</v>
      </c>
      <c r="J78" s="23" t="s">
        <v>48</v>
      </c>
      <c r="K78" s="22"/>
      <c r="L78" s="22"/>
      <c r="M78" s="22"/>
      <c r="N78" s="22"/>
      <c r="O78" s="22"/>
      <c r="P78" s="53" t="str">
        <f t="shared" si="42"/>
        <v>Número de Empleados en Empresas del Sector Agrícola en cultivos de Semillas de hortalizas según la Categoría de Tamaño Específica del Servicio de Impuestos Internos de Chile para el Año 2020 (empleados)</v>
      </c>
      <c r="Q78" s="20" t="str">
        <f t="shared" si="60"/>
        <v>Gráfico 6</v>
      </c>
      <c r="R78" s="49" t="s">
        <v>187</v>
      </c>
      <c r="S78" s="50">
        <f t="shared" si="47"/>
        <v>100115001</v>
      </c>
      <c r="T78" s="28"/>
      <c r="U78" s="28"/>
      <c r="V78" s="28"/>
      <c r="W78" s="28"/>
      <c r="X78" s="28"/>
      <c r="Y78" s="28"/>
      <c r="Z78" s="25" t="str">
        <f t="shared" si="48"/>
        <v>https://analytics.zoho.com/open-view/2395394000001175301?ZOHO_CRITERIA=%224.5%22.%22Id_Categor%C3%ADa%22%3D100115001</v>
      </c>
      <c r="AA78" s="54" t="s">
        <v>188</v>
      </c>
      <c r="AB78" s="30" t="str">
        <f t="shared" si="56"/>
        <v>Chile</v>
      </c>
      <c r="AC78" s="31" t="str">
        <f t="shared" si="56"/>
        <v>Año 2020</v>
      </c>
      <c r="AD78" s="32" t="str">
        <f t="shared" si="56"/>
        <v>Número</v>
      </c>
      <c r="AE78" s="30" t="str">
        <f t="shared" si="56"/>
        <v>Empleados</v>
      </c>
      <c r="AG78" s="33" t="str">
        <f t="shared" si="49"/>
        <v>Gráfico 6</v>
      </c>
      <c r="AH78" s="34" t="str">
        <f t="shared" si="57"/>
        <v>Número Empleados Agrícultura</v>
      </c>
      <c r="AI78" s="34" t="str">
        <f t="shared" si="41"/>
        <v>Ventas Estimadas de empresas dedicadas a agricultura y/o ganadería clasificadas por el Servicio de Impuestos Internos de tamaño GRANDE 3</v>
      </c>
      <c r="AJ78" s="34" t="str">
        <f t="shared" si="50"/>
        <v>Número de Empleados en Empresas del Sector Agrícola en cultivos de Semillas de hortalizas según la Categoría de Tamaño Específica del Servicio de Impuestos Internos de Chile para el Año 2020 (empleados)</v>
      </c>
      <c r="AK78" s="35" t="str">
        <f t="shared" si="58"/>
        <v>Año 2020</v>
      </c>
      <c r="AL78" s="34" t="str">
        <f t="shared" si="58"/>
        <v>venta estimada, empresas en agricultura, cultivos, actividad económica, agricultura, ganadería</v>
      </c>
      <c r="AM78" s="36" t="str">
        <f t="shared" si="51"/>
        <v>https://analytics.zoho.com/open-view/2395394000001175301?ZOHO_CRITERIA=%224.5%22.%22Id_Categor%C3%ADa%22%3D100115001</v>
      </c>
      <c r="AN78" s="44" t="str">
        <f t="shared" si="52"/>
        <v>CHL</v>
      </c>
      <c r="AO78" s="44" t="str">
        <f t="shared" si="52"/>
        <v>País</v>
      </c>
      <c r="AP78" s="34" t="str">
        <f t="shared" si="52"/>
        <v>Número de Empleados de las empresas dedicadas a una actividad económica asociada a la agricultura o la ganadería, según tamaño de la empresa.</v>
      </c>
      <c r="AQ78" s="45">
        <f t="shared" si="52"/>
        <v>44324</v>
      </c>
      <c r="AR78" s="36" t="str">
        <f t="shared" si="52"/>
        <v>Español</v>
      </c>
      <c r="AS78" s="36" t="str">
        <f t="shared" si="52"/>
        <v>Naty</v>
      </c>
      <c r="AT78" s="40" t="str">
        <f t="shared" si="52"/>
        <v>No Aplica</v>
      </c>
      <c r="AU78" s="40" t="str">
        <f t="shared" si="52"/>
        <v>No Aplica</v>
      </c>
      <c r="AV78" s="40" t="str">
        <f t="shared" si="52"/>
        <v>No Aplica</v>
      </c>
      <c r="AW78" s="35">
        <v>100115001</v>
      </c>
      <c r="AX78" s="41" t="e">
        <f t="shared" si="53"/>
        <v>#REF!</v>
      </c>
      <c r="AY78" s="46" t="str">
        <f t="shared" si="53"/>
        <v>Fruta</v>
      </c>
      <c r="AZ78" s="40">
        <f t="shared" si="53"/>
        <v>38</v>
      </c>
      <c r="BA78" s="41" t="e">
        <f>+VLOOKUP($AC78,[1]!Temporalidad[[nombre]:[Columna1]],7,0)</f>
        <v>#REF!</v>
      </c>
      <c r="BB78" s="41" t="e">
        <f>+VLOOKUP($E78,[1]!Tipo_Gráfico[#Data],2,0)</f>
        <v>#REF!</v>
      </c>
      <c r="BC78" s="36" t="str">
        <f t="shared" si="59"/>
        <v>Servicio de Impuestos Internos , Ministerio de Hacienda, Chile</v>
      </c>
      <c r="BD78" s="35" t="e">
        <f>+VLOOKUP($AD78,[1]!unidad_medida[[nombre]:[Columna1]],2,0)</f>
        <v>#REF!</v>
      </c>
      <c r="BE78" s="40" t="str">
        <f t="shared" si="54"/>
        <v>No Aplica</v>
      </c>
      <c r="BF78" s="40" t="str">
        <f t="shared" si="54"/>
        <v>No Aplica</v>
      </c>
      <c r="BG78" s="40" t="str">
        <f t="shared" si="54"/>
        <v>No Aplica</v>
      </c>
      <c r="BH78" s="41" t="e">
        <f>+VLOOKUP($AS78,[1]!Responsables[#Data],3,0)</f>
        <v>#REF!</v>
      </c>
      <c r="BI78" s="41" t="e">
        <f>+VLOOKUP($AD78,[1]!unidad_medida[[nombre]:[Columna1]],5,0)</f>
        <v>#REF!</v>
      </c>
    </row>
    <row r="79" spans="1:61" ht="43.5" x14ac:dyDescent="0.35">
      <c r="A79" s="58" t="s">
        <v>250</v>
      </c>
      <c r="B79" s="58" t="s">
        <v>251</v>
      </c>
      <c r="C79" s="59">
        <v>4.0999999999999996</v>
      </c>
      <c r="D79" s="19">
        <f t="shared" si="55"/>
        <v>78</v>
      </c>
      <c r="E79" s="20" t="str">
        <f t="shared" si="61"/>
        <v>GR</v>
      </c>
      <c r="F79" s="21"/>
      <c r="G79" s="22"/>
      <c r="H79" s="22"/>
      <c r="I79" s="24">
        <v>100115003</v>
      </c>
      <c r="J79" s="23" t="s">
        <v>48</v>
      </c>
      <c r="K79" s="22"/>
      <c r="L79" s="22"/>
      <c r="M79" s="22"/>
      <c r="N79" s="22"/>
      <c r="O79" s="22"/>
      <c r="P79" s="53" t="str">
        <f t="shared" si="42"/>
        <v>Número de Empleados en Empresas del Sector Agrícola en cultivos de Otras semillas de cereales, legumbres y oleaginosas según la Categoría de Tamaño Específica del Servicio de Impuestos Internos de Chile para el Año 2020 (empleados)</v>
      </c>
      <c r="Q79" s="20" t="str">
        <f t="shared" si="60"/>
        <v>Gráfico 6</v>
      </c>
      <c r="R79" s="49" t="s">
        <v>189</v>
      </c>
      <c r="S79" s="50">
        <f t="shared" si="47"/>
        <v>100115003</v>
      </c>
      <c r="T79" s="28"/>
      <c r="U79" s="28"/>
      <c r="V79" s="28"/>
      <c r="W79" s="28"/>
      <c r="X79" s="28"/>
      <c r="Y79" s="28"/>
      <c r="Z79" s="25" t="str">
        <f t="shared" si="48"/>
        <v>https://analytics.zoho.com/open-view/2395394000001175301?ZOHO_CRITERIA=%224.5%22.%22Id_Categor%C3%ADa%22%3D100115003</v>
      </c>
      <c r="AA79" s="54" t="s">
        <v>190</v>
      </c>
      <c r="AB79" s="30" t="str">
        <f t="shared" si="56"/>
        <v>Chile</v>
      </c>
      <c r="AC79" s="31" t="str">
        <f t="shared" si="56"/>
        <v>Año 2020</v>
      </c>
      <c r="AD79" s="32" t="str">
        <f t="shared" si="56"/>
        <v>Número</v>
      </c>
      <c r="AE79" s="30" t="str">
        <f t="shared" si="56"/>
        <v>Empleados</v>
      </c>
      <c r="AG79" s="33" t="str">
        <f t="shared" si="49"/>
        <v>Gráfico 6</v>
      </c>
      <c r="AH79" s="34" t="str">
        <f t="shared" si="57"/>
        <v>Número Empleados Agrícultura</v>
      </c>
      <c r="AI79" s="34" t="str">
        <f t="shared" si="41"/>
        <v>Ventas Estimadas de empresas dedicadas a agricultura y/o ganadería clasificadas por el Servicio de Impuestos Internos de tamaño GRANDE 3</v>
      </c>
      <c r="AJ79" s="34" t="str">
        <f t="shared" si="50"/>
        <v>Número de Empleados en Empresas del Sector Agrícola en cultivos de Otras semillas de cereales, legumbres y oleaginosas según la Categoría de Tamaño Específica del Servicio de Impuestos Internos de Chile para el Año 2020 (empleados)</v>
      </c>
      <c r="AK79" s="35" t="str">
        <f t="shared" si="58"/>
        <v>Año 2020</v>
      </c>
      <c r="AL79" s="34" t="str">
        <f t="shared" si="58"/>
        <v>venta estimada, empresas en agricultura, cultivos, actividad económica, agricultura, ganadería</v>
      </c>
      <c r="AM79" s="36" t="str">
        <f t="shared" si="51"/>
        <v>https://analytics.zoho.com/open-view/2395394000001175301?ZOHO_CRITERIA=%224.5%22.%22Id_Categor%C3%ADa%22%3D100115003</v>
      </c>
      <c r="AN79" s="44" t="str">
        <f t="shared" si="52"/>
        <v>CHL</v>
      </c>
      <c r="AO79" s="44" t="str">
        <f t="shared" si="52"/>
        <v>País</v>
      </c>
      <c r="AP79" s="34" t="str">
        <f t="shared" si="52"/>
        <v>Número de Empleados de las empresas dedicadas a una actividad económica asociada a la agricultura o la ganadería, según tamaño de la empresa.</v>
      </c>
      <c r="AQ79" s="45">
        <f t="shared" si="52"/>
        <v>44324</v>
      </c>
      <c r="AR79" s="36" t="str">
        <f t="shared" si="52"/>
        <v>Español</v>
      </c>
      <c r="AS79" s="36" t="str">
        <f t="shared" si="52"/>
        <v>Naty</v>
      </c>
      <c r="AT79" s="40" t="str">
        <f t="shared" si="52"/>
        <v>No Aplica</v>
      </c>
      <c r="AU79" s="40" t="str">
        <f t="shared" si="52"/>
        <v>No Aplica</v>
      </c>
      <c r="AV79" s="40" t="str">
        <f t="shared" si="52"/>
        <v>No Aplica</v>
      </c>
      <c r="AW79" s="35">
        <v>100115003</v>
      </c>
      <c r="AX79" s="41" t="e">
        <f t="shared" si="53"/>
        <v>#REF!</v>
      </c>
      <c r="AY79" s="46" t="str">
        <f t="shared" si="53"/>
        <v>Fruta</v>
      </c>
      <c r="AZ79" s="40">
        <f t="shared" si="53"/>
        <v>38</v>
      </c>
      <c r="BA79" s="41" t="e">
        <f>+VLOOKUP($AC79,[1]!Temporalidad[[nombre]:[Columna1]],7,0)</f>
        <v>#REF!</v>
      </c>
      <c r="BB79" s="41" t="e">
        <f>+VLOOKUP($E79,[1]!Tipo_Gráfico[#Data],2,0)</f>
        <v>#REF!</v>
      </c>
      <c r="BC79" s="36" t="str">
        <f t="shared" si="59"/>
        <v>Servicio de Impuestos Internos , Ministerio de Hacienda, Chile</v>
      </c>
      <c r="BD79" s="35" t="e">
        <f>+VLOOKUP($AD79,[1]!unidad_medida[[nombre]:[Columna1]],2,0)</f>
        <v>#REF!</v>
      </c>
      <c r="BE79" s="40" t="str">
        <f t="shared" si="54"/>
        <v>No Aplica</v>
      </c>
      <c r="BF79" s="40" t="str">
        <f t="shared" si="54"/>
        <v>No Aplica</v>
      </c>
      <c r="BG79" s="40" t="str">
        <f t="shared" si="54"/>
        <v>No Aplica</v>
      </c>
      <c r="BH79" s="41" t="e">
        <f>+VLOOKUP($AS79,[1]!Responsables[#Data],3,0)</f>
        <v>#REF!</v>
      </c>
      <c r="BI79" s="41" t="e">
        <f>+VLOOKUP($AD79,[1]!unidad_medida[[nombre]:[Columna1]],5,0)</f>
        <v>#REF!</v>
      </c>
    </row>
    <row r="80" spans="1:61" ht="43.5" x14ac:dyDescent="0.35">
      <c r="A80" s="58" t="s">
        <v>250</v>
      </c>
      <c r="B80" s="58" t="s">
        <v>251</v>
      </c>
      <c r="C80" s="59">
        <v>4.0999999999999996</v>
      </c>
      <c r="D80" s="19">
        <f t="shared" si="55"/>
        <v>79</v>
      </c>
      <c r="E80" s="20" t="str">
        <f t="shared" si="61"/>
        <v>GR</v>
      </c>
      <c r="F80" s="21"/>
      <c r="G80" s="22"/>
      <c r="H80" s="22"/>
      <c r="I80" s="24">
        <v>100117002</v>
      </c>
      <c r="J80" s="23" t="s">
        <v>48</v>
      </c>
      <c r="K80" s="22"/>
      <c r="L80" s="22"/>
      <c r="M80" s="22"/>
      <c r="N80" s="22"/>
      <c r="O80" s="22"/>
      <c r="P80" s="53" t="str">
        <f t="shared" si="42"/>
        <v>Número de Empleados en Empresas del Sector Agrícola en cultivos de Plantas de fibra según la Categoría de Tamaño Específica del Servicio de Impuestos Internos de Chile para el Año 2020 (empleados)</v>
      </c>
      <c r="Q80" s="20" t="str">
        <f t="shared" si="60"/>
        <v>Gráfico 6</v>
      </c>
      <c r="R80" s="49" t="s">
        <v>191</v>
      </c>
      <c r="S80" s="50">
        <f t="shared" si="47"/>
        <v>100117002</v>
      </c>
      <c r="T80" s="28"/>
      <c r="U80" s="28"/>
      <c r="V80" s="28"/>
      <c r="W80" s="28"/>
      <c r="X80" s="28"/>
      <c r="Y80" s="28"/>
      <c r="Z80" s="25" t="str">
        <f t="shared" si="48"/>
        <v>https://analytics.zoho.com/open-view/2395394000001175301?ZOHO_CRITERIA=%224.5%22.%22Id_Categor%C3%ADa%22%3D100117002</v>
      </c>
      <c r="AA80" s="54" t="s">
        <v>192</v>
      </c>
      <c r="AB80" s="30" t="str">
        <f t="shared" si="56"/>
        <v>Chile</v>
      </c>
      <c r="AC80" s="31" t="str">
        <f t="shared" si="56"/>
        <v>Año 2020</v>
      </c>
      <c r="AD80" s="32" t="str">
        <f t="shared" si="56"/>
        <v>Número</v>
      </c>
      <c r="AE80" s="30" t="str">
        <f t="shared" si="56"/>
        <v>Empleados</v>
      </c>
      <c r="AG80" s="33" t="str">
        <f t="shared" si="49"/>
        <v>Gráfico 6</v>
      </c>
      <c r="AH80" s="34" t="str">
        <f t="shared" si="57"/>
        <v>Número Empleados Agrícultura</v>
      </c>
      <c r="AI80" s="34" t="str">
        <f t="shared" si="41"/>
        <v>Ventas Estimadas de empresas dedicadas a agricultura y/o ganadería clasificadas por el Servicio de Impuestos Internos de tamaño GRANDE 3</v>
      </c>
      <c r="AJ80" s="34" t="str">
        <f t="shared" si="50"/>
        <v>Número de Empleados en Empresas del Sector Agrícola en cultivos de Plantas de fibra según la Categoría de Tamaño Específica del Servicio de Impuestos Internos de Chile para el Año 2020 (empleados)</v>
      </c>
      <c r="AK80" s="35" t="str">
        <f t="shared" si="58"/>
        <v>Año 2020</v>
      </c>
      <c r="AL80" s="34" t="str">
        <f t="shared" si="58"/>
        <v>venta estimada, empresas en agricultura, cultivos, actividad económica, agricultura, ganadería</v>
      </c>
      <c r="AM80" s="36" t="str">
        <f t="shared" si="51"/>
        <v>https://analytics.zoho.com/open-view/2395394000001175301?ZOHO_CRITERIA=%224.5%22.%22Id_Categor%C3%ADa%22%3D100117002</v>
      </c>
      <c r="AN80" s="44" t="str">
        <f t="shared" si="52"/>
        <v>CHL</v>
      </c>
      <c r="AO80" s="44" t="str">
        <f t="shared" si="52"/>
        <v>País</v>
      </c>
      <c r="AP80" s="34" t="str">
        <f t="shared" si="52"/>
        <v>Número de Empleados de las empresas dedicadas a una actividad económica asociada a la agricultura o la ganadería, según tamaño de la empresa.</v>
      </c>
      <c r="AQ80" s="45">
        <f t="shared" si="52"/>
        <v>44324</v>
      </c>
      <c r="AR80" s="36" t="str">
        <f t="shared" si="52"/>
        <v>Español</v>
      </c>
      <c r="AS80" s="36" t="str">
        <f t="shared" si="52"/>
        <v>Naty</v>
      </c>
      <c r="AT80" s="40" t="str">
        <f t="shared" si="52"/>
        <v>No Aplica</v>
      </c>
      <c r="AU80" s="40" t="str">
        <f t="shared" si="52"/>
        <v>No Aplica</v>
      </c>
      <c r="AV80" s="40" t="str">
        <f t="shared" si="52"/>
        <v>No Aplica</v>
      </c>
      <c r="AW80" s="35">
        <v>100117002</v>
      </c>
      <c r="AX80" s="41" t="e">
        <f t="shared" si="53"/>
        <v>#REF!</v>
      </c>
      <c r="AY80" s="46" t="str">
        <f t="shared" si="53"/>
        <v>Fruta</v>
      </c>
      <c r="AZ80" s="40">
        <f t="shared" si="53"/>
        <v>38</v>
      </c>
      <c r="BA80" s="41" t="e">
        <f>+VLOOKUP($AC80,[1]!Temporalidad[[nombre]:[Columna1]],7,0)</f>
        <v>#REF!</v>
      </c>
      <c r="BB80" s="41" t="e">
        <f>+VLOOKUP($E80,[1]!Tipo_Gráfico[#Data],2,0)</f>
        <v>#REF!</v>
      </c>
      <c r="BC80" s="36" t="str">
        <f t="shared" si="59"/>
        <v>Servicio de Impuestos Internos , Ministerio de Hacienda, Chile</v>
      </c>
      <c r="BD80" s="35" t="e">
        <f>+VLOOKUP($AD80,[1]!unidad_medida[[nombre]:[Columna1]],2,0)</f>
        <v>#REF!</v>
      </c>
      <c r="BE80" s="40" t="str">
        <f t="shared" si="54"/>
        <v>No Aplica</v>
      </c>
      <c r="BF80" s="40" t="str">
        <f t="shared" si="54"/>
        <v>No Aplica</v>
      </c>
      <c r="BG80" s="40" t="str">
        <f t="shared" si="54"/>
        <v>No Aplica</v>
      </c>
      <c r="BH80" s="41" t="e">
        <f>+VLOOKUP($AS80,[1]!Responsables[#Data],3,0)</f>
        <v>#REF!</v>
      </c>
      <c r="BI80" s="41" t="e">
        <f>+VLOOKUP($AD80,[1]!unidad_medida[[nombre]:[Columna1]],5,0)</f>
        <v>#REF!</v>
      </c>
    </row>
    <row r="81" spans="1:61" ht="43.5" x14ac:dyDescent="0.35">
      <c r="A81" s="58" t="s">
        <v>250</v>
      </c>
      <c r="B81" s="58" t="s">
        <v>251</v>
      </c>
      <c r="C81" s="59">
        <v>4.0999999999999996</v>
      </c>
      <c r="D81" s="19">
        <f t="shared" si="55"/>
        <v>80</v>
      </c>
      <c r="E81" s="20" t="str">
        <f t="shared" si="61"/>
        <v>GR</v>
      </c>
      <c r="F81" s="21"/>
      <c r="G81" s="22"/>
      <c r="H81" s="22"/>
      <c r="I81" s="24">
        <v>100117005</v>
      </c>
      <c r="J81" s="23" t="s">
        <v>48</v>
      </c>
      <c r="K81" s="22"/>
      <c r="L81" s="22"/>
      <c r="M81" s="22"/>
      <c r="N81" s="22"/>
      <c r="O81" s="22"/>
      <c r="P81" s="53" t="str">
        <f t="shared" si="42"/>
        <v>Número de Empleados en Empresas del Sector Agrícola en cultivos de Flores según la Categoría de Tamaño Específica del Servicio de Impuestos Internos de Chile para el Año 2020 (empleados)</v>
      </c>
      <c r="Q81" s="20" t="str">
        <f t="shared" si="60"/>
        <v>Gráfico 6</v>
      </c>
      <c r="R81" s="49" t="s">
        <v>193</v>
      </c>
      <c r="S81" s="50">
        <f t="shared" si="47"/>
        <v>100117005</v>
      </c>
      <c r="T81" s="28"/>
      <c r="U81" s="28"/>
      <c r="V81" s="28"/>
      <c r="W81" s="28"/>
      <c r="X81" s="28"/>
      <c r="Y81" s="28"/>
      <c r="Z81" s="25" t="str">
        <f t="shared" si="48"/>
        <v>https://analytics.zoho.com/open-view/2395394000001175301?ZOHO_CRITERIA=%224.5%22.%22Id_Categor%C3%ADa%22%3D100117005</v>
      </c>
      <c r="AA81" s="54" t="s">
        <v>194</v>
      </c>
      <c r="AB81" s="30" t="str">
        <f t="shared" si="56"/>
        <v>Chile</v>
      </c>
      <c r="AC81" s="31" t="str">
        <f t="shared" si="56"/>
        <v>Año 2020</v>
      </c>
      <c r="AD81" s="32" t="str">
        <f t="shared" si="56"/>
        <v>Número</v>
      </c>
      <c r="AE81" s="30" t="str">
        <f t="shared" si="56"/>
        <v>Empleados</v>
      </c>
      <c r="AG81" s="33" t="str">
        <f t="shared" si="49"/>
        <v>Gráfico 6</v>
      </c>
      <c r="AH81" s="34" t="str">
        <f t="shared" si="57"/>
        <v>Número Empleados Agrícultura</v>
      </c>
      <c r="AI81" s="34" t="str">
        <f t="shared" si="41"/>
        <v>Ventas Estimadas de empresas dedicadas a agricultura y/o ganadería clasificadas por el Servicio de Impuestos Internos de tamaño GRANDE 3</v>
      </c>
      <c r="AJ81" s="34" t="str">
        <f t="shared" si="50"/>
        <v>Número de Empleados en Empresas del Sector Agrícola en cultivos de Flores según la Categoría de Tamaño Específica del Servicio de Impuestos Internos de Chile para el Año 2020 (empleados)</v>
      </c>
      <c r="AK81" s="35" t="str">
        <f t="shared" si="58"/>
        <v>Año 2020</v>
      </c>
      <c r="AL81" s="34" t="str">
        <f t="shared" si="58"/>
        <v>venta estimada, empresas en agricultura, cultivos, actividad económica, agricultura, ganadería</v>
      </c>
      <c r="AM81" s="36" t="str">
        <f t="shared" si="51"/>
        <v>https://analytics.zoho.com/open-view/2395394000001175301?ZOHO_CRITERIA=%224.5%22.%22Id_Categor%C3%ADa%22%3D100117005</v>
      </c>
      <c r="AN81" s="44" t="str">
        <f t="shared" si="52"/>
        <v>CHL</v>
      </c>
      <c r="AO81" s="44" t="str">
        <f t="shared" si="52"/>
        <v>País</v>
      </c>
      <c r="AP81" s="34" t="str">
        <f t="shared" si="52"/>
        <v>Número de Empleados de las empresas dedicadas a una actividad económica asociada a la agricultura o la ganadería, según tamaño de la empresa.</v>
      </c>
      <c r="AQ81" s="45">
        <f t="shared" si="52"/>
        <v>44324</v>
      </c>
      <c r="AR81" s="36" t="str">
        <f t="shared" si="52"/>
        <v>Español</v>
      </c>
      <c r="AS81" s="36" t="str">
        <f t="shared" si="52"/>
        <v>Naty</v>
      </c>
      <c r="AT81" s="40" t="str">
        <f t="shared" si="52"/>
        <v>No Aplica</v>
      </c>
      <c r="AU81" s="40" t="str">
        <f t="shared" si="52"/>
        <v>No Aplica</v>
      </c>
      <c r="AV81" s="40" t="str">
        <f t="shared" si="52"/>
        <v>No Aplica</v>
      </c>
      <c r="AW81" s="35">
        <v>100117005</v>
      </c>
      <c r="AX81" s="41" t="e">
        <f t="shared" si="53"/>
        <v>#REF!</v>
      </c>
      <c r="AY81" s="46" t="str">
        <f t="shared" si="53"/>
        <v>Fruta</v>
      </c>
      <c r="AZ81" s="40">
        <f t="shared" si="53"/>
        <v>38</v>
      </c>
      <c r="BA81" s="41" t="e">
        <f>+VLOOKUP($AC81,[1]!Temporalidad[[nombre]:[Columna1]],7,0)</f>
        <v>#REF!</v>
      </c>
      <c r="BB81" s="41" t="e">
        <f>+VLOOKUP($E81,[1]!Tipo_Gráfico[#Data],2,0)</f>
        <v>#REF!</v>
      </c>
      <c r="BC81" s="36" t="str">
        <f t="shared" si="59"/>
        <v>Servicio de Impuestos Internos , Ministerio de Hacienda, Chile</v>
      </c>
      <c r="BD81" s="35" t="e">
        <f>+VLOOKUP($AD81,[1]!unidad_medida[[nombre]:[Columna1]],2,0)</f>
        <v>#REF!</v>
      </c>
      <c r="BE81" s="40" t="str">
        <f t="shared" si="54"/>
        <v>No Aplica</v>
      </c>
      <c r="BF81" s="40" t="str">
        <f t="shared" si="54"/>
        <v>No Aplica</v>
      </c>
      <c r="BG81" s="40" t="str">
        <f t="shared" si="54"/>
        <v>No Aplica</v>
      </c>
      <c r="BH81" s="41" t="e">
        <f>+VLOOKUP($AS81,[1]!Responsables[#Data],3,0)</f>
        <v>#REF!</v>
      </c>
      <c r="BI81" s="41" t="e">
        <f>+VLOOKUP($AD81,[1]!unidad_medida[[nombre]:[Columna1]],5,0)</f>
        <v>#REF!</v>
      </c>
    </row>
    <row r="82" spans="1:61" ht="43.5" x14ac:dyDescent="0.35">
      <c r="A82" s="58" t="s">
        <v>250</v>
      </c>
      <c r="B82" s="58" t="s">
        <v>251</v>
      </c>
      <c r="C82" s="59">
        <v>4.0999999999999996</v>
      </c>
      <c r="D82" s="19">
        <f t="shared" si="55"/>
        <v>81</v>
      </c>
      <c r="E82" s="20" t="str">
        <f t="shared" si="61"/>
        <v>GR</v>
      </c>
      <c r="F82" s="21"/>
      <c r="G82" s="22"/>
      <c r="H82" s="22"/>
      <c r="I82" s="24">
        <v>100117006</v>
      </c>
      <c r="J82" s="23" t="s">
        <v>48</v>
      </c>
      <c r="K82" s="22"/>
      <c r="L82" s="22"/>
      <c r="M82" s="22"/>
      <c r="N82" s="22"/>
      <c r="O82" s="22"/>
      <c r="P82" s="53" t="str">
        <f t="shared" si="42"/>
        <v>Número de Empleados en Empresas del Sector Agrícola en cultivos de Forraje en praderas mejoradas o sembradas según la Categoría de Tamaño Específica del Servicio de Impuestos Internos de Chile para el Año 2020 (empleados)</v>
      </c>
      <c r="Q82" s="20" t="str">
        <f t="shared" si="60"/>
        <v>Gráfico 6</v>
      </c>
      <c r="R82" s="49" t="s">
        <v>195</v>
      </c>
      <c r="S82" s="50">
        <f t="shared" si="47"/>
        <v>100117006</v>
      </c>
      <c r="T82" s="28"/>
      <c r="U82" s="28"/>
      <c r="V82" s="28"/>
      <c r="W82" s="28"/>
      <c r="X82" s="28"/>
      <c r="Y82" s="28"/>
      <c r="Z82" s="25" t="str">
        <f t="shared" si="48"/>
        <v>https://analytics.zoho.com/open-view/2395394000001175301?ZOHO_CRITERIA=%224.5%22.%22Id_Categor%C3%ADa%22%3D100117006</v>
      </c>
      <c r="AA82" s="54" t="s">
        <v>196</v>
      </c>
      <c r="AB82" s="30" t="str">
        <f t="shared" si="56"/>
        <v>Chile</v>
      </c>
      <c r="AC82" s="31" t="str">
        <f t="shared" si="56"/>
        <v>Año 2020</v>
      </c>
      <c r="AD82" s="32" t="str">
        <f t="shared" si="56"/>
        <v>Número</v>
      </c>
      <c r="AE82" s="30" t="str">
        <f t="shared" si="56"/>
        <v>Empleados</v>
      </c>
      <c r="AG82" s="33" t="str">
        <f t="shared" si="49"/>
        <v>Gráfico 6</v>
      </c>
      <c r="AH82" s="34" t="str">
        <f t="shared" si="57"/>
        <v>Número Empleados Agrícultura</v>
      </c>
      <c r="AI82" s="34" t="str">
        <f t="shared" si="41"/>
        <v>Ventas Estimadas de empresas dedicadas a agricultura y/o ganadería clasificadas por el Servicio de Impuestos Internos de tamaño GRANDE 3</v>
      </c>
      <c r="AJ82" s="34" t="str">
        <f t="shared" si="50"/>
        <v>Número de Empleados en Empresas del Sector Agrícola en cultivos de Forraje en praderas mejoradas o sembradas según la Categoría de Tamaño Específica del Servicio de Impuestos Internos de Chile para el Año 2020 (empleados)</v>
      </c>
      <c r="AK82" s="35" t="str">
        <f t="shared" si="58"/>
        <v>Año 2020</v>
      </c>
      <c r="AL82" s="34" t="str">
        <f t="shared" si="58"/>
        <v>venta estimada, empresas en agricultura, cultivos, actividad económica, agricultura, ganadería</v>
      </c>
      <c r="AM82" s="36" t="str">
        <f t="shared" si="51"/>
        <v>https://analytics.zoho.com/open-view/2395394000001175301?ZOHO_CRITERIA=%224.5%22.%22Id_Categor%C3%ADa%22%3D100117006</v>
      </c>
      <c r="AN82" s="44" t="str">
        <f t="shared" si="52"/>
        <v>CHL</v>
      </c>
      <c r="AO82" s="44" t="str">
        <f t="shared" si="52"/>
        <v>País</v>
      </c>
      <c r="AP82" s="34" t="str">
        <f t="shared" si="52"/>
        <v>Número de Empleados de las empresas dedicadas a una actividad económica asociada a la agricultura o la ganadería, según tamaño de la empresa.</v>
      </c>
      <c r="AQ82" s="45">
        <f t="shared" si="52"/>
        <v>44324</v>
      </c>
      <c r="AR82" s="36" t="str">
        <f t="shared" si="52"/>
        <v>Español</v>
      </c>
      <c r="AS82" s="36" t="str">
        <f t="shared" si="52"/>
        <v>Naty</v>
      </c>
      <c r="AT82" s="40" t="str">
        <f t="shared" si="52"/>
        <v>No Aplica</v>
      </c>
      <c r="AU82" s="40" t="str">
        <f t="shared" si="52"/>
        <v>No Aplica</v>
      </c>
      <c r="AV82" s="40" t="str">
        <f t="shared" si="52"/>
        <v>No Aplica</v>
      </c>
      <c r="AW82" s="35">
        <v>100117006</v>
      </c>
      <c r="AX82" s="41" t="e">
        <f t="shared" si="53"/>
        <v>#REF!</v>
      </c>
      <c r="AY82" s="46" t="str">
        <f t="shared" si="53"/>
        <v>Fruta</v>
      </c>
      <c r="AZ82" s="40">
        <f t="shared" si="53"/>
        <v>38</v>
      </c>
      <c r="BA82" s="41" t="e">
        <f>+VLOOKUP($AC82,[1]!Temporalidad[[nombre]:[Columna1]],7,0)</f>
        <v>#REF!</v>
      </c>
      <c r="BB82" s="41" t="e">
        <f>+VLOOKUP($E82,[1]!Tipo_Gráfico[#Data],2,0)</f>
        <v>#REF!</v>
      </c>
      <c r="BC82" s="36" t="str">
        <f t="shared" si="59"/>
        <v>Servicio de Impuestos Internos , Ministerio de Hacienda, Chile</v>
      </c>
      <c r="BD82" s="35" t="e">
        <f>+VLOOKUP($AD82,[1]!unidad_medida[[nombre]:[Columna1]],2,0)</f>
        <v>#REF!</v>
      </c>
      <c r="BE82" s="40" t="str">
        <f t="shared" si="54"/>
        <v>No Aplica</v>
      </c>
      <c r="BF82" s="40" t="str">
        <f t="shared" si="54"/>
        <v>No Aplica</v>
      </c>
      <c r="BG82" s="40" t="str">
        <f t="shared" si="54"/>
        <v>No Aplica</v>
      </c>
      <c r="BH82" s="41" t="e">
        <f>+VLOOKUP($AS82,[1]!Responsables[#Data],3,0)</f>
        <v>#REF!</v>
      </c>
      <c r="BI82" s="41" t="e">
        <f>+VLOOKUP($AD82,[1]!unidad_medida[[nombre]:[Columna1]],5,0)</f>
        <v>#REF!</v>
      </c>
    </row>
    <row r="83" spans="1:61" ht="43.5" x14ac:dyDescent="0.35">
      <c r="A83" s="58" t="s">
        <v>250</v>
      </c>
      <c r="B83" s="58" t="s">
        <v>251</v>
      </c>
      <c r="C83" s="59">
        <v>4.0999999999999996</v>
      </c>
      <c r="D83" s="19">
        <f t="shared" si="55"/>
        <v>82</v>
      </c>
      <c r="E83" s="20" t="str">
        <f t="shared" si="61"/>
        <v>GR</v>
      </c>
      <c r="F83" s="21"/>
      <c r="G83" s="22"/>
      <c r="H83" s="24">
        <v>100110</v>
      </c>
      <c r="I83" s="22"/>
      <c r="J83" s="23" t="s">
        <v>48</v>
      </c>
      <c r="K83" s="22"/>
      <c r="L83" s="22"/>
      <c r="M83" s="22"/>
      <c r="N83" s="22"/>
      <c r="O83" s="22"/>
      <c r="P83" s="53" t="str">
        <f>+"Ventas Estimadas de Empresas del Sector Agrícola en cultivos de "&amp;R83&amp;" según la Categoría de Tamaño Específica del Servicio de Impuestos Internos de Chile para el Año 2020 (USD)"</f>
        <v>Ventas Estimadas de Empresas del Sector Agrícola en cultivos de Legumbres según la Categoría de Tamaño Específica del Servicio de Impuestos Internos de Chile para el Año 2020 (USD)</v>
      </c>
      <c r="Q83" s="20" t="s">
        <v>197</v>
      </c>
      <c r="R83" s="47" t="s">
        <v>136</v>
      </c>
      <c r="S83" s="48">
        <f>+H83</f>
        <v>100110</v>
      </c>
      <c r="T83" s="28"/>
      <c r="U83" s="28"/>
      <c r="V83" s="28"/>
      <c r="W83" s="28"/>
      <c r="X83" s="28"/>
      <c r="Y83" s="28"/>
      <c r="Z83" s="25" t="str">
        <f>+"https://analytics.zoho.com/open-view/2395394000001175328?ZOHO_CRITERIA=%224.5%22.%22Id_Producto%22%3D"&amp;S83</f>
        <v>https://analytics.zoho.com/open-view/2395394000001175328?ZOHO_CRITERIA=%224.5%22.%22Id_Producto%22%3D100110</v>
      </c>
      <c r="AA83" s="54" t="s">
        <v>198</v>
      </c>
      <c r="AB83" s="30" t="str">
        <f t="shared" si="56"/>
        <v>Chile</v>
      </c>
      <c r="AC83" s="31" t="str">
        <f t="shared" si="56"/>
        <v>Año 2020</v>
      </c>
      <c r="AD83" s="32" t="s">
        <v>106</v>
      </c>
      <c r="AE83" s="30" t="s">
        <v>107</v>
      </c>
      <c r="AG83" s="33" t="str">
        <f t="shared" si="49"/>
        <v>Gráfico 7</v>
      </c>
      <c r="AH83" s="34" t="s">
        <v>108</v>
      </c>
      <c r="AI83" s="34" t="s">
        <v>199</v>
      </c>
      <c r="AJ83" s="34" t="str">
        <f t="shared" si="50"/>
        <v>Ventas Estimadas de Empresas del Sector Agrícola en cultivos de Legumbres según la Categoría de Tamaño Específica del Servicio de Impuestos Internos de Chile para el Año 2020 (USD)</v>
      </c>
      <c r="AK83" s="35" t="str">
        <f t="shared" si="58"/>
        <v>Año 2020</v>
      </c>
      <c r="AL83" s="34" t="str">
        <f t="shared" si="58"/>
        <v>venta estimada, empresas en agricultura, cultivos, actividad económica, agricultura, ganadería</v>
      </c>
      <c r="AM83" s="36" t="str">
        <f t="shared" si="51"/>
        <v>https://analytics.zoho.com/open-view/2395394000001175328?ZOHO_CRITERIA=%224.5%22.%22Id_Producto%22%3D100110</v>
      </c>
      <c r="AN83" s="44" t="str">
        <f t="shared" ref="AN83:AZ98" si="62">+AN82</f>
        <v>CHL</v>
      </c>
      <c r="AO83" s="44" t="str">
        <f t="shared" si="62"/>
        <v>País</v>
      </c>
      <c r="AP83" s="34" t="str">
        <f t="shared" si="62"/>
        <v>Número de Empleados de las empresas dedicadas a una actividad económica asociada a la agricultura o la ganadería, según tamaño de la empresa.</v>
      </c>
      <c r="AQ83" s="45">
        <f t="shared" si="62"/>
        <v>44324</v>
      </c>
      <c r="AR83" s="36" t="str">
        <f t="shared" si="62"/>
        <v>Español</v>
      </c>
      <c r="AS83" s="36" t="str">
        <f t="shared" si="62"/>
        <v>Naty</v>
      </c>
      <c r="AT83" s="40" t="str">
        <f t="shared" si="62"/>
        <v>No Aplica</v>
      </c>
      <c r="AU83" s="40" t="str">
        <f t="shared" si="62"/>
        <v>No Aplica</v>
      </c>
      <c r="AV83" s="40" t="str">
        <f t="shared" si="62"/>
        <v>No Aplica</v>
      </c>
      <c r="AW83" s="35">
        <f t="shared" si="62"/>
        <v>100117006</v>
      </c>
      <c r="AX83" s="41" t="e">
        <f t="shared" si="62"/>
        <v>#REF!</v>
      </c>
      <c r="AY83" s="46" t="str">
        <f t="shared" si="62"/>
        <v>Fruta</v>
      </c>
      <c r="AZ83" s="40">
        <f t="shared" si="62"/>
        <v>38</v>
      </c>
      <c r="BA83" s="41" t="e">
        <f>+VLOOKUP($AC83,[1]!Temporalidad[[nombre]:[Columna1]],7,0)</f>
        <v>#REF!</v>
      </c>
      <c r="BB83" s="41" t="e">
        <f>+VLOOKUP($E83,[1]!Tipo_Gráfico[#Data],2,0)</f>
        <v>#REF!</v>
      </c>
      <c r="BC83" s="36" t="str">
        <f t="shared" si="59"/>
        <v>Servicio de Impuestos Internos , Ministerio de Hacienda, Chile</v>
      </c>
      <c r="BD83" s="35" t="e">
        <f>+VLOOKUP($AD83,[1]!unidad_medida[[nombre]:[Columna1]],2,0)</f>
        <v>#REF!</v>
      </c>
      <c r="BE83" s="40" t="str">
        <f t="shared" ref="BE83:BG98" si="63">+BE82</f>
        <v>No Aplica</v>
      </c>
      <c r="BF83" s="40" t="str">
        <f t="shared" si="63"/>
        <v>No Aplica</v>
      </c>
      <c r="BG83" s="40" t="str">
        <f t="shared" si="63"/>
        <v>No Aplica</v>
      </c>
      <c r="BH83" s="41" t="e">
        <f>+VLOOKUP($AS83,[1]!Responsables[#Data],3,0)</f>
        <v>#REF!</v>
      </c>
      <c r="BI83" s="41" t="e">
        <f>+VLOOKUP($AD83,[1]!unidad_medida[[nombre]:[Columna1]],5,0)</f>
        <v>#REF!</v>
      </c>
    </row>
    <row r="84" spans="1:61" ht="43.5" x14ac:dyDescent="0.35">
      <c r="A84" s="58" t="s">
        <v>250</v>
      </c>
      <c r="B84" s="58" t="s">
        <v>251</v>
      </c>
      <c r="C84" s="59">
        <v>4.0999999999999996</v>
      </c>
      <c r="D84" s="19">
        <f t="shared" si="55"/>
        <v>83</v>
      </c>
      <c r="E84" s="20" t="str">
        <f t="shared" si="61"/>
        <v>GR</v>
      </c>
      <c r="F84" s="21"/>
      <c r="G84" s="22"/>
      <c r="H84" s="24">
        <v>100111</v>
      </c>
      <c r="I84" s="22"/>
      <c r="J84" s="23" t="s">
        <v>48</v>
      </c>
      <c r="K84" s="22"/>
      <c r="L84" s="22"/>
      <c r="M84" s="22"/>
      <c r="N84" s="22"/>
      <c r="O84" s="22"/>
      <c r="P84" s="53" t="str">
        <f t="shared" ref="P84:P111" si="64">+"Ventas Estimadas de Empresas del Sector Agrícola en cultivos de "&amp;R84&amp;" según la Categoría de Tamaño Específica del Servicio de Impuestos Internos de Chile para el Año 2020 (USD)"</f>
        <v>Ventas Estimadas de Empresas del Sector Agrícola en cultivos de Cereales según la Categoría de Tamaño Específica del Servicio de Impuestos Internos de Chile para el Año 2020 (USD)</v>
      </c>
      <c r="Q84" s="20" t="str">
        <f t="shared" si="60"/>
        <v>Gráfico 7</v>
      </c>
      <c r="R84" s="47" t="s">
        <v>140</v>
      </c>
      <c r="S84" s="48">
        <f t="shared" ref="S84:S89" si="65">+H84</f>
        <v>100111</v>
      </c>
      <c r="T84" s="28"/>
      <c r="U84" s="28"/>
      <c r="V84" s="28"/>
      <c r="W84" s="28"/>
      <c r="X84" s="28"/>
      <c r="Y84" s="28"/>
      <c r="Z84" s="25" t="str">
        <f t="shared" ref="Z84:Z89" si="66">+"https://analytics.zoho.com/open-view/2395394000001175328?ZOHO_CRITERIA=%224.5%22.%22Id_Producto%22%3D"&amp;S84</f>
        <v>https://analytics.zoho.com/open-view/2395394000001175328?ZOHO_CRITERIA=%224.5%22.%22Id_Producto%22%3D100111</v>
      </c>
      <c r="AA84" s="54" t="s">
        <v>200</v>
      </c>
      <c r="AB84" s="30" t="str">
        <f t="shared" ref="AB84:AE99" si="67">+AB83</f>
        <v>Chile</v>
      </c>
      <c r="AC84" s="31" t="str">
        <f t="shared" si="67"/>
        <v>Año 2020</v>
      </c>
      <c r="AD84" s="32" t="str">
        <f t="shared" si="67"/>
        <v>Dólar USA</v>
      </c>
      <c r="AE84" s="30" t="str">
        <f t="shared" si="67"/>
        <v>Ventas</v>
      </c>
      <c r="AG84" s="33" t="str">
        <f t="shared" si="49"/>
        <v>Gráfico 7</v>
      </c>
      <c r="AH84" s="34" t="str">
        <f t="shared" si="57"/>
        <v>Ventas Estimadas Agricultura</v>
      </c>
      <c r="AI84" s="34" t="str">
        <f t="shared" si="41"/>
        <v>Ventas estimadas de empresas dedicadas a agricultura y/o ganadería</v>
      </c>
      <c r="AJ84" s="34" t="str">
        <f t="shared" si="50"/>
        <v>Ventas Estimadas de Empresas del Sector Agrícola en cultivos de Cereales según la Categoría de Tamaño Específica del Servicio de Impuestos Internos de Chile para el Año 2020 (USD)</v>
      </c>
      <c r="AK84" s="35" t="str">
        <f t="shared" ref="AK84:AL99" si="68">+AK83</f>
        <v>Año 2020</v>
      </c>
      <c r="AL84" s="34" t="str">
        <f t="shared" si="68"/>
        <v>venta estimada, empresas en agricultura, cultivos, actividad económica, agricultura, ganadería</v>
      </c>
      <c r="AM84" s="36" t="str">
        <f t="shared" si="51"/>
        <v>https://analytics.zoho.com/open-view/2395394000001175328?ZOHO_CRITERIA=%224.5%22.%22Id_Producto%22%3D100111</v>
      </c>
      <c r="AN84" s="44" t="str">
        <f t="shared" si="62"/>
        <v>CHL</v>
      </c>
      <c r="AO84" s="44" t="str">
        <f t="shared" si="62"/>
        <v>País</v>
      </c>
      <c r="AP84" s="34" t="str">
        <f t="shared" si="62"/>
        <v>Número de Empleados de las empresas dedicadas a una actividad económica asociada a la agricultura o la ganadería, según tamaño de la empresa.</v>
      </c>
      <c r="AQ84" s="45">
        <f t="shared" si="62"/>
        <v>44324</v>
      </c>
      <c r="AR84" s="36" t="str">
        <f t="shared" si="62"/>
        <v>Español</v>
      </c>
      <c r="AS84" s="36" t="str">
        <f t="shared" si="62"/>
        <v>Naty</v>
      </c>
      <c r="AT84" s="40" t="str">
        <f t="shared" si="62"/>
        <v>No Aplica</v>
      </c>
      <c r="AU84" s="40" t="str">
        <f t="shared" si="62"/>
        <v>No Aplica</v>
      </c>
      <c r="AV84" s="40" t="str">
        <f t="shared" si="62"/>
        <v>No Aplica</v>
      </c>
      <c r="AW84" s="35">
        <f t="shared" si="62"/>
        <v>100117006</v>
      </c>
      <c r="AX84" s="41" t="e">
        <f t="shared" si="62"/>
        <v>#REF!</v>
      </c>
      <c r="AY84" s="46" t="str">
        <f t="shared" si="62"/>
        <v>Fruta</v>
      </c>
      <c r="AZ84" s="40">
        <f t="shared" si="62"/>
        <v>38</v>
      </c>
      <c r="BA84" s="41" t="e">
        <f>+VLOOKUP($AC84,[1]!Temporalidad[[nombre]:[Columna1]],7,0)</f>
        <v>#REF!</v>
      </c>
      <c r="BB84" s="41" t="e">
        <f>+VLOOKUP($E84,[1]!Tipo_Gráfico[#Data],2,0)</f>
        <v>#REF!</v>
      </c>
      <c r="BC84" s="36" t="str">
        <f t="shared" si="59"/>
        <v>Servicio de Impuestos Internos , Ministerio de Hacienda, Chile</v>
      </c>
      <c r="BD84" s="35" t="e">
        <f>+VLOOKUP($AD84,[1]!unidad_medida[[nombre]:[Columna1]],2,0)</f>
        <v>#REF!</v>
      </c>
      <c r="BE84" s="40" t="str">
        <f t="shared" si="63"/>
        <v>No Aplica</v>
      </c>
      <c r="BF84" s="40" t="str">
        <f t="shared" si="63"/>
        <v>No Aplica</v>
      </c>
      <c r="BG84" s="40" t="str">
        <f t="shared" si="63"/>
        <v>No Aplica</v>
      </c>
      <c r="BH84" s="41" t="e">
        <f>+VLOOKUP($AS84,[1]!Responsables[#Data],3,0)</f>
        <v>#REF!</v>
      </c>
      <c r="BI84" s="41" t="e">
        <f>+VLOOKUP($AD84,[1]!unidad_medida[[nombre]:[Columna1]],5,0)</f>
        <v>#REF!</v>
      </c>
    </row>
    <row r="85" spans="1:61" ht="43.5" x14ac:dyDescent="0.35">
      <c r="A85" s="58" t="s">
        <v>250</v>
      </c>
      <c r="B85" s="58" t="s">
        <v>251</v>
      </c>
      <c r="C85" s="59">
        <v>4.0999999999999996</v>
      </c>
      <c r="D85" s="19">
        <f t="shared" si="55"/>
        <v>84</v>
      </c>
      <c r="E85" s="20" t="str">
        <f t="shared" si="61"/>
        <v>GR</v>
      </c>
      <c r="F85" s="21"/>
      <c r="G85" s="22"/>
      <c r="H85" s="24">
        <v>100112</v>
      </c>
      <c r="I85" s="22"/>
      <c r="J85" s="23" t="s">
        <v>48</v>
      </c>
      <c r="K85" s="22"/>
      <c r="L85" s="22"/>
      <c r="M85" s="22"/>
      <c r="N85" s="22"/>
      <c r="O85" s="22"/>
      <c r="P85" s="53" t="str">
        <f t="shared" si="64"/>
        <v>Ventas Estimadas de Empresas del Sector Agrícola en cultivos de Hortalizas según la Categoría de Tamaño Específica del Servicio de Impuestos Internos de Chile para el Año 2020 (USD)</v>
      </c>
      <c r="Q85" s="20" t="str">
        <f t="shared" si="60"/>
        <v>Gráfico 7</v>
      </c>
      <c r="R85" s="47" t="s">
        <v>142</v>
      </c>
      <c r="S85" s="48">
        <f t="shared" si="65"/>
        <v>100112</v>
      </c>
      <c r="T85" s="28"/>
      <c r="U85" s="28"/>
      <c r="V85" s="28"/>
      <c r="W85" s="28"/>
      <c r="X85" s="28"/>
      <c r="Y85" s="28"/>
      <c r="Z85" s="25" t="str">
        <f t="shared" si="66"/>
        <v>https://analytics.zoho.com/open-view/2395394000001175328?ZOHO_CRITERIA=%224.5%22.%22Id_Producto%22%3D100112</v>
      </c>
      <c r="AA85" s="54" t="s">
        <v>201</v>
      </c>
      <c r="AB85" s="30" t="str">
        <f t="shared" si="67"/>
        <v>Chile</v>
      </c>
      <c r="AC85" s="31" t="str">
        <f t="shared" si="67"/>
        <v>Año 2020</v>
      </c>
      <c r="AD85" s="32" t="str">
        <f t="shared" si="67"/>
        <v>Dólar USA</v>
      </c>
      <c r="AE85" s="30" t="str">
        <f t="shared" si="67"/>
        <v>Ventas</v>
      </c>
      <c r="AG85" s="33" t="str">
        <f t="shared" si="49"/>
        <v>Gráfico 7</v>
      </c>
      <c r="AH85" s="34" t="str">
        <f t="shared" si="57"/>
        <v>Ventas Estimadas Agricultura</v>
      </c>
      <c r="AI85" s="34" t="str">
        <f t="shared" si="41"/>
        <v>Ventas estimadas de empresas dedicadas a agricultura y/o ganadería</v>
      </c>
      <c r="AJ85" s="34" t="str">
        <f t="shared" si="50"/>
        <v>Ventas Estimadas de Empresas del Sector Agrícola en cultivos de Hortalizas según la Categoría de Tamaño Específica del Servicio de Impuestos Internos de Chile para el Año 2020 (USD)</v>
      </c>
      <c r="AK85" s="35" t="str">
        <f t="shared" si="68"/>
        <v>Año 2020</v>
      </c>
      <c r="AL85" s="34" t="str">
        <f t="shared" si="68"/>
        <v>venta estimada, empresas en agricultura, cultivos, actividad económica, agricultura, ganadería</v>
      </c>
      <c r="AM85" s="36" t="str">
        <f t="shared" si="51"/>
        <v>https://analytics.zoho.com/open-view/2395394000001175328?ZOHO_CRITERIA=%224.5%22.%22Id_Producto%22%3D100112</v>
      </c>
      <c r="AN85" s="44" t="str">
        <f t="shared" si="62"/>
        <v>CHL</v>
      </c>
      <c r="AO85" s="44" t="str">
        <f t="shared" si="62"/>
        <v>País</v>
      </c>
      <c r="AP85" s="34" t="str">
        <f t="shared" si="62"/>
        <v>Número de Empleados de las empresas dedicadas a una actividad económica asociada a la agricultura o la ganadería, según tamaño de la empresa.</v>
      </c>
      <c r="AQ85" s="45">
        <f t="shared" si="62"/>
        <v>44324</v>
      </c>
      <c r="AR85" s="36" t="str">
        <f t="shared" si="62"/>
        <v>Español</v>
      </c>
      <c r="AS85" s="36" t="str">
        <f t="shared" si="62"/>
        <v>Naty</v>
      </c>
      <c r="AT85" s="40" t="str">
        <f t="shared" si="62"/>
        <v>No Aplica</v>
      </c>
      <c r="AU85" s="40" t="str">
        <f t="shared" si="62"/>
        <v>No Aplica</v>
      </c>
      <c r="AV85" s="40" t="str">
        <f t="shared" si="62"/>
        <v>No Aplica</v>
      </c>
      <c r="AW85" s="35">
        <f t="shared" si="62"/>
        <v>100117006</v>
      </c>
      <c r="AX85" s="41" t="e">
        <f t="shared" si="62"/>
        <v>#REF!</v>
      </c>
      <c r="AY85" s="46" t="str">
        <f t="shared" si="62"/>
        <v>Fruta</v>
      </c>
      <c r="AZ85" s="40">
        <f t="shared" si="62"/>
        <v>38</v>
      </c>
      <c r="BA85" s="41" t="e">
        <f>+VLOOKUP($AC85,[1]!Temporalidad[[nombre]:[Columna1]],7,0)</f>
        <v>#REF!</v>
      </c>
      <c r="BB85" s="41" t="e">
        <f>+VLOOKUP($E85,[1]!Tipo_Gráfico[#Data],2,0)</f>
        <v>#REF!</v>
      </c>
      <c r="BC85" s="36" t="str">
        <f t="shared" si="59"/>
        <v>Servicio de Impuestos Internos , Ministerio de Hacienda, Chile</v>
      </c>
      <c r="BD85" s="35" t="e">
        <f>+VLOOKUP($AD85,[1]!unidad_medida[[nombre]:[Columna1]],2,0)</f>
        <v>#REF!</v>
      </c>
      <c r="BE85" s="40" t="str">
        <f t="shared" si="63"/>
        <v>No Aplica</v>
      </c>
      <c r="BF85" s="40" t="str">
        <f t="shared" si="63"/>
        <v>No Aplica</v>
      </c>
      <c r="BG85" s="40" t="str">
        <f t="shared" si="63"/>
        <v>No Aplica</v>
      </c>
      <c r="BH85" s="41" t="e">
        <f>+VLOOKUP($AS85,[1]!Responsables[#Data],3,0)</f>
        <v>#REF!</v>
      </c>
      <c r="BI85" s="41" t="e">
        <f>+VLOOKUP($AD85,[1]!unidad_medida[[nombre]:[Columna1]],5,0)</f>
        <v>#REF!</v>
      </c>
    </row>
    <row r="86" spans="1:61" ht="43.5" x14ac:dyDescent="0.35">
      <c r="A86" s="58" t="s">
        <v>250</v>
      </c>
      <c r="B86" s="58" t="s">
        <v>251</v>
      </c>
      <c r="C86" s="59">
        <v>4.0999999999999996</v>
      </c>
      <c r="D86" s="19">
        <f t="shared" si="55"/>
        <v>85</v>
      </c>
      <c r="E86" s="20" t="s">
        <v>47</v>
      </c>
      <c r="F86" s="21"/>
      <c r="G86" s="22"/>
      <c r="H86" s="24">
        <v>100113</v>
      </c>
      <c r="I86" s="22"/>
      <c r="J86" s="23" t="s">
        <v>48</v>
      </c>
      <c r="K86" s="22"/>
      <c r="L86" s="22"/>
      <c r="M86" s="22"/>
      <c r="N86" s="22"/>
      <c r="O86" s="22"/>
      <c r="P86" s="53" t="str">
        <f t="shared" si="64"/>
        <v>Ventas Estimadas de Empresas del Sector Agrícola en cultivos de Industriales según la Categoría de Tamaño Específica del Servicio de Impuestos Internos de Chile para el Año 2020 (USD)</v>
      </c>
      <c r="Q86" s="20" t="s">
        <v>197</v>
      </c>
      <c r="R86" s="47" t="s">
        <v>144</v>
      </c>
      <c r="S86" s="48">
        <f t="shared" si="65"/>
        <v>100113</v>
      </c>
      <c r="T86" s="28"/>
      <c r="U86" s="28"/>
      <c r="V86" s="28"/>
      <c r="W86" s="28"/>
      <c r="X86" s="28"/>
      <c r="Y86" s="28"/>
      <c r="Z86" s="25" t="str">
        <f t="shared" si="66"/>
        <v>https://analytics.zoho.com/open-view/2395394000001175328?ZOHO_CRITERIA=%224.5%22.%22Id_Producto%22%3D100113</v>
      </c>
      <c r="AA86" s="54" t="s">
        <v>202</v>
      </c>
      <c r="AB86" s="30" t="str">
        <f t="shared" si="67"/>
        <v>Chile</v>
      </c>
      <c r="AC86" s="31" t="str">
        <f t="shared" si="67"/>
        <v>Año 2020</v>
      </c>
      <c r="AD86" s="32" t="str">
        <f t="shared" si="67"/>
        <v>Dólar USA</v>
      </c>
      <c r="AE86" s="30" t="str">
        <f t="shared" si="67"/>
        <v>Ventas</v>
      </c>
      <c r="AG86" s="33" t="str">
        <f t="shared" si="49"/>
        <v>Gráfico 7</v>
      </c>
      <c r="AH86" s="34" t="str">
        <f t="shared" si="57"/>
        <v>Ventas Estimadas Agricultura</v>
      </c>
      <c r="AI86" s="34" t="str">
        <f t="shared" si="41"/>
        <v>Ventas estimadas de empresas dedicadas a agricultura y/o ganadería</v>
      </c>
      <c r="AJ86" s="34" t="str">
        <f t="shared" si="50"/>
        <v>Ventas Estimadas de Empresas del Sector Agrícola en cultivos de Industriales según la Categoría de Tamaño Específica del Servicio de Impuestos Internos de Chile para el Año 2020 (USD)</v>
      </c>
      <c r="AK86" s="35" t="str">
        <f t="shared" si="68"/>
        <v>Año 2020</v>
      </c>
      <c r="AL86" s="34" t="str">
        <f t="shared" si="68"/>
        <v>venta estimada, empresas en agricultura, cultivos, actividad económica, agricultura, ganadería</v>
      </c>
      <c r="AM86" s="36" t="str">
        <f t="shared" si="51"/>
        <v>https://analytics.zoho.com/open-view/2395394000001175328?ZOHO_CRITERIA=%224.5%22.%22Id_Producto%22%3D100113</v>
      </c>
      <c r="AN86" s="44" t="str">
        <f t="shared" si="62"/>
        <v>CHL</v>
      </c>
      <c r="AO86" s="44" t="str">
        <f t="shared" si="62"/>
        <v>País</v>
      </c>
      <c r="AP86" s="34" t="str">
        <f t="shared" si="62"/>
        <v>Número de Empleados de las empresas dedicadas a una actividad económica asociada a la agricultura o la ganadería, según tamaño de la empresa.</v>
      </c>
      <c r="AQ86" s="45">
        <f t="shared" si="62"/>
        <v>44324</v>
      </c>
      <c r="AR86" s="36" t="str">
        <f t="shared" si="62"/>
        <v>Español</v>
      </c>
      <c r="AS86" s="36" t="str">
        <f t="shared" si="62"/>
        <v>Naty</v>
      </c>
      <c r="AT86" s="40" t="str">
        <f t="shared" si="62"/>
        <v>No Aplica</v>
      </c>
      <c r="AU86" s="40" t="str">
        <f t="shared" si="62"/>
        <v>No Aplica</v>
      </c>
      <c r="AV86" s="40" t="str">
        <f t="shared" si="62"/>
        <v>No Aplica</v>
      </c>
      <c r="AW86" s="35">
        <f t="shared" si="62"/>
        <v>100117006</v>
      </c>
      <c r="AX86" s="41" t="e">
        <f t="shared" si="62"/>
        <v>#REF!</v>
      </c>
      <c r="AY86" s="46" t="str">
        <f t="shared" si="62"/>
        <v>Fruta</v>
      </c>
      <c r="AZ86" s="40">
        <f t="shared" si="62"/>
        <v>38</v>
      </c>
      <c r="BA86" s="41" t="e">
        <f>+VLOOKUP($AC86,[1]!Temporalidad[[nombre]:[Columna1]],7,0)</f>
        <v>#REF!</v>
      </c>
      <c r="BB86" s="41" t="e">
        <f>+VLOOKUP($E86,[1]!Tipo_Gráfico[#Data],2,0)</f>
        <v>#REF!</v>
      </c>
      <c r="BC86" s="36" t="str">
        <f t="shared" si="59"/>
        <v>Servicio de Impuestos Internos , Ministerio de Hacienda, Chile</v>
      </c>
      <c r="BD86" s="35" t="e">
        <f>+VLOOKUP($AD86,[1]!unidad_medida[[nombre]:[Columna1]],2,0)</f>
        <v>#REF!</v>
      </c>
      <c r="BE86" s="40" t="str">
        <f t="shared" si="63"/>
        <v>No Aplica</v>
      </c>
      <c r="BF86" s="40" t="str">
        <f t="shared" si="63"/>
        <v>No Aplica</v>
      </c>
      <c r="BG86" s="40" t="str">
        <f t="shared" si="63"/>
        <v>No Aplica</v>
      </c>
      <c r="BH86" s="41" t="e">
        <f>+VLOOKUP($AS86,[1]!Responsables[#Data],3,0)</f>
        <v>#REF!</v>
      </c>
      <c r="BI86" s="41" t="e">
        <f>+VLOOKUP($AD86,[1]!unidad_medida[[nombre]:[Columna1]],5,0)</f>
        <v>#REF!</v>
      </c>
    </row>
    <row r="87" spans="1:61" ht="43.5" x14ac:dyDescent="0.35">
      <c r="A87" s="58" t="s">
        <v>250</v>
      </c>
      <c r="B87" s="58" t="s">
        <v>251</v>
      </c>
      <c r="C87" s="59">
        <v>4.0999999999999996</v>
      </c>
      <c r="D87" s="19">
        <f t="shared" si="55"/>
        <v>86</v>
      </c>
      <c r="E87" s="20" t="str">
        <f>+E86</f>
        <v>GR</v>
      </c>
      <c r="F87" s="21"/>
      <c r="G87" s="22"/>
      <c r="H87" s="24">
        <v>100114</v>
      </c>
      <c r="I87" s="22"/>
      <c r="J87" s="23" t="s">
        <v>48</v>
      </c>
      <c r="K87" s="22"/>
      <c r="L87" s="22"/>
      <c r="M87" s="22"/>
      <c r="N87" s="22"/>
      <c r="O87" s="22"/>
      <c r="P87" s="53" t="str">
        <f t="shared" si="64"/>
        <v>Ventas Estimadas de Empresas del Sector Agrícola en cultivos de Tubérculos según la Categoría de Tamaño Específica del Servicio de Impuestos Internos de Chile para el Año 2020 (USD)</v>
      </c>
      <c r="Q87" s="20" t="str">
        <f t="shared" ref="Q87:Q99" si="69">+Q86</f>
        <v>Gráfico 7</v>
      </c>
      <c r="R87" s="47" t="s">
        <v>146</v>
      </c>
      <c r="S87" s="48">
        <f t="shared" si="65"/>
        <v>100114</v>
      </c>
      <c r="T87" s="28"/>
      <c r="U87" s="28"/>
      <c r="V87" s="28"/>
      <c r="W87" s="28"/>
      <c r="X87" s="28"/>
      <c r="Y87" s="28"/>
      <c r="Z87" s="25" t="str">
        <f t="shared" si="66"/>
        <v>https://analytics.zoho.com/open-view/2395394000001175328?ZOHO_CRITERIA=%224.5%22.%22Id_Producto%22%3D100114</v>
      </c>
      <c r="AA87" s="54" t="s">
        <v>203</v>
      </c>
      <c r="AB87" s="30" t="str">
        <f t="shared" si="67"/>
        <v>Chile</v>
      </c>
      <c r="AC87" s="31" t="str">
        <f t="shared" si="67"/>
        <v>Año 2020</v>
      </c>
      <c r="AD87" s="32" t="str">
        <f t="shared" si="67"/>
        <v>Dólar USA</v>
      </c>
      <c r="AE87" s="30" t="str">
        <f t="shared" si="67"/>
        <v>Ventas</v>
      </c>
      <c r="AG87" s="33" t="str">
        <f t="shared" si="49"/>
        <v>Gráfico 7</v>
      </c>
      <c r="AH87" s="34" t="str">
        <f t="shared" si="57"/>
        <v>Ventas Estimadas Agricultura</v>
      </c>
      <c r="AI87" s="34" t="str">
        <f t="shared" si="41"/>
        <v>Ventas estimadas de empresas dedicadas a agricultura y/o ganadería</v>
      </c>
      <c r="AJ87" s="34" t="str">
        <f t="shared" si="50"/>
        <v>Ventas Estimadas de Empresas del Sector Agrícola en cultivos de Tubérculos según la Categoría de Tamaño Específica del Servicio de Impuestos Internos de Chile para el Año 2020 (USD)</v>
      </c>
      <c r="AK87" s="35" t="str">
        <f t="shared" si="68"/>
        <v>Año 2020</v>
      </c>
      <c r="AL87" s="34" t="str">
        <f t="shared" si="68"/>
        <v>venta estimada, empresas en agricultura, cultivos, actividad económica, agricultura, ganadería</v>
      </c>
      <c r="AM87" s="36" t="str">
        <f t="shared" si="51"/>
        <v>https://analytics.zoho.com/open-view/2395394000001175328?ZOHO_CRITERIA=%224.5%22.%22Id_Producto%22%3D100114</v>
      </c>
      <c r="AN87" s="44" t="str">
        <f t="shared" si="62"/>
        <v>CHL</v>
      </c>
      <c r="AO87" s="44" t="str">
        <f t="shared" si="62"/>
        <v>País</v>
      </c>
      <c r="AP87" s="34" t="str">
        <f t="shared" si="62"/>
        <v>Número de Empleados de las empresas dedicadas a una actividad económica asociada a la agricultura o la ganadería, según tamaño de la empresa.</v>
      </c>
      <c r="AQ87" s="45">
        <f t="shared" si="62"/>
        <v>44324</v>
      </c>
      <c r="AR87" s="36" t="str">
        <f t="shared" si="62"/>
        <v>Español</v>
      </c>
      <c r="AS87" s="36" t="str">
        <f t="shared" si="62"/>
        <v>Naty</v>
      </c>
      <c r="AT87" s="40" t="str">
        <f t="shared" si="62"/>
        <v>No Aplica</v>
      </c>
      <c r="AU87" s="40" t="str">
        <f t="shared" si="62"/>
        <v>No Aplica</v>
      </c>
      <c r="AV87" s="40" t="str">
        <f t="shared" si="62"/>
        <v>No Aplica</v>
      </c>
      <c r="AW87" s="35">
        <f t="shared" si="62"/>
        <v>100117006</v>
      </c>
      <c r="AX87" s="41" t="e">
        <f t="shared" si="62"/>
        <v>#REF!</v>
      </c>
      <c r="AY87" s="46" t="str">
        <f t="shared" si="62"/>
        <v>Fruta</v>
      </c>
      <c r="AZ87" s="40">
        <f t="shared" si="62"/>
        <v>38</v>
      </c>
      <c r="BA87" s="41" t="e">
        <f>+VLOOKUP($AC87,[1]!Temporalidad[[nombre]:[Columna1]],7,0)</f>
        <v>#REF!</v>
      </c>
      <c r="BB87" s="41" t="e">
        <f>+VLOOKUP($E87,[1]!Tipo_Gráfico[#Data],2,0)</f>
        <v>#REF!</v>
      </c>
      <c r="BC87" s="36" t="str">
        <f t="shared" si="59"/>
        <v>Servicio de Impuestos Internos , Ministerio de Hacienda, Chile</v>
      </c>
      <c r="BD87" s="35" t="e">
        <f>+VLOOKUP($AD87,[1]!unidad_medida[[nombre]:[Columna1]],2,0)</f>
        <v>#REF!</v>
      </c>
      <c r="BE87" s="40" t="str">
        <f t="shared" si="63"/>
        <v>No Aplica</v>
      </c>
      <c r="BF87" s="40" t="str">
        <f t="shared" si="63"/>
        <v>No Aplica</v>
      </c>
      <c r="BG87" s="40" t="str">
        <f t="shared" si="63"/>
        <v>No Aplica</v>
      </c>
      <c r="BH87" s="41" t="e">
        <f>+VLOOKUP($AS87,[1]!Responsables[#Data],3,0)</f>
        <v>#REF!</v>
      </c>
      <c r="BI87" s="41" t="e">
        <f>+VLOOKUP($AD87,[1]!unidad_medida[[nombre]:[Columna1]],5,0)</f>
        <v>#REF!</v>
      </c>
    </row>
    <row r="88" spans="1:61" ht="43.5" x14ac:dyDescent="0.35">
      <c r="A88" s="58" t="s">
        <v>250</v>
      </c>
      <c r="B88" s="58" t="s">
        <v>251</v>
      </c>
      <c r="C88" s="59">
        <v>4.0999999999999996</v>
      </c>
      <c r="D88" s="19">
        <f t="shared" si="55"/>
        <v>87</v>
      </c>
      <c r="E88" s="20" t="str">
        <f t="shared" ref="E88:E99" si="70">+E87</f>
        <v>GR</v>
      </c>
      <c r="F88" s="21"/>
      <c r="G88" s="22"/>
      <c r="H88" s="24">
        <v>100115</v>
      </c>
      <c r="I88" s="22"/>
      <c r="J88" s="23" t="s">
        <v>48</v>
      </c>
      <c r="K88" s="22"/>
      <c r="L88" s="22"/>
      <c r="M88" s="22"/>
      <c r="N88" s="22"/>
      <c r="O88" s="22"/>
      <c r="P88" s="53" t="str">
        <f t="shared" si="64"/>
        <v>Ventas Estimadas de Empresas del Sector Agrícola en cultivos de Semillas según la Categoría de Tamaño Específica del Servicio de Impuestos Internos de Chile para el Año 2020 (USD)</v>
      </c>
      <c r="Q88" s="20" t="str">
        <f t="shared" si="69"/>
        <v>Gráfico 7</v>
      </c>
      <c r="R88" s="47" t="s">
        <v>148</v>
      </c>
      <c r="S88" s="48">
        <f t="shared" si="65"/>
        <v>100115</v>
      </c>
      <c r="T88" s="28"/>
      <c r="U88" s="28"/>
      <c r="V88" s="28"/>
      <c r="W88" s="28"/>
      <c r="X88" s="28"/>
      <c r="Y88" s="28"/>
      <c r="Z88" s="25" t="str">
        <f t="shared" si="66"/>
        <v>https://analytics.zoho.com/open-view/2395394000001175328?ZOHO_CRITERIA=%224.5%22.%22Id_Producto%22%3D100115</v>
      </c>
      <c r="AA88" s="54" t="s">
        <v>204</v>
      </c>
      <c r="AB88" s="30" t="str">
        <f t="shared" si="67"/>
        <v>Chile</v>
      </c>
      <c r="AC88" s="31" t="str">
        <f t="shared" si="67"/>
        <v>Año 2020</v>
      </c>
      <c r="AD88" s="32" t="str">
        <f t="shared" si="67"/>
        <v>Dólar USA</v>
      </c>
      <c r="AE88" s="30" t="str">
        <f t="shared" si="67"/>
        <v>Ventas</v>
      </c>
      <c r="AG88" s="33" t="str">
        <f t="shared" si="49"/>
        <v>Gráfico 7</v>
      </c>
      <c r="AH88" s="34" t="str">
        <f t="shared" si="57"/>
        <v>Ventas Estimadas Agricultura</v>
      </c>
      <c r="AI88" s="34" t="str">
        <f t="shared" si="41"/>
        <v>Ventas estimadas de empresas dedicadas a agricultura y/o ganadería</v>
      </c>
      <c r="AJ88" s="34" t="str">
        <f t="shared" si="50"/>
        <v>Ventas Estimadas de Empresas del Sector Agrícola en cultivos de Semillas según la Categoría de Tamaño Específica del Servicio de Impuestos Internos de Chile para el Año 2020 (USD)</v>
      </c>
      <c r="AK88" s="35" t="str">
        <f t="shared" si="68"/>
        <v>Año 2020</v>
      </c>
      <c r="AL88" s="34" t="str">
        <f t="shared" si="68"/>
        <v>venta estimada, empresas en agricultura, cultivos, actividad económica, agricultura, ganadería</v>
      </c>
      <c r="AM88" s="36" t="str">
        <f t="shared" si="51"/>
        <v>https://analytics.zoho.com/open-view/2395394000001175328?ZOHO_CRITERIA=%224.5%22.%22Id_Producto%22%3D100115</v>
      </c>
      <c r="AN88" s="44" t="str">
        <f t="shared" si="62"/>
        <v>CHL</v>
      </c>
      <c r="AO88" s="44" t="str">
        <f t="shared" si="62"/>
        <v>País</v>
      </c>
      <c r="AP88" s="34" t="str">
        <f t="shared" si="62"/>
        <v>Número de Empleados de las empresas dedicadas a una actividad económica asociada a la agricultura o la ganadería, según tamaño de la empresa.</v>
      </c>
      <c r="AQ88" s="45">
        <f t="shared" si="62"/>
        <v>44324</v>
      </c>
      <c r="AR88" s="36" t="str">
        <f t="shared" si="62"/>
        <v>Español</v>
      </c>
      <c r="AS88" s="36" t="str">
        <f t="shared" si="62"/>
        <v>Naty</v>
      </c>
      <c r="AT88" s="40" t="str">
        <f t="shared" si="62"/>
        <v>No Aplica</v>
      </c>
      <c r="AU88" s="40" t="str">
        <f t="shared" si="62"/>
        <v>No Aplica</v>
      </c>
      <c r="AV88" s="40" t="str">
        <f t="shared" si="62"/>
        <v>No Aplica</v>
      </c>
      <c r="AW88" s="35">
        <f t="shared" si="62"/>
        <v>100117006</v>
      </c>
      <c r="AX88" s="41" t="e">
        <f t="shared" si="62"/>
        <v>#REF!</v>
      </c>
      <c r="AY88" s="46" t="str">
        <f t="shared" si="62"/>
        <v>Fruta</v>
      </c>
      <c r="AZ88" s="40">
        <f t="shared" si="62"/>
        <v>38</v>
      </c>
      <c r="BA88" s="41" t="e">
        <f>+VLOOKUP($AC88,[1]!Temporalidad[[nombre]:[Columna1]],7,0)</f>
        <v>#REF!</v>
      </c>
      <c r="BB88" s="41" t="e">
        <f>+VLOOKUP($E88,[1]!Tipo_Gráfico[#Data],2,0)</f>
        <v>#REF!</v>
      </c>
      <c r="BC88" s="36" t="str">
        <f t="shared" si="59"/>
        <v>Servicio de Impuestos Internos , Ministerio de Hacienda, Chile</v>
      </c>
      <c r="BD88" s="35" t="e">
        <f>+VLOOKUP($AD88,[1]!unidad_medida[[nombre]:[Columna1]],2,0)</f>
        <v>#REF!</v>
      </c>
      <c r="BE88" s="40" t="str">
        <f t="shared" si="63"/>
        <v>No Aplica</v>
      </c>
      <c r="BF88" s="40" t="str">
        <f t="shared" si="63"/>
        <v>No Aplica</v>
      </c>
      <c r="BG88" s="40" t="str">
        <f t="shared" si="63"/>
        <v>No Aplica</v>
      </c>
      <c r="BH88" s="41" t="e">
        <f>+VLOOKUP($AS88,[1]!Responsables[#Data],3,0)</f>
        <v>#REF!</v>
      </c>
      <c r="BI88" s="41" t="e">
        <f>+VLOOKUP($AD88,[1]!unidad_medida[[nombre]:[Columna1]],5,0)</f>
        <v>#REF!</v>
      </c>
    </row>
    <row r="89" spans="1:61" ht="43.5" x14ac:dyDescent="0.35">
      <c r="A89" s="58" t="s">
        <v>250</v>
      </c>
      <c r="B89" s="58" t="s">
        <v>251</v>
      </c>
      <c r="C89" s="59">
        <v>4.0999999999999996</v>
      </c>
      <c r="D89" s="19">
        <f t="shared" si="55"/>
        <v>88</v>
      </c>
      <c r="E89" s="20" t="str">
        <f t="shared" si="70"/>
        <v>GR</v>
      </c>
      <c r="F89" s="21"/>
      <c r="G89" s="22"/>
      <c r="H89" s="24">
        <v>100117</v>
      </c>
      <c r="I89" s="22"/>
      <c r="J89" s="23" t="s">
        <v>48</v>
      </c>
      <c r="K89" s="22"/>
      <c r="L89" s="22"/>
      <c r="M89" s="22"/>
      <c r="N89" s="22"/>
      <c r="O89" s="22"/>
      <c r="P89" s="53" t="str">
        <f t="shared" si="64"/>
        <v>Ventas Estimadas de Empresas del Sector Agrícola en cultivos de Plantas y forraje según la Categoría de Tamaño Específica del Servicio de Impuestos Internos de Chile para el Año 2020 (USD)</v>
      </c>
      <c r="Q89" s="20" t="str">
        <f t="shared" si="69"/>
        <v>Gráfico 7</v>
      </c>
      <c r="R89" s="47" t="s">
        <v>150</v>
      </c>
      <c r="S89" s="48">
        <f t="shared" si="65"/>
        <v>100117</v>
      </c>
      <c r="T89" s="28"/>
      <c r="U89" s="28"/>
      <c r="V89" s="28"/>
      <c r="W89" s="28"/>
      <c r="X89" s="28"/>
      <c r="Y89" s="28"/>
      <c r="Z89" s="25" t="str">
        <f t="shared" si="66"/>
        <v>https://analytics.zoho.com/open-view/2395394000001175328?ZOHO_CRITERIA=%224.5%22.%22Id_Producto%22%3D100117</v>
      </c>
      <c r="AA89" s="54" t="s">
        <v>205</v>
      </c>
      <c r="AB89" s="30" t="str">
        <f t="shared" si="67"/>
        <v>Chile</v>
      </c>
      <c r="AC89" s="31" t="str">
        <f t="shared" si="67"/>
        <v>Año 2020</v>
      </c>
      <c r="AD89" s="32" t="str">
        <f t="shared" si="67"/>
        <v>Dólar USA</v>
      </c>
      <c r="AE89" s="30" t="str">
        <f t="shared" si="67"/>
        <v>Ventas</v>
      </c>
      <c r="AG89" s="33" t="str">
        <f t="shared" si="49"/>
        <v>Gráfico 7</v>
      </c>
      <c r="AH89" s="34" t="str">
        <f t="shared" si="57"/>
        <v>Ventas Estimadas Agricultura</v>
      </c>
      <c r="AI89" s="34" t="str">
        <f t="shared" si="41"/>
        <v>Ventas estimadas de empresas dedicadas a agricultura y/o ganadería</v>
      </c>
      <c r="AJ89" s="34" t="str">
        <f t="shared" si="50"/>
        <v>Ventas Estimadas de Empresas del Sector Agrícola en cultivos de Plantas y forraje según la Categoría de Tamaño Específica del Servicio de Impuestos Internos de Chile para el Año 2020 (USD)</v>
      </c>
      <c r="AK89" s="35" t="str">
        <f t="shared" si="68"/>
        <v>Año 2020</v>
      </c>
      <c r="AL89" s="34" t="str">
        <f t="shared" si="68"/>
        <v>venta estimada, empresas en agricultura, cultivos, actividad económica, agricultura, ganadería</v>
      </c>
      <c r="AM89" s="36" t="str">
        <f t="shared" si="51"/>
        <v>https://analytics.zoho.com/open-view/2395394000001175328?ZOHO_CRITERIA=%224.5%22.%22Id_Producto%22%3D100117</v>
      </c>
      <c r="AN89" s="44" t="str">
        <f t="shared" si="62"/>
        <v>CHL</v>
      </c>
      <c r="AO89" s="44" t="str">
        <f t="shared" si="62"/>
        <v>País</v>
      </c>
      <c r="AP89" s="34" t="str">
        <f t="shared" si="62"/>
        <v>Número de Empleados de las empresas dedicadas a una actividad económica asociada a la agricultura o la ganadería, según tamaño de la empresa.</v>
      </c>
      <c r="AQ89" s="45">
        <f t="shared" si="62"/>
        <v>44324</v>
      </c>
      <c r="AR89" s="36" t="str">
        <f t="shared" si="62"/>
        <v>Español</v>
      </c>
      <c r="AS89" s="36" t="str">
        <f t="shared" si="62"/>
        <v>Naty</v>
      </c>
      <c r="AT89" s="40" t="str">
        <f t="shared" si="62"/>
        <v>No Aplica</v>
      </c>
      <c r="AU89" s="40" t="str">
        <f t="shared" si="62"/>
        <v>No Aplica</v>
      </c>
      <c r="AV89" s="40" t="str">
        <f t="shared" si="62"/>
        <v>No Aplica</v>
      </c>
      <c r="AW89" s="35">
        <f t="shared" si="62"/>
        <v>100117006</v>
      </c>
      <c r="AX89" s="41" t="e">
        <f t="shared" si="62"/>
        <v>#REF!</v>
      </c>
      <c r="AY89" s="46" t="str">
        <f t="shared" si="62"/>
        <v>Fruta</v>
      </c>
      <c r="AZ89" s="40">
        <f t="shared" si="62"/>
        <v>38</v>
      </c>
      <c r="BA89" s="41" t="e">
        <f>+VLOOKUP($AC89,[1]!Temporalidad[[nombre]:[Columna1]],7,0)</f>
        <v>#REF!</v>
      </c>
      <c r="BB89" s="41" t="e">
        <f>+VLOOKUP($E89,[1]!Tipo_Gráfico[#Data],2,0)</f>
        <v>#REF!</v>
      </c>
      <c r="BC89" s="36" t="str">
        <f t="shared" si="59"/>
        <v>Servicio de Impuestos Internos , Ministerio de Hacienda, Chile</v>
      </c>
      <c r="BD89" s="35" t="e">
        <f>+VLOOKUP($AD89,[1]!unidad_medida[[nombre]:[Columna1]],2,0)</f>
        <v>#REF!</v>
      </c>
      <c r="BE89" s="40" t="str">
        <f t="shared" si="63"/>
        <v>No Aplica</v>
      </c>
      <c r="BF89" s="40" t="str">
        <f t="shared" si="63"/>
        <v>No Aplica</v>
      </c>
      <c r="BG89" s="40" t="str">
        <f t="shared" si="63"/>
        <v>No Aplica</v>
      </c>
      <c r="BH89" s="41" t="e">
        <f>+VLOOKUP($AS89,[1]!Responsables[#Data],3,0)</f>
        <v>#REF!</v>
      </c>
      <c r="BI89" s="41" t="e">
        <f>+VLOOKUP($AD89,[1]!unidad_medida[[nombre]:[Columna1]],5,0)</f>
        <v>#REF!</v>
      </c>
    </row>
    <row r="90" spans="1:61" ht="43.5" x14ac:dyDescent="0.35">
      <c r="A90" s="58" t="s">
        <v>250</v>
      </c>
      <c r="B90" s="58" t="s">
        <v>251</v>
      </c>
      <c r="C90" s="59">
        <v>4.0999999999999996</v>
      </c>
      <c r="D90" s="19">
        <f t="shared" si="55"/>
        <v>89</v>
      </c>
      <c r="E90" s="20" t="str">
        <f t="shared" si="70"/>
        <v>GR</v>
      </c>
      <c r="F90" s="21"/>
      <c r="G90" s="22"/>
      <c r="H90" s="22"/>
      <c r="I90" s="24">
        <v>100110002</v>
      </c>
      <c r="J90" s="23" t="s">
        <v>48</v>
      </c>
      <c r="K90" s="22"/>
      <c r="L90" s="22"/>
      <c r="M90" s="22"/>
      <c r="N90" s="22"/>
      <c r="O90" s="22"/>
      <c r="P90" s="53" t="str">
        <f t="shared" si="64"/>
        <v>Ventas Estimadas de Empresas del Sector Agrícola en cultivos de Porotos según la Categoría de Tamaño Específica del Servicio de Impuestos Internos de Chile para el Año 2020 (USD)</v>
      </c>
      <c r="Q90" s="20" t="s">
        <v>206</v>
      </c>
      <c r="R90" s="49" t="s">
        <v>153</v>
      </c>
      <c r="S90" s="50">
        <f>+I90</f>
        <v>100110002</v>
      </c>
      <c r="T90" s="28"/>
      <c r="U90" s="28"/>
      <c r="V90" s="28"/>
      <c r="W90" s="28"/>
      <c r="X90" s="28"/>
      <c r="Y90" s="28"/>
      <c r="Z90" s="25" t="str">
        <f>+"https://analytics.zoho.com/open-view/2395394000001175359?ZOHO_CRITERIA=%224.5%22.%22Id_Categor%C3%ADa%22%3D"&amp;S90</f>
        <v>https://analytics.zoho.com/open-view/2395394000001175359?ZOHO_CRITERIA=%224.5%22.%22Id_Categor%C3%ADa%22%3D100110002</v>
      </c>
      <c r="AA90" s="54" t="s">
        <v>207</v>
      </c>
      <c r="AB90" s="30" t="str">
        <f t="shared" si="67"/>
        <v>Chile</v>
      </c>
      <c r="AC90" s="31" t="str">
        <f t="shared" si="67"/>
        <v>Año 2020</v>
      </c>
      <c r="AD90" s="32" t="str">
        <f t="shared" si="67"/>
        <v>Dólar USA</v>
      </c>
      <c r="AE90" s="30" t="str">
        <f t="shared" si="67"/>
        <v>Ventas</v>
      </c>
      <c r="AG90" s="33" t="str">
        <f t="shared" si="49"/>
        <v>Gráfico 8</v>
      </c>
      <c r="AH90" s="34" t="str">
        <f t="shared" si="57"/>
        <v>Ventas Estimadas Agricultura</v>
      </c>
      <c r="AI90" s="34" t="str">
        <f t="shared" si="41"/>
        <v>Ventas estimadas de empresas dedicadas a agricultura y/o ganadería</v>
      </c>
      <c r="AJ90" s="34" t="str">
        <f t="shared" si="50"/>
        <v>Ventas Estimadas de Empresas del Sector Agrícola en cultivos de Porotos según la Categoría de Tamaño Específica del Servicio de Impuestos Internos de Chile para el Año 2020 (USD)</v>
      </c>
      <c r="AK90" s="35" t="str">
        <f t="shared" si="68"/>
        <v>Año 2020</v>
      </c>
      <c r="AL90" s="34" t="str">
        <f t="shared" si="68"/>
        <v>venta estimada, empresas en agricultura, cultivos, actividad económica, agricultura, ganadería</v>
      </c>
      <c r="AM90" s="36" t="str">
        <f t="shared" si="51"/>
        <v>https://analytics.zoho.com/open-view/2395394000001175359?ZOHO_CRITERIA=%224.5%22.%22Id_Categor%C3%ADa%22%3D100110002</v>
      </c>
      <c r="AN90" s="44" t="str">
        <f t="shared" si="62"/>
        <v>CHL</v>
      </c>
      <c r="AO90" s="44" t="str">
        <f t="shared" si="62"/>
        <v>País</v>
      </c>
      <c r="AP90" s="34" t="str">
        <f t="shared" si="62"/>
        <v>Número de Empleados de las empresas dedicadas a una actividad económica asociada a la agricultura o la ganadería, según tamaño de la empresa.</v>
      </c>
      <c r="AQ90" s="45">
        <f t="shared" si="62"/>
        <v>44324</v>
      </c>
      <c r="AR90" s="36" t="str">
        <f t="shared" si="62"/>
        <v>Español</v>
      </c>
      <c r="AS90" s="36" t="str">
        <f t="shared" si="62"/>
        <v>Naty</v>
      </c>
      <c r="AT90" s="40" t="str">
        <f t="shared" si="62"/>
        <v>No Aplica</v>
      </c>
      <c r="AU90" s="40" t="str">
        <f t="shared" si="62"/>
        <v>No Aplica</v>
      </c>
      <c r="AV90" s="40" t="str">
        <f t="shared" si="62"/>
        <v>No Aplica</v>
      </c>
      <c r="AW90" s="35">
        <v>100110002</v>
      </c>
      <c r="AX90" s="41" t="e">
        <f t="shared" si="62"/>
        <v>#REF!</v>
      </c>
      <c r="AY90" s="46" t="str">
        <f t="shared" si="62"/>
        <v>Fruta</v>
      </c>
      <c r="AZ90" s="40">
        <f t="shared" si="62"/>
        <v>38</v>
      </c>
      <c r="BA90" s="41" t="e">
        <f>+VLOOKUP($AC90,[1]!Temporalidad[[nombre]:[Columna1]],7,0)</f>
        <v>#REF!</v>
      </c>
      <c r="BB90" s="41" t="e">
        <f>+VLOOKUP($E90,[1]!Tipo_Gráfico[#Data],2,0)</f>
        <v>#REF!</v>
      </c>
      <c r="BC90" s="36" t="str">
        <f t="shared" si="59"/>
        <v>Servicio de Impuestos Internos , Ministerio de Hacienda, Chile</v>
      </c>
      <c r="BD90" s="35" t="e">
        <f>+VLOOKUP($AD90,[1]!unidad_medida[[nombre]:[Columna1]],2,0)</f>
        <v>#REF!</v>
      </c>
      <c r="BE90" s="40" t="str">
        <f t="shared" si="63"/>
        <v>No Aplica</v>
      </c>
      <c r="BF90" s="40" t="str">
        <f t="shared" si="63"/>
        <v>No Aplica</v>
      </c>
      <c r="BG90" s="40" t="str">
        <f t="shared" si="63"/>
        <v>No Aplica</v>
      </c>
      <c r="BH90" s="41" t="e">
        <f>+VLOOKUP($AS90,[1]!Responsables[#Data],3,0)</f>
        <v>#REF!</v>
      </c>
      <c r="BI90" s="41" t="e">
        <f>+VLOOKUP($AD90,[1]!unidad_medida[[nombre]:[Columna1]],5,0)</f>
        <v>#REF!</v>
      </c>
    </row>
    <row r="91" spans="1:61" ht="43.5" x14ac:dyDescent="0.35">
      <c r="A91" s="58" t="s">
        <v>250</v>
      </c>
      <c r="B91" s="58" t="s">
        <v>251</v>
      </c>
      <c r="C91" s="59">
        <v>4.0999999999999996</v>
      </c>
      <c r="D91" s="19">
        <f t="shared" si="55"/>
        <v>90</v>
      </c>
      <c r="E91" s="20" t="str">
        <f t="shared" si="70"/>
        <v>GR</v>
      </c>
      <c r="F91" s="21"/>
      <c r="G91" s="22"/>
      <c r="H91" s="22"/>
      <c r="I91" s="24">
        <v>100110007</v>
      </c>
      <c r="J91" s="23" t="s">
        <v>48</v>
      </c>
      <c r="K91" s="22"/>
      <c r="L91" s="22"/>
      <c r="M91" s="22"/>
      <c r="N91" s="22"/>
      <c r="O91" s="22"/>
      <c r="P91" s="53" t="str">
        <f t="shared" si="64"/>
        <v>Ventas Estimadas de Empresas del Sector Agrícola en cultivos de Otras legumbres según la Categoría de Tamaño Específica del Servicio de Impuestos Internos de Chile para el Año 2020 (USD)</v>
      </c>
      <c r="Q91" s="20" t="str">
        <f t="shared" si="69"/>
        <v>Gráfico 8</v>
      </c>
      <c r="R91" s="49" t="s">
        <v>155</v>
      </c>
      <c r="S91" s="50">
        <f t="shared" ref="S91:S111" si="71">+I91</f>
        <v>100110007</v>
      </c>
      <c r="T91" s="28"/>
      <c r="U91" s="28"/>
      <c r="V91" s="28"/>
      <c r="W91" s="28"/>
      <c r="X91" s="28"/>
      <c r="Y91" s="28"/>
      <c r="Z91" s="25" t="str">
        <f t="shared" ref="Z91:Z111" si="72">+"https://analytics.zoho.com/open-view/2395394000001175359?ZOHO_CRITERIA=%224.5%22.%22Id_Categor%C3%ADa%22%3D"&amp;S91</f>
        <v>https://analytics.zoho.com/open-view/2395394000001175359?ZOHO_CRITERIA=%224.5%22.%22Id_Categor%C3%ADa%22%3D100110007</v>
      </c>
      <c r="AA91" s="54" t="s">
        <v>208</v>
      </c>
      <c r="AB91" s="30" t="str">
        <f t="shared" si="67"/>
        <v>Chile</v>
      </c>
      <c r="AC91" s="31" t="str">
        <f t="shared" si="67"/>
        <v>Año 2020</v>
      </c>
      <c r="AD91" s="32" t="str">
        <f t="shared" si="67"/>
        <v>Dólar USA</v>
      </c>
      <c r="AE91" s="30" t="str">
        <f t="shared" si="67"/>
        <v>Ventas</v>
      </c>
      <c r="AG91" s="33" t="str">
        <f t="shared" si="49"/>
        <v>Gráfico 8</v>
      </c>
      <c r="AH91" s="34" t="str">
        <f t="shared" si="57"/>
        <v>Ventas Estimadas Agricultura</v>
      </c>
      <c r="AI91" s="34" t="str">
        <f t="shared" si="41"/>
        <v>Ventas estimadas de empresas dedicadas a agricultura y/o ganadería</v>
      </c>
      <c r="AJ91" s="34" t="str">
        <f t="shared" si="50"/>
        <v>Ventas Estimadas de Empresas del Sector Agrícola en cultivos de Otras legumbres según la Categoría de Tamaño Específica del Servicio de Impuestos Internos de Chile para el Año 2020 (USD)</v>
      </c>
      <c r="AK91" s="35" t="str">
        <f t="shared" si="68"/>
        <v>Año 2020</v>
      </c>
      <c r="AL91" s="34" t="str">
        <f t="shared" si="68"/>
        <v>venta estimada, empresas en agricultura, cultivos, actividad económica, agricultura, ganadería</v>
      </c>
      <c r="AM91" s="36" t="str">
        <f t="shared" si="51"/>
        <v>https://analytics.zoho.com/open-view/2395394000001175359?ZOHO_CRITERIA=%224.5%22.%22Id_Categor%C3%ADa%22%3D100110007</v>
      </c>
      <c r="AN91" s="44" t="str">
        <f t="shared" si="62"/>
        <v>CHL</v>
      </c>
      <c r="AO91" s="44" t="str">
        <f t="shared" si="62"/>
        <v>País</v>
      </c>
      <c r="AP91" s="34" t="str">
        <f t="shared" si="62"/>
        <v>Número de Empleados de las empresas dedicadas a una actividad económica asociada a la agricultura o la ganadería, según tamaño de la empresa.</v>
      </c>
      <c r="AQ91" s="45">
        <f t="shared" si="62"/>
        <v>44324</v>
      </c>
      <c r="AR91" s="36" t="str">
        <f t="shared" si="62"/>
        <v>Español</v>
      </c>
      <c r="AS91" s="36" t="str">
        <f t="shared" si="62"/>
        <v>Naty</v>
      </c>
      <c r="AT91" s="40" t="str">
        <f t="shared" si="62"/>
        <v>No Aplica</v>
      </c>
      <c r="AU91" s="40" t="str">
        <f t="shared" si="62"/>
        <v>No Aplica</v>
      </c>
      <c r="AV91" s="40" t="str">
        <f t="shared" si="62"/>
        <v>No Aplica</v>
      </c>
      <c r="AW91" s="35">
        <v>100110007</v>
      </c>
      <c r="AX91" s="41" t="e">
        <f t="shared" si="62"/>
        <v>#REF!</v>
      </c>
      <c r="AY91" s="46" t="str">
        <f t="shared" si="62"/>
        <v>Fruta</v>
      </c>
      <c r="AZ91" s="40">
        <f t="shared" si="62"/>
        <v>38</v>
      </c>
      <c r="BA91" s="41" t="e">
        <f>+VLOOKUP($AC91,[1]!Temporalidad[[nombre]:[Columna1]],7,0)</f>
        <v>#REF!</v>
      </c>
      <c r="BB91" s="41" t="e">
        <f>+VLOOKUP($E91,[1]!Tipo_Gráfico[#Data],2,0)</f>
        <v>#REF!</v>
      </c>
      <c r="BC91" s="36" t="str">
        <f t="shared" si="59"/>
        <v>Servicio de Impuestos Internos , Ministerio de Hacienda, Chile</v>
      </c>
      <c r="BD91" s="35" t="e">
        <f>+VLOOKUP($AD91,[1]!unidad_medida[[nombre]:[Columna1]],2,0)</f>
        <v>#REF!</v>
      </c>
      <c r="BE91" s="40" t="str">
        <f t="shared" si="63"/>
        <v>No Aplica</v>
      </c>
      <c r="BF91" s="40" t="str">
        <f t="shared" si="63"/>
        <v>No Aplica</v>
      </c>
      <c r="BG91" s="40" t="str">
        <f t="shared" si="63"/>
        <v>No Aplica</v>
      </c>
      <c r="BH91" s="41" t="e">
        <f>+VLOOKUP($AS91,[1]!Responsables[#Data],3,0)</f>
        <v>#REF!</v>
      </c>
      <c r="BI91" s="41" t="e">
        <f>+VLOOKUP($AD91,[1]!unidad_medida[[nombre]:[Columna1]],5,0)</f>
        <v>#REF!</v>
      </c>
    </row>
    <row r="92" spans="1:61" ht="43.5" x14ac:dyDescent="0.35">
      <c r="A92" s="58" t="s">
        <v>250</v>
      </c>
      <c r="B92" s="58" t="s">
        <v>251</v>
      </c>
      <c r="C92" s="59">
        <v>4.0999999999999996</v>
      </c>
      <c r="D92" s="19">
        <f t="shared" si="55"/>
        <v>91</v>
      </c>
      <c r="E92" s="20" t="str">
        <f t="shared" si="70"/>
        <v>GR</v>
      </c>
      <c r="F92" s="21"/>
      <c r="G92" s="22"/>
      <c r="H92" s="22"/>
      <c r="I92" s="24">
        <v>100111001</v>
      </c>
      <c r="J92" s="23" t="s">
        <v>48</v>
      </c>
      <c r="K92" s="22"/>
      <c r="L92" s="22"/>
      <c r="M92" s="22"/>
      <c r="N92" s="22"/>
      <c r="O92" s="22"/>
      <c r="P92" s="53" t="str">
        <f t="shared" si="64"/>
        <v>Ventas Estimadas de Empresas del Sector Agrícola en cultivos de Arroz según la Categoría de Tamaño Específica del Servicio de Impuestos Internos de Chile para el Año 2020 (USD)</v>
      </c>
      <c r="Q92" s="20" t="str">
        <f t="shared" si="69"/>
        <v>Gráfico 8</v>
      </c>
      <c r="R92" s="49" t="s">
        <v>157</v>
      </c>
      <c r="S92" s="50">
        <f t="shared" si="71"/>
        <v>100111001</v>
      </c>
      <c r="T92" s="28"/>
      <c r="U92" s="28"/>
      <c r="V92" s="28"/>
      <c r="W92" s="28"/>
      <c r="X92" s="28"/>
      <c r="Y92" s="28"/>
      <c r="Z92" s="25" t="str">
        <f t="shared" si="72"/>
        <v>https://analytics.zoho.com/open-view/2395394000001175359?ZOHO_CRITERIA=%224.5%22.%22Id_Categor%C3%ADa%22%3D100111001</v>
      </c>
      <c r="AA92" s="54" t="s">
        <v>209</v>
      </c>
      <c r="AB92" s="30" t="str">
        <f t="shared" si="67"/>
        <v>Chile</v>
      </c>
      <c r="AC92" s="31" t="str">
        <f t="shared" si="67"/>
        <v>Año 2020</v>
      </c>
      <c r="AD92" s="32" t="str">
        <f t="shared" si="67"/>
        <v>Dólar USA</v>
      </c>
      <c r="AE92" s="30" t="str">
        <f t="shared" si="67"/>
        <v>Ventas</v>
      </c>
      <c r="AG92" s="33" t="str">
        <f t="shared" si="49"/>
        <v>Gráfico 8</v>
      </c>
      <c r="AH92" s="34" t="str">
        <f t="shared" si="57"/>
        <v>Ventas Estimadas Agricultura</v>
      </c>
      <c r="AI92" s="34" t="str">
        <f t="shared" si="41"/>
        <v>Ventas estimadas de empresas dedicadas a agricultura y/o ganadería</v>
      </c>
      <c r="AJ92" s="34" t="str">
        <f t="shared" si="50"/>
        <v>Ventas Estimadas de Empresas del Sector Agrícola en cultivos de Arroz según la Categoría de Tamaño Específica del Servicio de Impuestos Internos de Chile para el Año 2020 (USD)</v>
      </c>
      <c r="AK92" s="35" t="str">
        <f t="shared" si="68"/>
        <v>Año 2020</v>
      </c>
      <c r="AL92" s="34" t="str">
        <f t="shared" si="68"/>
        <v>venta estimada, empresas en agricultura, cultivos, actividad económica, agricultura, ganadería</v>
      </c>
      <c r="AM92" s="36" t="str">
        <f t="shared" si="51"/>
        <v>https://analytics.zoho.com/open-view/2395394000001175359?ZOHO_CRITERIA=%224.5%22.%22Id_Categor%C3%ADa%22%3D100111001</v>
      </c>
      <c r="AN92" s="44" t="str">
        <f t="shared" si="62"/>
        <v>CHL</v>
      </c>
      <c r="AO92" s="44" t="str">
        <f t="shared" si="62"/>
        <v>País</v>
      </c>
      <c r="AP92" s="34" t="str">
        <f t="shared" si="62"/>
        <v>Número de Empleados de las empresas dedicadas a una actividad económica asociada a la agricultura o la ganadería, según tamaño de la empresa.</v>
      </c>
      <c r="AQ92" s="45">
        <f t="shared" si="62"/>
        <v>44324</v>
      </c>
      <c r="AR92" s="36" t="str">
        <f t="shared" si="62"/>
        <v>Español</v>
      </c>
      <c r="AS92" s="36" t="str">
        <f t="shared" si="62"/>
        <v>Naty</v>
      </c>
      <c r="AT92" s="40" t="str">
        <f t="shared" si="62"/>
        <v>No Aplica</v>
      </c>
      <c r="AU92" s="40" t="str">
        <f t="shared" si="62"/>
        <v>No Aplica</v>
      </c>
      <c r="AV92" s="40" t="str">
        <f t="shared" si="62"/>
        <v>No Aplica</v>
      </c>
      <c r="AW92" s="35">
        <v>100111001</v>
      </c>
      <c r="AX92" s="41" t="e">
        <f t="shared" si="62"/>
        <v>#REF!</v>
      </c>
      <c r="AY92" s="46" t="str">
        <f t="shared" si="62"/>
        <v>Fruta</v>
      </c>
      <c r="AZ92" s="40">
        <f t="shared" si="62"/>
        <v>38</v>
      </c>
      <c r="BA92" s="41" t="e">
        <f>+VLOOKUP($AC92,[1]!Temporalidad[[nombre]:[Columna1]],7,0)</f>
        <v>#REF!</v>
      </c>
      <c r="BB92" s="41" t="e">
        <f>+VLOOKUP($E92,[1]!Tipo_Gráfico[#Data],2,0)</f>
        <v>#REF!</v>
      </c>
      <c r="BC92" s="36" t="str">
        <f t="shared" si="59"/>
        <v>Servicio de Impuestos Internos , Ministerio de Hacienda, Chile</v>
      </c>
      <c r="BD92" s="35" t="e">
        <f>+VLOOKUP($AD92,[1]!unidad_medida[[nombre]:[Columna1]],2,0)</f>
        <v>#REF!</v>
      </c>
      <c r="BE92" s="40" t="str">
        <f t="shared" si="63"/>
        <v>No Aplica</v>
      </c>
      <c r="BF92" s="40" t="str">
        <f t="shared" si="63"/>
        <v>No Aplica</v>
      </c>
      <c r="BG92" s="40" t="str">
        <f t="shared" si="63"/>
        <v>No Aplica</v>
      </c>
      <c r="BH92" s="41" t="e">
        <f>+VLOOKUP($AS92,[1]!Responsables[#Data],3,0)</f>
        <v>#REF!</v>
      </c>
      <c r="BI92" s="41" t="e">
        <f>+VLOOKUP($AD92,[1]!unidad_medida[[nombre]:[Columna1]],5,0)</f>
        <v>#REF!</v>
      </c>
    </row>
    <row r="93" spans="1:61" ht="43.5" x14ac:dyDescent="0.35">
      <c r="A93" s="58" t="s">
        <v>250</v>
      </c>
      <c r="B93" s="58" t="s">
        <v>251</v>
      </c>
      <c r="C93" s="59">
        <v>4.0999999999999996</v>
      </c>
      <c r="D93" s="19">
        <f t="shared" si="55"/>
        <v>92</v>
      </c>
      <c r="E93" s="20" t="str">
        <f t="shared" si="70"/>
        <v>GR</v>
      </c>
      <c r="F93" s="21"/>
      <c r="G93" s="22"/>
      <c r="H93" s="22"/>
      <c r="I93" s="24">
        <v>100111002</v>
      </c>
      <c r="J93" s="23" t="s">
        <v>48</v>
      </c>
      <c r="K93" s="22"/>
      <c r="L93" s="22"/>
      <c r="M93" s="22"/>
      <c r="N93" s="22"/>
      <c r="O93" s="22"/>
      <c r="P93" s="53" t="str">
        <f t="shared" si="64"/>
        <v>Ventas Estimadas de Empresas del Sector Agrícola en cultivos de Trigo según la Categoría de Tamaño Específica del Servicio de Impuestos Internos de Chile para el Año 2020 (USD)</v>
      </c>
      <c r="Q93" s="20" t="str">
        <f t="shared" si="69"/>
        <v>Gráfico 8</v>
      </c>
      <c r="R93" s="49" t="s">
        <v>159</v>
      </c>
      <c r="S93" s="50">
        <f t="shared" si="71"/>
        <v>100111002</v>
      </c>
      <c r="T93" s="28"/>
      <c r="U93" s="28"/>
      <c r="V93" s="28"/>
      <c r="W93" s="28"/>
      <c r="X93" s="28"/>
      <c r="Y93" s="28"/>
      <c r="Z93" s="25" t="str">
        <f t="shared" si="72"/>
        <v>https://analytics.zoho.com/open-view/2395394000001175359?ZOHO_CRITERIA=%224.5%22.%22Id_Categor%C3%ADa%22%3D100111002</v>
      </c>
      <c r="AA93" s="54" t="s">
        <v>210</v>
      </c>
      <c r="AB93" s="30" t="str">
        <f t="shared" si="67"/>
        <v>Chile</v>
      </c>
      <c r="AC93" s="31" t="str">
        <f t="shared" si="67"/>
        <v>Año 2020</v>
      </c>
      <c r="AD93" s="32" t="str">
        <f t="shared" si="67"/>
        <v>Dólar USA</v>
      </c>
      <c r="AE93" s="30" t="str">
        <f t="shared" si="67"/>
        <v>Ventas</v>
      </c>
      <c r="AG93" s="33" t="str">
        <f t="shared" si="49"/>
        <v>Gráfico 8</v>
      </c>
      <c r="AH93" s="34" t="str">
        <f t="shared" si="57"/>
        <v>Ventas Estimadas Agricultura</v>
      </c>
      <c r="AI93" s="34" t="str">
        <f t="shared" si="41"/>
        <v>Ventas estimadas de empresas dedicadas a agricultura y/o ganadería</v>
      </c>
      <c r="AJ93" s="34" t="str">
        <f t="shared" si="50"/>
        <v>Ventas Estimadas de Empresas del Sector Agrícola en cultivos de Trigo según la Categoría de Tamaño Específica del Servicio de Impuestos Internos de Chile para el Año 2020 (USD)</v>
      </c>
      <c r="AK93" s="35" t="str">
        <f t="shared" si="68"/>
        <v>Año 2020</v>
      </c>
      <c r="AL93" s="34" t="str">
        <f t="shared" si="68"/>
        <v>venta estimada, empresas en agricultura, cultivos, actividad económica, agricultura, ganadería</v>
      </c>
      <c r="AM93" s="36" t="str">
        <f t="shared" si="51"/>
        <v>https://analytics.zoho.com/open-view/2395394000001175359?ZOHO_CRITERIA=%224.5%22.%22Id_Categor%C3%ADa%22%3D100111002</v>
      </c>
      <c r="AN93" s="44" t="str">
        <f t="shared" si="62"/>
        <v>CHL</v>
      </c>
      <c r="AO93" s="44" t="str">
        <f t="shared" si="62"/>
        <v>País</v>
      </c>
      <c r="AP93" s="34" t="str">
        <f t="shared" si="62"/>
        <v>Número de Empleados de las empresas dedicadas a una actividad económica asociada a la agricultura o la ganadería, según tamaño de la empresa.</v>
      </c>
      <c r="AQ93" s="45">
        <f t="shared" si="62"/>
        <v>44324</v>
      </c>
      <c r="AR93" s="36" t="str">
        <f t="shared" si="62"/>
        <v>Español</v>
      </c>
      <c r="AS93" s="36" t="str">
        <f t="shared" si="62"/>
        <v>Naty</v>
      </c>
      <c r="AT93" s="40" t="str">
        <f t="shared" si="62"/>
        <v>No Aplica</v>
      </c>
      <c r="AU93" s="40" t="str">
        <f t="shared" si="62"/>
        <v>No Aplica</v>
      </c>
      <c r="AV93" s="40" t="str">
        <f t="shared" si="62"/>
        <v>No Aplica</v>
      </c>
      <c r="AW93" s="35">
        <v>100111002</v>
      </c>
      <c r="AX93" s="41" t="e">
        <f t="shared" si="62"/>
        <v>#REF!</v>
      </c>
      <c r="AY93" s="46" t="str">
        <f t="shared" si="62"/>
        <v>Fruta</v>
      </c>
      <c r="AZ93" s="40">
        <f t="shared" si="62"/>
        <v>38</v>
      </c>
      <c r="BA93" s="41" t="e">
        <f>+VLOOKUP($AC93,[1]!Temporalidad[[nombre]:[Columna1]],7,0)</f>
        <v>#REF!</v>
      </c>
      <c r="BB93" s="41" t="e">
        <f>+VLOOKUP($E93,[1]!Tipo_Gráfico[#Data],2,0)</f>
        <v>#REF!</v>
      </c>
      <c r="BC93" s="36" t="str">
        <f t="shared" si="59"/>
        <v>Servicio de Impuestos Internos , Ministerio de Hacienda, Chile</v>
      </c>
      <c r="BD93" s="35" t="e">
        <f>+VLOOKUP($AD93,[1]!unidad_medida[[nombre]:[Columna1]],2,0)</f>
        <v>#REF!</v>
      </c>
      <c r="BE93" s="40" t="str">
        <f t="shared" si="63"/>
        <v>No Aplica</v>
      </c>
      <c r="BF93" s="40" t="str">
        <f t="shared" si="63"/>
        <v>No Aplica</v>
      </c>
      <c r="BG93" s="40" t="str">
        <f t="shared" si="63"/>
        <v>No Aplica</v>
      </c>
      <c r="BH93" s="41" t="e">
        <f>+VLOOKUP($AS93,[1]!Responsables[#Data],3,0)</f>
        <v>#REF!</v>
      </c>
      <c r="BI93" s="41" t="e">
        <f>+VLOOKUP($AD93,[1]!unidad_medida[[nombre]:[Columna1]],5,0)</f>
        <v>#REF!</v>
      </c>
    </row>
    <row r="94" spans="1:61" ht="43.5" x14ac:dyDescent="0.35">
      <c r="A94" s="58" t="s">
        <v>250</v>
      </c>
      <c r="B94" s="58" t="s">
        <v>251</v>
      </c>
      <c r="C94" s="59">
        <v>4.0999999999999996</v>
      </c>
      <c r="D94" s="19">
        <f t="shared" si="55"/>
        <v>93</v>
      </c>
      <c r="E94" s="20" t="str">
        <f t="shared" si="70"/>
        <v>GR</v>
      </c>
      <c r="F94" s="21"/>
      <c r="G94" s="22"/>
      <c r="H94" s="22"/>
      <c r="I94" s="24">
        <v>100111003</v>
      </c>
      <c r="J94" s="23" t="s">
        <v>48</v>
      </c>
      <c r="K94" s="22"/>
      <c r="L94" s="22"/>
      <c r="M94" s="22"/>
      <c r="N94" s="22"/>
      <c r="O94" s="22"/>
      <c r="P94" s="53" t="str">
        <f t="shared" si="64"/>
        <v>Ventas Estimadas de Empresas del Sector Agrícola en cultivos de Maíz según la Categoría de Tamaño Específica del Servicio de Impuestos Internos de Chile para el Año 2020 (USD)</v>
      </c>
      <c r="Q94" s="20" t="str">
        <f t="shared" si="69"/>
        <v>Gráfico 8</v>
      </c>
      <c r="R94" s="49" t="s">
        <v>161</v>
      </c>
      <c r="S94" s="50">
        <f t="shared" si="71"/>
        <v>100111003</v>
      </c>
      <c r="T94" s="28"/>
      <c r="U94" s="28"/>
      <c r="V94" s="28"/>
      <c r="W94" s="28"/>
      <c r="X94" s="28"/>
      <c r="Y94" s="28"/>
      <c r="Z94" s="25" t="str">
        <f t="shared" si="72"/>
        <v>https://analytics.zoho.com/open-view/2395394000001175359?ZOHO_CRITERIA=%224.5%22.%22Id_Categor%C3%ADa%22%3D100111003</v>
      </c>
      <c r="AA94" s="54" t="s">
        <v>211</v>
      </c>
      <c r="AB94" s="30" t="str">
        <f t="shared" si="67"/>
        <v>Chile</v>
      </c>
      <c r="AC94" s="31" t="str">
        <f t="shared" si="67"/>
        <v>Año 2020</v>
      </c>
      <c r="AD94" s="32" t="str">
        <f t="shared" si="67"/>
        <v>Dólar USA</v>
      </c>
      <c r="AE94" s="30" t="str">
        <f t="shared" si="67"/>
        <v>Ventas</v>
      </c>
      <c r="AG94" s="33" t="str">
        <f t="shared" si="49"/>
        <v>Gráfico 8</v>
      </c>
      <c r="AH94" s="34" t="str">
        <f t="shared" si="57"/>
        <v>Ventas Estimadas Agricultura</v>
      </c>
      <c r="AI94" s="34" t="str">
        <f t="shared" si="41"/>
        <v>Ventas estimadas de empresas dedicadas a agricultura y/o ganadería</v>
      </c>
      <c r="AJ94" s="34" t="str">
        <f t="shared" si="50"/>
        <v>Ventas Estimadas de Empresas del Sector Agrícola en cultivos de Maíz según la Categoría de Tamaño Específica del Servicio de Impuestos Internos de Chile para el Año 2020 (USD)</v>
      </c>
      <c r="AK94" s="35" t="str">
        <f t="shared" si="68"/>
        <v>Año 2020</v>
      </c>
      <c r="AL94" s="34" t="str">
        <f t="shared" si="68"/>
        <v>venta estimada, empresas en agricultura, cultivos, actividad económica, agricultura, ganadería</v>
      </c>
      <c r="AM94" s="36" t="str">
        <f t="shared" si="51"/>
        <v>https://analytics.zoho.com/open-view/2395394000001175359?ZOHO_CRITERIA=%224.5%22.%22Id_Categor%C3%ADa%22%3D100111003</v>
      </c>
      <c r="AN94" s="44" t="str">
        <f t="shared" si="62"/>
        <v>CHL</v>
      </c>
      <c r="AO94" s="44" t="str">
        <f t="shared" si="62"/>
        <v>País</v>
      </c>
      <c r="AP94" s="34" t="str">
        <f t="shared" si="62"/>
        <v>Número de Empleados de las empresas dedicadas a una actividad económica asociada a la agricultura o la ganadería, según tamaño de la empresa.</v>
      </c>
      <c r="AQ94" s="45">
        <f t="shared" si="62"/>
        <v>44324</v>
      </c>
      <c r="AR94" s="36" t="str">
        <f t="shared" si="62"/>
        <v>Español</v>
      </c>
      <c r="AS94" s="36" t="str">
        <f t="shared" si="62"/>
        <v>Naty</v>
      </c>
      <c r="AT94" s="40" t="str">
        <f t="shared" si="62"/>
        <v>No Aplica</v>
      </c>
      <c r="AU94" s="40" t="str">
        <f t="shared" si="62"/>
        <v>No Aplica</v>
      </c>
      <c r="AV94" s="40" t="str">
        <f t="shared" si="62"/>
        <v>No Aplica</v>
      </c>
      <c r="AW94" s="35">
        <v>100111003</v>
      </c>
      <c r="AX94" s="41" t="e">
        <f t="shared" si="62"/>
        <v>#REF!</v>
      </c>
      <c r="AY94" s="46" t="str">
        <f t="shared" si="62"/>
        <v>Fruta</v>
      </c>
      <c r="AZ94" s="40">
        <f t="shared" si="62"/>
        <v>38</v>
      </c>
      <c r="BA94" s="41" t="e">
        <f>+VLOOKUP($AC94,[1]!Temporalidad[[nombre]:[Columna1]],7,0)</f>
        <v>#REF!</v>
      </c>
      <c r="BB94" s="41" t="e">
        <f>+VLOOKUP($E94,[1]!Tipo_Gráfico[#Data],2,0)</f>
        <v>#REF!</v>
      </c>
      <c r="BC94" s="36" t="str">
        <f t="shared" si="59"/>
        <v>Servicio de Impuestos Internos , Ministerio de Hacienda, Chile</v>
      </c>
      <c r="BD94" s="35" t="e">
        <f>+VLOOKUP($AD94,[1]!unidad_medida[[nombre]:[Columna1]],2,0)</f>
        <v>#REF!</v>
      </c>
      <c r="BE94" s="40" t="str">
        <f t="shared" si="63"/>
        <v>No Aplica</v>
      </c>
      <c r="BF94" s="40" t="str">
        <f t="shared" si="63"/>
        <v>No Aplica</v>
      </c>
      <c r="BG94" s="40" t="str">
        <f t="shared" si="63"/>
        <v>No Aplica</v>
      </c>
      <c r="BH94" s="41" t="e">
        <f>+VLOOKUP($AS94,[1]!Responsables[#Data],3,0)</f>
        <v>#REF!</v>
      </c>
      <c r="BI94" s="41" t="e">
        <f>+VLOOKUP($AD94,[1]!unidad_medida[[nombre]:[Columna1]],5,0)</f>
        <v>#REF!</v>
      </c>
    </row>
    <row r="95" spans="1:61" ht="43.5" x14ac:dyDescent="0.35">
      <c r="A95" s="58" t="s">
        <v>250</v>
      </c>
      <c r="B95" s="58" t="s">
        <v>251</v>
      </c>
      <c r="C95" s="59">
        <v>4.0999999999999996</v>
      </c>
      <c r="D95" s="19">
        <f t="shared" si="55"/>
        <v>94</v>
      </c>
      <c r="E95" s="20" t="str">
        <f t="shared" si="70"/>
        <v>GR</v>
      </c>
      <c r="F95" s="21"/>
      <c r="G95" s="22"/>
      <c r="H95" s="22"/>
      <c r="I95" s="24">
        <v>100111004</v>
      </c>
      <c r="J95" s="23" t="s">
        <v>48</v>
      </c>
      <c r="K95" s="22"/>
      <c r="L95" s="22"/>
      <c r="M95" s="22"/>
      <c r="N95" s="22"/>
      <c r="O95" s="22"/>
      <c r="P95" s="53" t="str">
        <f t="shared" si="64"/>
        <v>Ventas Estimadas de Empresas del Sector Agrícola en cultivos de Cebada según la Categoría de Tamaño Específica del Servicio de Impuestos Internos de Chile para el Año 2020 (USD)</v>
      </c>
      <c r="Q95" s="20" t="str">
        <f t="shared" si="69"/>
        <v>Gráfico 8</v>
      </c>
      <c r="R95" s="49" t="s">
        <v>163</v>
      </c>
      <c r="S95" s="50">
        <f t="shared" si="71"/>
        <v>100111004</v>
      </c>
      <c r="T95" s="28"/>
      <c r="U95" s="28"/>
      <c r="V95" s="28"/>
      <c r="W95" s="28"/>
      <c r="X95" s="28"/>
      <c r="Y95" s="28"/>
      <c r="Z95" s="25" t="str">
        <f t="shared" si="72"/>
        <v>https://analytics.zoho.com/open-view/2395394000001175359?ZOHO_CRITERIA=%224.5%22.%22Id_Categor%C3%ADa%22%3D100111004</v>
      </c>
      <c r="AA95" s="54" t="s">
        <v>212</v>
      </c>
      <c r="AB95" s="30" t="str">
        <f t="shared" si="67"/>
        <v>Chile</v>
      </c>
      <c r="AC95" s="31" t="str">
        <f t="shared" si="67"/>
        <v>Año 2020</v>
      </c>
      <c r="AD95" s="32" t="str">
        <f t="shared" si="67"/>
        <v>Dólar USA</v>
      </c>
      <c r="AE95" s="30" t="str">
        <f t="shared" si="67"/>
        <v>Ventas</v>
      </c>
      <c r="AG95" s="33" t="str">
        <f t="shared" si="49"/>
        <v>Gráfico 8</v>
      </c>
      <c r="AH95" s="34" t="str">
        <f t="shared" si="57"/>
        <v>Ventas Estimadas Agricultura</v>
      </c>
      <c r="AI95" s="34" t="str">
        <f t="shared" si="41"/>
        <v>Ventas estimadas de empresas dedicadas a agricultura y/o ganadería</v>
      </c>
      <c r="AJ95" s="34" t="str">
        <f t="shared" si="50"/>
        <v>Ventas Estimadas de Empresas del Sector Agrícola en cultivos de Cebada según la Categoría de Tamaño Específica del Servicio de Impuestos Internos de Chile para el Año 2020 (USD)</v>
      </c>
      <c r="AK95" s="35" t="str">
        <f t="shared" si="68"/>
        <v>Año 2020</v>
      </c>
      <c r="AL95" s="34" t="str">
        <f t="shared" si="68"/>
        <v>venta estimada, empresas en agricultura, cultivos, actividad económica, agricultura, ganadería</v>
      </c>
      <c r="AM95" s="36" t="str">
        <f t="shared" si="51"/>
        <v>https://analytics.zoho.com/open-view/2395394000001175359?ZOHO_CRITERIA=%224.5%22.%22Id_Categor%C3%ADa%22%3D100111004</v>
      </c>
      <c r="AN95" s="44" t="str">
        <f t="shared" si="62"/>
        <v>CHL</v>
      </c>
      <c r="AO95" s="44" t="str">
        <f t="shared" si="62"/>
        <v>País</v>
      </c>
      <c r="AP95" s="34" t="str">
        <f t="shared" si="62"/>
        <v>Número de Empleados de las empresas dedicadas a una actividad económica asociada a la agricultura o la ganadería, según tamaño de la empresa.</v>
      </c>
      <c r="AQ95" s="45">
        <f t="shared" si="62"/>
        <v>44324</v>
      </c>
      <c r="AR95" s="36" t="str">
        <f t="shared" si="62"/>
        <v>Español</v>
      </c>
      <c r="AS95" s="36" t="str">
        <f t="shared" si="62"/>
        <v>Naty</v>
      </c>
      <c r="AT95" s="40" t="str">
        <f t="shared" si="62"/>
        <v>No Aplica</v>
      </c>
      <c r="AU95" s="40" t="str">
        <f t="shared" si="62"/>
        <v>No Aplica</v>
      </c>
      <c r="AV95" s="40" t="str">
        <f t="shared" si="62"/>
        <v>No Aplica</v>
      </c>
      <c r="AW95" s="35">
        <v>100111004</v>
      </c>
      <c r="AX95" s="41" t="e">
        <f t="shared" si="62"/>
        <v>#REF!</v>
      </c>
      <c r="AY95" s="46" t="str">
        <f t="shared" si="62"/>
        <v>Fruta</v>
      </c>
      <c r="AZ95" s="40">
        <f t="shared" si="62"/>
        <v>38</v>
      </c>
      <c r="BA95" s="41" t="e">
        <f>+VLOOKUP($AC95,[1]!Temporalidad[[nombre]:[Columna1]],7,0)</f>
        <v>#REF!</v>
      </c>
      <c r="BB95" s="41" t="e">
        <f>+VLOOKUP($E95,[1]!Tipo_Gráfico[#Data],2,0)</f>
        <v>#REF!</v>
      </c>
      <c r="BC95" s="36" t="str">
        <f t="shared" si="59"/>
        <v>Servicio de Impuestos Internos , Ministerio de Hacienda, Chile</v>
      </c>
      <c r="BD95" s="35" t="e">
        <f>+VLOOKUP($AD95,[1]!unidad_medida[[nombre]:[Columna1]],2,0)</f>
        <v>#REF!</v>
      </c>
      <c r="BE95" s="40" t="str">
        <f t="shared" si="63"/>
        <v>No Aplica</v>
      </c>
      <c r="BF95" s="40" t="str">
        <f t="shared" si="63"/>
        <v>No Aplica</v>
      </c>
      <c r="BG95" s="40" t="str">
        <f t="shared" si="63"/>
        <v>No Aplica</v>
      </c>
      <c r="BH95" s="41" t="e">
        <f>+VLOOKUP($AS95,[1]!Responsables[#Data],3,0)</f>
        <v>#REF!</v>
      </c>
      <c r="BI95" s="41" t="e">
        <f>+VLOOKUP($AD95,[1]!unidad_medida[[nombre]:[Columna1]],5,0)</f>
        <v>#REF!</v>
      </c>
    </row>
    <row r="96" spans="1:61" ht="43.5" x14ac:dyDescent="0.35">
      <c r="A96" s="58" t="s">
        <v>250</v>
      </c>
      <c r="B96" s="58" t="s">
        <v>251</v>
      </c>
      <c r="C96" s="59">
        <v>4.0999999999999996</v>
      </c>
      <c r="D96" s="19">
        <f t="shared" si="55"/>
        <v>95</v>
      </c>
      <c r="E96" s="20" t="str">
        <f t="shared" si="70"/>
        <v>GR</v>
      </c>
      <c r="F96" s="21"/>
      <c r="G96" s="22"/>
      <c r="H96" s="22"/>
      <c r="I96" s="24">
        <v>100111005</v>
      </c>
      <c r="J96" s="23" t="s">
        <v>48</v>
      </c>
      <c r="K96" s="22"/>
      <c r="L96" s="22"/>
      <c r="M96" s="22"/>
      <c r="N96" s="22"/>
      <c r="O96" s="22"/>
      <c r="P96" s="53" t="str">
        <f t="shared" si="64"/>
        <v>Ventas Estimadas de Empresas del Sector Agrícola en cultivos de Avena según la Categoría de Tamaño Específica del Servicio de Impuestos Internos de Chile para el Año 2020 (USD)</v>
      </c>
      <c r="Q96" s="20" t="str">
        <f t="shared" si="69"/>
        <v>Gráfico 8</v>
      </c>
      <c r="R96" s="49" t="s">
        <v>165</v>
      </c>
      <c r="S96" s="50">
        <f t="shared" si="71"/>
        <v>100111005</v>
      </c>
      <c r="T96" s="28"/>
      <c r="U96" s="28"/>
      <c r="V96" s="28"/>
      <c r="W96" s="28"/>
      <c r="X96" s="28"/>
      <c r="Y96" s="28"/>
      <c r="Z96" s="25" t="str">
        <f t="shared" si="72"/>
        <v>https://analytics.zoho.com/open-view/2395394000001175359?ZOHO_CRITERIA=%224.5%22.%22Id_Categor%C3%ADa%22%3D100111005</v>
      </c>
      <c r="AA96" s="54" t="s">
        <v>213</v>
      </c>
      <c r="AB96" s="30" t="str">
        <f t="shared" si="67"/>
        <v>Chile</v>
      </c>
      <c r="AC96" s="31" t="str">
        <f t="shared" si="67"/>
        <v>Año 2020</v>
      </c>
      <c r="AD96" s="32" t="str">
        <f t="shared" si="67"/>
        <v>Dólar USA</v>
      </c>
      <c r="AE96" s="30" t="str">
        <f t="shared" si="67"/>
        <v>Ventas</v>
      </c>
      <c r="AG96" s="33" t="str">
        <f t="shared" si="49"/>
        <v>Gráfico 8</v>
      </c>
      <c r="AH96" s="34" t="str">
        <f t="shared" si="57"/>
        <v>Ventas Estimadas Agricultura</v>
      </c>
      <c r="AI96" s="34" t="str">
        <f t="shared" si="41"/>
        <v>Ventas estimadas de empresas dedicadas a agricultura y/o ganadería</v>
      </c>
      <c r="AJ96" s="34" t="str">
        <f t="shared" si="50"/>
        <v>Ventas Estimadas de Empresas del Sector Agrícola en cultivos de Avena según la Categoría de Tamaño Específica del Servicio de Impuestos Internos de Chile para el Año 2020 (USD)</v>
      </c>
      <c r="AK96" s="35" t="str">
        <f t="shared" si="68"/>
        <v>Año 2020</v>
      </c>
      <c r="AL96" s="34" t="str">
        <f t="shared" si="68"/>
        <v>venta estimada, empresas en agricultura, cultivos, actividad económica, agricultura, ganadería</v>
      </c>
      <c r="AM96" s="36" t="str">
        <f t="shared" si="51"/>
        <v>https://analytics.zoho.com/open-view/2395394000001175359?ZOHO_CRITERIA=%224.5%22.%22Id_Categor%C3%ADa%22%3D100111005</v>
      </c>
      <c r="AN96" s="44" t="str">
        <f t="shared" si="62"/>
        <v>CHL</v>
      </c>
      <c r="AO96" s="44" t="str">
        <f t="shared" si="62"/>
        <v>País</v>
      </c>
      <c r="AP96" s="34" t="str">
        <f t="shared" si="62"/>
        <v>Número de Empleados de las empresas dedicadas a una actividad económica asociada a la agricultura o la ganadería, según tamaño de la empresa.</v>
      </c>
      <c r="AQ96" s="45">
        <f t="shared" si="62"/>
        <v>44324</v>
      </c>
      <c r="AR96" s="36" t="str">
        <f t="shared" si="62"/>
        <v>Español</v>
      </c>
      <c r="AS96" s="36" t="str">
        <f t="shared" si="62"/>
        <v>Naty</v>
      </c>
      <c r="AT96" s="40" t="str">
        <f t="shared" si="62"/>
        <v>No Aplica</v>
      </c>
      <c r="AU96" s="40" t="str">
        <f t="shared" si="62"/>
        <v>No Aplica</v>
      </c>
      <c r="AV96" s="40" t="str">
        <f t="shared" si="62"/>
        <v>No Aplica</v>
      </c>
      <c r="AW96" s="35">
        <v>100111005</v>
      </c>
      <c r="AX96" s="41" t="e">
        <f t="shared" si="62"/>
        <v>#REF!</v>
      </c>
      <c r="AY96" s="46" t="str">
        <f t="shared" si="62"/>
        <v>Fruta</v>
      </c>
      <c r="AZ96" s="40">
        <f t="shared" si="62"/>
        <v>38</v>
      </c>
      <c r="BA96" s="41" t="e">
        <f>+VLOOKUP($AC96,[1]!Temporalidad[[nombre]:[Columna1]],7,0)</f>
        <v>#REF!</v>
      </c>
      <c r="BB96" s="41" t="e">
        <f>+VLOOKUP($E96,[1]!Tipo_Gráfico[#Data],2,0)</f>
        <v>#REF!</v>
      </c>
      <c r="BC96" s="36" t="str">
        <f t="shared" si="59"/>
        <v>Servicio de Impuestos Internos , Ministerio de Hacienda, Chile</v>
      </c>
      <c r="BD96" s="35" t="e">
        <f>+VLOOKUP($AD96,[1]!unidad_medida[[nombre]:[Columna1]],2,0)</f>
        <v>#REF!</v>
      </c>
      <c r="BE96" s="40" t="str">
        <f t="shared" si="63"/>
        <v>No Aplica</v>
      </c>
      <c r="BF96" s="40" t="str">
        <f t="shared" si="63"/>
        <v>No Aplica</v>
      </c>
      <c r="BG96" s="40" t="str">
        <f t="shared" si="63"/>
        <v>No Aplica</v>
      </c>
      <c r="BH96" s="41" t="e">
        <f>+VLOOKUP($AS96,[1]!Responsables[#Data],3,0)</f>
        <v>#REF!</v>
      </c>
      <c r="BI96" s="41" t="e">
        <f>+VLOOKUP($AD96,[1]!unidad_medida[[nombre]:[Columna1]],5,0)</f>
        <v>#REF!</v>
      </c>
    </row>
    <row r="97" spans="1:61" ht="43.5" x14ac:dyDescent="0.35">
      <c r="A97" s="58" t="s">
        <v>250</v>
      </c>
      <c r="B97" s="58" t="s">
        <v>251</v>
      </c>
      <c r="C97" s="59">
        <v>4.0999999999999996</v>
      </c>
      <c r="D97" s="19">
        <f t="shared" si="55"/>
        <v>96</v>
      </c>
      <c r="E97" s="20" t="str">
        <f t="shared" si="70"/>
        <v>GR</v>
      </c>
      <c r="F97" s="21"/>
      <c r="G97" s="22"/>
      <c r="H97" s="22"/>
      <c r="I97" s="24">
        <v>100111011</v>
      </c>
      <c r="J97" s="23" t="s">
        <v>48</v>
      </c>
      <c r="K97" s="22"/>
      <c r="L97" s="22"/>
      <c r="M97" s="22"/>
      <c r="N97" s="22"/>
      <c r="O97" s="22"/>
      <c r="P97" s="53" t="str">
        <f t="shared" si="64"/>
        <v>Ventas Estimadas de Empresas del Sector Agrícola en cultivos de Otros cereales según la Categoría de Tamaño Específica del Servicio de Impuestos Internos de Chile para el Año 2020 (USD)</v>
      </c>
      <c r="Q97" s="20" t="str">
        <f t="shared" si="69"/>
        <v>Gráfico 8</v>
      </c>
      <c r="R97" s="49" t="s">
        <v>167</v>
      </c>
      <c r="S97" s="50">
        <f t="shared" si="71"/>
        <v>100111011</v>
      </c>
      <c r="T97" s="28"/>
      <c r="U97" s="28"/>
      <c r="V97" s="28"/>
      <c r="W97" s="28"/>
      <c r="X97" s="28"/>
      <c r="Y97" s="28"/>
      <c r="Z97" s="25" t="str">
        <f t="shared" si="72"/>
        <v>https://analytics.zoho.com/open-view/2395394000001175359?ZOHO_CRITERIA=%224.5%22.%22Id_Categor%C3%ADa%22%3D100111011</v>
      </c>
      <c r="AA97" s="54" t="s">
        <v>214</v>
      </c>
      <c r="AB97" s="30" t="str">
        <f t="shared" si="67"/>
        <v>Chile</v>
      </c>
      <c r="AC97" s="31" t="str">
        <f t="shared" si="67"/>
        <v>Año 2020</v>
      </c>
      <c r="AD97" s="32" t="str">
        <f t="shared" si="67"/>
        <v>Dólar USA</v>
      </c>
      <c r="AE97" s="30" t="str">
        <f t="shared" si="67"/>
        <v>Ventas</v>
      </c>
      <c r="AG97" s="33" t="str">
        <f t="shared" si="49"/>
        <v>Gráfico 8</v>
      </c>
      <c r="AH97" s="34" t="str">
        <f t="shared" si="57"/>
        <v>Ventas Estimadas Agricultura</v>
      </c>
      <c r="AI97" s="34" t="str">
        <f t="shared" si="41"/>
        <v>Ventas estimadas de empresas dedicadas a agricultura y/o ganadería</v>
      </c>
      <c r="AJ97" s="34" t="str">
        <f t="shared" si="50"/>
        <v>Ventas Estimadas de Empresas del Sector Agrícola en cultivos de Otros cereales según la Categoría de Tamaño Específica del Servicio de Impuestos Internos de Chile para el Año 2020 (USD)</v>
      </c>
      <c r="AK97" s="35" t="str">
        <f t="shared" si="68"/>
        <v>Año 2020</v>
      </c>
      <c r="AL97" s="34" t="str">
        <f t="shared" si="68"/>
        <v>venta estimada, empresas en agricultura, cultivos, actividad económica, agricultura, ganadería</v>
      </c>
      <c r="AM97" s="36" t="str">
        <f t="shared" si="51"/>
        <v>https://analytics.zoho.com/open-view/2395394000001175359?ZOHO_CRITERIA=%224.5%22.%22Id_Categor%C3%ADa%22%3D100111011</v>
      </c>
      <c r="AN97" s="44" t="str">
        <f t="shared" si="62"/>
        <v>CHL</v>
      </c>
      <c r="AO97" s="44" t="str">
        <f t="shared" si="62"/>
        <v>País</v>
      </c>
      <c r="AP97" s="34" t="str">
        <f t="shared" si="62"/>
        <v>Número de Empleados de las empresas dedicadas a una actividad económica asociada a la agricultura o la ganadería, según tamaño de la empresa.</v>
      </c>
      <c r="AQ97" s="45">
        <f t="shared" si="62"/>
        <v>44324</v>
      </c>
      <c r="AR97" s="36" t="str">
        <f t="shared" si="62"/>
        <v>Español</v>
      </c>
      <c r="AS97" s="36" t="str">
        <f t="shared" si="62"/>
        <v>Naty</v>
      </c>
      <c r="AT97" s="40" t="str">
        <f t="shared" si="62"/>
        <v>No Aplica</v>
      </c>
      <c r="AU97" s="40" t="str">
        <f t="shared" si="62"/>
        <v>No Aplica</v>
      </c>
      <c r="AV97" s="40" t="str">
        <f t="shared" si="62"/>
        <v>No Aplica</v>
      </c>
      <c r="AW97" s="35">
        <v>100111011</v>
      </c>
      <c r="AX97" s="41" t="e">
        <f t="shared" si="62"/>
        <v>#REF!</v>
      </c>
      <c r="AY97" s="46" t="str">
        <f t="shared" si="62"/>
        <v>Fruta</v>
      </c>
      <c r="AZ97" s="40">
        <f t="shared" si="62"/>
        <v>38</v>
      </c>
      <c r="BA97" s="41" t="e">
        <f>+VLOOKUP($AC97,[1]!Temporalidad[[nombre]:[Columna1]],7,0)</f>
        <v>#REF!</v>
      </c>
      <c r="BB97" s="41" t="e">
        <f>+VLOOKUP($E97,[1]!Tipo_Gráfico[#Data],2,0)</f>
        <v>#REF!</v>
      </c>
      <c r="BC97" s="36" t="str">
        <f t="shared" si="59"/>
        <v>Servicio de Impuestos Internos , Ministerio de Hacienda, Chile</v>
      </c>
      <c r="BD97" s="35" t="e">
        <f>+VLOOKUP($AD97,[1]!unidad_medida[[nombre]:[Columna1]],2,0)</f>
        <v>#REF!</v>
      </c>
      <c r="BE97" s="40" t="str">
        <f t="shared" si="63"/>
        <v>No Aplica</v>
      </c>
      <c r="BF97" s="40" t="str">
        <f t="shared" si="63"/>
        <v>No Aplica</v>
      </c>
      <c r="BG97" s="40" t="str">
        <f t="shared" si="63"/>
        <v>No Aplica</v>
      </c>
      <c r="BH97" s="41" t="e">
        <f>+VLOOKUP($AS97,[1]!Responsables[#Data],3,0)</f>
        <v>#REF!</v>
      </c>
      <c r="BI97" s="41" t="e">
        <f>+VLOOKUP($AD97,[1]!unidad_medida[[nombre]:[Columna1]],5,0)</f>
        <v>#REF!</v>
      </c>
    </row>
    <row r="98" spans="1:61" ht="43.5" x14ac:dyDescent="0.35">
      <c r="A98" s="58" t="s">
        <v>250</v>
      </c>
      <c r="B98" s="58" t="s">
        <v>251</v>
      </c>
      <c r="C98" s="59">
        <v>4.0999999999999996</v>
      </c>
      <c r="D98" s="19">
        <f t="shared" si="55"/>
        <v>97</v>
      </c>
      <c r="E98" s="20" t="str">
        <f t="shared" si="70"/>
        <v>GR</v>
      </c>
      <c r="F98" s="21"/>
      <c r="G98" s="22"/>
      <c r="H98" s="22"/>
      <c r="I98" s="24">
        <v>100112046</v>
      </c>
      <c r="J98" s="23" t="s">
        <v>48</v>
      </c>
      <c r="K98" s="22"/>
      <c r="L98" s="22"/>
      <c r="M98" s="22"/>
      <c r="N98" s="22"/>
      <c r="O98" s="22"/>
      <c r="P98" s="53" t="str">
        <f t="shared" si="64"/>
        <v>Ventas Estimadas de Empresas del Sector Agrícola en cultivos de Hortalizas y melones según la Categoría de Tamaño Específica del Servicio de Impuestos Internos de Chile para el Año 2020 (USD)</v>
      </c>
      <c r="Q98" s="20" t="str">
        <f t="shared" si="69"/>
        <v>Gráfico 8</v>
      </c>
      <c r="R98" s="49" t="s">
        <v>169</v>
      </c>
      <c r="S98" s="50">
        <f t="shared" si="71"/>
        <v>100112046</v>
      </c>
      <c r="T98" s="28"/>
      <c r="U98" s="28"/>
      <c r="V98" s="28"/>
      <c r="W98" s="28"/>
      <c r="X98" s="28"/>
      <c r="Y98" s="28"/>
      <c r="Z98" s="25" t="str">
        <f t="shared" si="72"/>
        <v>https://analytics.zoho.com/open-view/2395394000001175359?ZOHO_CRITERIA=%224.5%22.%22Id_Categor%C3%ADa%22%3D100112046</v>
      </c>
      <c r="AA98" s="54" t="s">
        <v>215</v>
      </c>
      <c r="AB98" s="30" t="str">
        <f t="shared" si="67"/>
        <v>Chile</v>
      </c>
      <c r="AC98" s="31" t="str">
        <f t="shared" si="67"/>
        <v>Año 2020</v>
      </c>
      <c r="AD98" s="32" t="str">
        <f t="shared" si="67"/>
        <v>Dólar USA</v>
      </c>
      <c r="AE98" s="30" t="str">
        <f t="shared" si="67"/>
        <v>Ventas</v>
      </c>
      <c r="AG98" s="33" t="str">
        <f t="shared" si="49"/>
        <v>Gráfico 8</v>
      </c>
      <c r="AH98" s="34" t="str">
        <f t="shared" si="57"/>
        <v>Ventas Estimadas Agricultura</v>
      </c>
      <c r="AI98" s="34" t="str">
        <f t="shared" si="41"/>
        <v>Ventas estimadas de empresas dedicadas a agricultura y/o ganadería</v>
      </c>
      <c r="AJ98" s="34" t="str">
        <f t="shared" si="50"/>
        <v>Ventas Estimadas de Empresas del Sector Agrícola en cultivos de Hortalizas y melones según la Categoría de Tamaño Específica del Servicio de Impuestos Internos de Chile para el Año 2020 (USD)</v>
      </c>
      <c r="AK98" s="35" t="str">
        <f t="shared" si="68"/>
        <v>Año 2020</v>
      </c>
      <c r="AL98" s="34" t="str">
        <f t="shared" si="68"/>
        <v>venta estimada, empresas en agricultura, cultivos, actividad económica, agricultura, ganadería</v>
      </c>
      <c r="AM98" s="36" t="str">
        <f t="shared" si="51"/>
        <v>https://analytics.zoho.com/open-view/2395394000001175359?ZOHO_CRITERIA=%224.5%22.%22Id_Categor%C3%ADa%22%3D100112046</v>
      </c>
      <c r="AN98" s="44" t="str">
        <f t="shared" si="62"/>
        <v>CHL</v>
      </c>
      <c r="AO98" s="44" t="str">
        <f t="shared" si="62"/>
        <v>País</v>
      </c>
      <c r="AP98" s="34" t="str">
        <f t="shared" si="62"/>
        <v>Número de Empleados de las empresas dedicadas a una actividad económica asociada a la agricultura o la ganadería, según tamaño de la empresa.</v>
      </c>
      <c r="AQ98" s="45">
        <f t="shared" si="62"/>
        <v>44324</v>
      </c>
      <c r="AR98" s="36" t="str">
        <f t="shared" si="62"/>
        <v>Español</v>
      </c>
      <c r="AS98" s="36" t="str">
        <f t="shared" si="62"/>
        <v>Naty</v>
      </c>
      <c r="AT98" s="40" t="str">
        <f t="shared" si="62"/>
        <v>No Aplica</v>
      </c>
      <c r="AU98" s="40" t="str">
        <f t="shared" si="62"/>
        <v>No Aplica</v>
      </c>
      <c r="AV98" s="40" t="str">
        <f t="shared" si="62"/>
        <v>No Aplica</v>
      </c>
      <c r="AW98" s="35">
        <v>100112046</v>
      </c>
      <c r="AX98" s="41" t="e">
        <f t="shared" si="62"/>
        <v>#REF!</v>
      </c>
      <c r="AY98" s="46" t="str">
        <f t="shared" si="62"/>
        <v>Fruta</v>
      </c>
      <c r="AZ98" s="40">
        <f t="shared" si="62"/>
        <v>38</v>
      </c>
      <c r="BA98" s="41" t="e">
        <f>+VLOOKUP($AC98,[1]!Temporalidad[[nombre]:[Columna1]],7,0)</f>
        <v>#REF!</v>
      </c>
      <c r="BB98" s="41" t="e">
        <f>+VLOOKUP($E98,[1]!Tipo_Gráfico[#Data],2,0)</f>
        <v>#REF!</v>
      </c>
      <c r="BC98" s="36" t="str">
        <f t="shared" si="59"/>
        <v>Servicio de Impuestos Internos , Ministerio de Hacienda, Chile</v>
      </c>
      <c r="BD98" s="35" t="e">
        <f>+VLOOKUP($AD98,[1]!unidad_medida[[nombre]:[Columna1]],2,0)</f>
        <v>#REF!</v>
      </c>
      <c r="BE98" s="40" t="str">
        <f t="shared" si="63"/>
        <v>No Aplica</v>
      </c>
      <c r="BF98" s="40" t="str">
        <f t="shared" si="63"/>
        <v>No Aplica</v>
      </c>
      <c r="BG98" s="40" t="str">
        <f t="shared" si="63"/>
        <v>No Aplica</v>
      </c>
      <c r="BH98" s="41" t="e">
        <f>+VLOOKUP($AS98,[1]!Responsables[#Data],3,0)</f>
        <v>#REF!</v>
      </c>
      <c r="BI98" s="41" t="e">
        <f>+VLOOKUP($AD98,[1]!unidad_medida[[nombre]:[Columna1]],5,0)</f>
        <v>#REF!</v>
      </c>
    </row>
    <row r="99" spans="1:61" ht="43.5" x14ac:dyDescent="0.35">
      <c r="A99" s="58" t="s">
        <v>250</v>
      </c>
      <c r="B99" s="58" t="s">
        <v>251</v>
      </c>
      <c r="C99" s="59">
        <v>4.0999999999999996</v>
      </c>
      <c r="D99" s="19">
        <f t="shared" si="55"/>
        <v>98</v>
      </c>
      <c r="E99" s="20" t="str">
        <f t="shared" si="70"/>
        <v>GR</v>
      </c>
      <c r="F99" s="21"/>
      <c r="G99" s="22"/>
      <c r="H99" s="22"/>
      <c r="I99" s="24">
        <v>100113001</v>
      </c>
      <c r="J99" s="23" t="s">
        <v>48</v>
      </c>
      <c r="K99" s="22"/>
      <c r="L99" s="22"/>
      <c r="M99" s="22"/>
      <c r="N99" s="22"/>
      <c r="O99" s="22"/>
      <c r="P99" s="53" t="str">
        <f t="shared" si="64"/>
        <v>Ventas Estimadas de Empresas del Sector Agrícola en cultivos de Lupino según la Categoría de Tamaño Específica del Servicio de Impuestos Internos de Chile para el Año 2020 (USD)</v>
      </c>
      <c r="Q99" s="20" t="str">
        <f t="shared" si="69"/>
        <v>Gráfico 8</v>
      </c>
      <c r="R99" s="49" t="s">
        <v>171</v>
      </c>
      <c r="S99" s="50">
        <f t="shared" si="71"/>
        <v>100113001</v>
      </c>
      <c r="T99" s="28"/>
      <c r="U99" s="28"/>
      <c r="V99" s="28"/>
      <c r="W99" s="28"/>
      <c r="X99" s="28"/>
      <c r="Y99" s="28"/>
      <c r="Z99" s="25" t="str">
        <f t="shared" si="72"/>
        <v>https://analytics.zoho.com/open-view/2395394000001175359?ZOHO_CRITERIA=%224.5%22.%22Id_Categor%C3%ADa%22%3D100113001</v>
      </c>
      <c r="AA99" s="54" t="s">
        <v>216</v>
      </c>
      <c r="AB99" s="30" t="str">
        <f t="shared" si="67"/>
        <v>Chile</v>
      </c>
      <c r="AC99" s="31" t="str">
        <f t="shared" si="67"/>
        <v>Año 2020</v>
      </c>
      <c r="AD99" s="32" t="str">
        <f t="shared" si="67"/>
        <v>Dólar USA</v>
      </c>
      <c r="AE99" s="30" t="str">
        <f t="shared" si="67"/>
        <v>Ventas</v>
      </c>
      <c r="AG99" s="33" t="str">
        <f t="shared" si="49"/>
        <v>Gráfico 8</v>
      </c>
      <c r="AH99" s="34" t="str">
        <f t="shared" si="57"/>
        <v>Ventas Estimadas Agricultura</v>
      </c>
      <c r="AI99" s="34" t="str">
        <f t="shared" si="41"/>
        <v>Ventas estimadas de empresas dedicadas a agricultura y/o ganadería</v>
      </c>
      <c r="AJ99" s="34" t="str">
        <f t="shared" si="50"/>
        <v>Ventas Estimadas de Empresas del Sector Agrícola en cultivos de Lupino según la Categoría de Tamaño Específica del Servicio de Impuestos Internos de Chile para el Año 2020 (USD)</v>
      </c>
      <c r="AK99" s="35" t="str">
        <f t="shared" si="68"/>
        <v>Año 2020</v>
      </c>
      <c r="AL99" s="34" t="str">
        <f t="shared" si="68"/>
        <v>venta estimada, empresas en agricultura, cultivos, actividad económica, agricultura, ganadería</v>
      </c>
      <c r="AM99" s="36" t="str">
        <f t="shared" si="51"/>
        <v>https://analytics.zoho.com/open-view/2395394000001175359?ZOHO_CRITERIA=%224.5%22.%22Id_Categor%C3%ADa%22%3D100113001</v>
      </c>
      <c r="AN99" s="44" t="str">
        <f t="shared" ref="AN99:AW114" si="73">+AN98</f>
        <v>CHL</v>
      </c>
      <c r="AO99" s="44" t="str">
        <f t="shared" si="73"/>
        <v>País</v>
      </c>
      <c r="AP99" s="34" t="str">
        <f t="shared" si="73"/>
        <v>Número de Empleados de las empresas dedicadas a una actividad económica asociada a la agricultura o la ganadería, según tamaño de la empresa.</v>
      </c>
      <c r="AQ99" s="45">
        <f t="shared" si="73"/>
        <v>44324</v>
      </c>
      <c r="AR99" s="36" t="str">
        <f t="shared" si="73"/>
        <v>Español</v>
      </c>
      <c r="AS99" s="36" t="str">
        <f t="shared" si="73"/>
        <v>Naty</v>
      </c>
      <c r="AT99" s="40" t="str">
        <f t="shared" si="73"/>
        <v>No Aplica</v>
      </c>
      <c r="AU99" s="40" t="str">
        <f t="shared" si="73"/>
        <v>No Aplica</v>
      </c>
      <c r="AV99" s="40" t="str">
        <f t="shared" si="73"/>
        <v>No Aplica</v>
      </c>
      <c r="AW99" s="35">
        <v>100113001</v>
      </c>
      <c r="AX99" s="41" t="e">
        <f t="shared" ref="AX99:AZ114" si="74">+AX98</f>
        <v>#REF!</v>
      </c>
      <c r="AY99" s="46" t="str">
        <f t="shared" si="74"/>
        <v>Fruta</v>
      </c>
      <c r="AZ99" s="40">
        <f t="shared" si="74"/>
        <v>38</v>
      </c>
      <c r="BA99" s="41" t="e">
        <f>+VLOOKUP($AC99,[1]!Temporalidad[[nombre]:[Columna1]],7,0)</f>
        <v>#REF!</v>
      </c>
      <c r="BB99" s="41" t="e">
        <f>+VLOOKUP($E99,[1]!Tipo_Gráfico[#Data],2,0)</f>
        <v>#REF!</v>
      </c>
      <c r="BC99" s="36" t="str">
        <f t="shared" si="59"/>
        <v>Servicio de Impuestos Internos , Ministerio de Hacienda, Chile</v>
      </c>
      <c r="BD99" s="35" t="e">
        <f>+VLOOKUP($AD99,[1]!unidad_medida[[nombre]:[Columna1]],2,0)</f>
        <v>#REF!</v>
      </c>
      <c r="BE99" s="40" t="str">
        <f t="shared" ref="BE99:BG114" si="75">+BE98</f>
        <v>No Aplica</v>
      </c>
      <c r="BF99" s="40" t="str">
        <f t="shared" si="75"/>
        <v>No Aplica</v>
      </c>
      <c r="BG99" s="40" t="str">
        <f t="shared" si="75"/>
        <v>No Aplica</v>
      </c>
      <c r="BH99" s="41" t="e">
        <f>+VLOOKUP($AS99,[1]!Responsables[#Data],3,0)</f>
        <v>#REF!</v>
      </c>
      <c r="BI99" s="41" t="e">
        <f>+VLOOKUP($AD99,[1]!unidad_medida[[nombre]:[Columna1]],5,0)</f>
        <v>#REF!</v>
      </c>
    </row>
    <row r="100" spans="1:61" ht="43.5" x14ac:dyDescent="0.35">
      <c r="A100" s="58" t="s">
        <v>250</v>
      </c>
      <c r="B100" s="58" t="s">
        <v>251</v>
      </c>
      <c r="C100" s="59">
        <v>4.0999999999999996</v>
      </c>
      <c r="D100" s="19">
        <f t="shared" si="55"/>
        <v>99</v>
      </c>
      <c r="E100" s="20" t="s">
        <v>47</v>
      </c>
      <c r="F100" s="21"/>
      <c r="G100" s="22"/>
      <c r="H100" s="22"/>
      <c r="I100" s="24">
        <v>100113002</v>
      </c>
      <c r="J100" s="23" t="s">
        <v>48</v>
      </c>
      <c r="K100" s="22"/>
      <c r="L100" s="22"/>
      <c r="M100" s="22"/>
      <c r="N100" s="22"/>
      <c r="O100" s="22"/>
      <c r="P100" s="53" t="str">
        <f t="shared" si="64"/>
        <v>Ventas Estimadas de Empresas del Sector Agrícola en cultivos de Semillas de Maravilla según la Categoría de Tamaño Específica del Servicio de Impuestos Internos de Chile para el Año 2020 (USD)</v>
      </c>
      <c r="Q100" s="20" t="s">
        <v>206</v>
      </c>
      <c r="R100" s="49" t="s">
        <v>173</v>
      </c>
      <c r="S100" s="50">
        <f t="shared" si="71"/>
        <v>100113002</v>
      </c>
      <c r="T100" s="28"/>
      <c r="U100" s="28"/>
      <c r="V100" s="28"/>
      <c r="W100" s="28"/>
      <c r="X100" s="28"/>
      <c r="Y100" s="28"/>
      <c r="Z100" s="25" t="str">
        <f t="shared" si="72"/>
        <v>https://analytics.zoho.com/open-view/2395394000001175359?ZOHO_CRITERIA=%224.5%22.%22Id_Categor%C3%ADa%22%3D100113002</v>
      </c>
      <c r="AA100" s="54" t="s">
        <v>217</v>
      </c>
      <c r="AB100" s="30" t="str">
        <f t="shared" ref="AB100:AE115" si="76">+AB99</f>
        <v>Chile</v>
      </c>
      <c r="AC100" s="31" t="str">
        <f t="shared" si="76"/>
        <v>Año 2020</v>
      </c>
      <c r="AD100" s="32" t="str">
        <f t="shared" si="76"/>
        <v>Dólar USA</v>
      </c>
      <c r="AE100" s="30" t="str">
        <f t="shared" si="76"/>
        <v>Ventas</v>
      </c>
      <c r="AG100" s="33" t="str">
        <f t="shared" si="49"/>
        <v>Gráfico 8</v>
      </c>
      <c r="AH100" s="34" t="str">
        <f t="shared" si="57"/>
        <v>Ventas Estimadas Agricultura</v>
      </c>
      <c r="AI100" s="34" t="str">
        <f t="shared" si="41"/>
        <v>Ventas estimadas de empresas dedicadas a agricultura y/o ganadería</v>
      </c>
      <c r="AJ100" s="34" t="str">
        <f t="shared" si="50"/>
        <v>Ventas Estimadas de Empresas del Sector Agrícola en cultivos de Semillas de Maravilla según la Categoría de Tamaño Específica del Servicio de Impuestos Internos de Chile para el Año 2020 (USD)</v>
      </c>
      <c r="AK100" s="35" t="str">
        <f t="shared" ref="AK100:AL115" si="77">+AK99</f>
        <v>Año 2020</v>
      </c>
      <c r="AL100" s="34" t="str">
        <f t="shared" si="77"/>
        <v>venta estimada, empresas en agricultura, cultivos, actividad económica, agricultura, ganadería</v>
      </c>
      <c r="AM100" s="36" t="str">
        <f t="shared" si="51"/>
        <v>https://analytics.zoho.com/open-view/2395394000001175359?ZOHO_CRITERIA=%224.5%22.%22Id_Categor%C3%ADa%22%3D100113002</v>
      </c>
      <c r="AN100" s="44" t="str">
        <f t="shared" si="73"/>
        <v>CHL</v>
      </c>
      <c r="AO100" s="44" t="str">
        <f t="shared" si="73"/>
        <v>País</v>
      </c>
      <c r="AP100" s="34" t="str">
        <f t="shared" si="73"/>
        <v>Número de Empleados de las empresas dedicadas a una actividad económica asociada a la agricultura o la ganadería, según tamaño de la empresa.</v>
      </c>
      <c r="AQ100" s="45">
        <f t="shared" si="73"/>
        <v>44324</v>
      </c>
      <c r="AR100" s="36" t="str">
        <f t="shared" si="73"/>
        <v>Español</v>
      </c>
      <c r="AS100" s="36" t="str">
        <f t="shared" si="73"/>
        <v>Naty</v>
      </c>
      <c r="AT100" s="40" t="str">
        <f t="shared" si="73"/>
        <v>No Aplica</v>
      </c>
      <c r="AU100" s="40" t="str">
        <f t="shared" si="73"/>
        <v>No Aplica</v>
      </c>
      <c r="AV100" s="40" t="str">
        <f t="shared" si="73"/>
        <v>No Aplica</v>
      </c>
      <c r="AW100" s="35">
        <v>100113002</v>
      </c>
      <c r="AX100" s="41" t="e">
        <f t="shared" si="74"/>
        <v>#REF!</v>
      </c>
      <c r="AY100" s="46" t="str">
        <f t="shared" si="74"/>
        <v>Fruta</v>
      </c>
      <c r="AZ100" s="40">
        <f t="shared" si="74"/>
        <v>38</v>
      </c>
      <c r="BA100" s="41" t="e">
        <f>+VLOOKUP($AC100,[1]!Temporalidad[[nombre]:[Columna1]],7,0)</f>
        <v>#REF!</v>
      </c>
      <c r="BB100" s="41" t="e">
        <f>+VLOOKUP($E100,[1]!Tipo_Gráfico[#Data],2,0)</f>
        <v>#REF!</v>
      </c>
      <c r="BC100" s="36" t="str">
        <f t="shared" si="59"/>
        <v>Servicio de Impuestos Internos , Ministerio de Hacienda, Chile</v>
      </c>
      <c r="BD100" s="35" t="e">
        <f>+VLOOKUP($AD100,[1]!unidad_medida[[nombre]:[Columna1]],2,0)</f>
        <v>#REF!</v>
      </c>
      <c r="BE100" s="40" t="str">
        <f t="shared" si="75"/>
        <v>No Aplica</v>
      </c>
      <c r="BF100" s="40" t="str">
        <f t="shared" si="75"/>
        <v>No Aplica</v>
      </c>
      <c r="BG100" s="40" t="str">
        <f t="shared" si="75"/>
        <v>No Aplica</v>
      </c>
      <c r="BH100" s="41" t="e">
        <f>+VLOOKUP($AS100,[1]!Responsables[#Data],3,0)</f>
        <v>#REF!</v>
      </c>
      <c r="BI100" s="41" t="e">
        <f>+VLOOKUP($AD100,[1]!unidad_medida[[nombre]:[Columna1]],5,0)</f>
        <v>#REF!</v>
      </c>
    </row>
    <row r="101" spans="1:61" ht="43.5" x14ac:dyDescent="0.35">
      <c r="A101" s="58" t="s">
        <v>250</v>
      </c>
      <c r="B101" s="58" t="s">
        <v>251</v>
      </c>
      <c r="C101" s="59">
        <v>4.0999999999999996</v>
      </c>
      <c r="D101" s="19">
        <f t="shared" si="55"/>
        <v>100</v>
      </c>
      <c r="E101" s="20" t="str">
        <f>+E100</f>
        <v>GR</v>
      </c>
      <c r="F101" s="21"/>
      <c r="G101" s="22"/>
      <c r="H101" s="22"/>
      <c r="I101" s="24">
        <v>100113003</v>
      </c>
      <c r="J101" s="23" t="s">
        <v>48</v>
      </c>
      <c r="K101" s="22"/>
      <c r="L101" s="22"/>
      <c r="M101" s="22"/>
      <c r="N101" s="22"/>
      <c r="O101" s="22"/>
      <c r="P101" s="53" t="str">
        <f t="shared" si="64"/>
        <v>Ventas Estimadas de Empresas del Sector Agrícola en cultivos de Semillas de Raps según la Categoría de Tamaño Específica del Servicio de Impuestos Internos de Chile para el Año 2020 (USD)</v>
      </c>
      <c r="Q101" s="20" t="str">
        <f t="shared" ref="Q101:Q111" si="78">+Q100</f>
        <v>Gráfico 8</v>
      </c>
      <c r="R101" s="49" t="s">
        <v>175</v>
      </c>
      <c r="S101" s="50">
        <f t="shared" si="71"/>
        <v>100113003</v>
      </c>
      <c r="T101" s="28"/>
      <c r="U101" s="28"/>
      <c r="V101" s="28"/>
      <c r="W101" s="28"/>
      <c r="X101" s="28"/>
      <c r="Y101" s="28"/>
      <c r="Z101" s="25" t="str">
        <f t="shared" si="72"/>
        <v>https://analytics.zoho.com/open-view/2395394000001175359?ZOHO_CRITERIA=%224.5%22.%22Id_Categor%C3%ADa%22%3D100113003</v>
      </c>
      <c r="AA101" s="54" t="s">
        <v>218</v>
      </c>
      <c r="AB101" s="30" t="str">
        <f t="shared" si="76"/>
        <v>Chile</v>
      </c>
      <c r="AC101" s="31" t="str">
        <f t="shared" si="76"/>
        <v>Año 2020</v>
      </c>
      <c r="AD101" s="32" t="str">
        <f t="shared" si="76"/>
        <v>Dólar USA</v>
      </c>
      <c r="AE101" s="30" t="str">
        <f t="shared" si="76"/>
        <v>Ventas</v>
      </c>
      <c r="AG101" s="33" t="str">
        <f t="shared" si="49"/>
        <v>Gráfico 8</v>
      </c>
      <c r="AH101" s="34" t="str">
        <f t="shared" si="57"/>
        <v>Ventas Estimadas Agricultura</v>
      </c>
      <c r="AI101" s="34" t="str">
        <f t="shared" si="41"/>
        <v>Ventas estimadas de empresas dedicadas a agricultura y/o ganadería</v>
      </c>
      <c r="AJ101" s="34" t="str">
        <f t="shared" si="50"/>
        <v>Ventas Estimadas de Empresas del Sector Agrícola en cultivos de Semillas de Raps según la Categoría de Tamaño Específica del Servicio de Impuestos Internos de Chile para el Año 2020 (USD)</v>
      </c>
      <c r="AK101" s="35" t="str">
        <f t="shared" si="77"/>
        <v>Año 2020</v>
      </c>
      <c r="AL101" s="34" t="str">
        <f t="shared" si="77"/>
        <v>venta estimada, empresas en agricultura, cultivos, actividad económica, agricultura, ganadería</v>
      </c>
      <c r="AM101" s="36" t="str">
        <f t="shared" si="51"/>
        <v>https://analytics.zoho.com/open-view/2395394000001175359?ZOHO_CRITERIA=%224.5%22.%22Id_Categor%C3%ADa%22%3D100113003</v>
      </c>
      <c r="AN101" s="44" t="str">
        <f t="shared" si="73"/>
        <v>CHL</v>
      </c>
      <c r="AO101" s="44" t="str">
        <f t="shared" si="73"/>
        <v>País</v>
      </c>
      <c r="AP101" s="34" t="str">
        <f t="shared" si="73"/>
        <v>Número de Empleados de las empresas dedicadas a una actividad económica asociada a la agricultura o la ganadería, según tamaño de la empresa.</v>
      </c>
      <c r="AQ101" s="45">
        <f t="shared" si="73"/>
        <v>44324</v>
      </c>
      <c r="AR101" s="36" t="str">
        <f t="shared" si="73"/>
        <v>Español</v>
      </c>
      <c r="AS101" s="36" t="str">
        <f t="shared" si="73"/>
        <v>Naty</v>
      </c>
      <c r="AT101" s="40" t="str">
        <f t="shared" si="73"/>
        <v>No Aplica</v>
      </c>
      <c r="AU101" s="40" t="str">
        <f t="shared" si="73"/>
        <v>No Aplica</v>
      </c>
      <c r="AV101" s="40" t="str">
        <f t="shared" si="73"/>
        <v>No Aplica</v>
      </c>
      <c r="AW101" s="35">
        <v>100113003</v>
      </c>
      <c r="AX101" s="41" t="e">
        <f t="shared" si="74"/>
        <v>#REF!</v>
      </c>
      <c r="AY101" s="46" t="str">
        <f t="shared" si="74"/>
        <v>Fruta</v>
      </c>
      <c r="AZ101" s="40">
        <f t="shared" si="74"/>
        <v>38</v>
      </c>
      <c r="BA101" s="41" t="e">
        <f>+VLOOKUP($AC101,[1]!Temporalidad[[nombre]:[Columna1]],7,0)</f>
        <v>#REF!</v>
      </c>
      <c r="BB101" s="41" t="e">
        <f>+VLOOKUP($E101,[1]!Tipo_Gráfico[#Data],2,0)</f>
        <v>#REF!</v>
      </c>
      <c r="BC101" s="36" t="str">
        <f t="shared" si="59"/>
        <v>Servicio de Impuestos Internos , Ministerio de Hacienda, Chile</v>
      </c>
      <c r="BD101" s="35" t="e">
        <f>+VLOOKUP($AD101,[1]!unidad_medida[[nombre]:[Columna1]],2,0)</f>
        <v>#REF!</v>
      </c>
      <c r="BE101" s="40" t="str">
        <f t="shared" si="75"/>
        <v>No Aplica</v>
      </c>
      <c r="BF101" s="40" t="str">
        <f t="shared" si="75"/>
        <v>No Aplica</v>
      </c>
      <c r="BG101" s="40" t="str">
        <f t="shared" si="75"/>
        <v>No Aplica</v>
      </c>
      <c r="BH101" s="41" t="e">
        <f>+VLOOKUP($AS101,[1]!Responsables[#Data],3,0)</f>
        <v>#REF!</v>
      </c>
      <c r="BI101" s="41" t="e">
        <f>+VLOOKUP($AD101,[1]!unidad_medida[[nombre]:[Columna1]],5,0)</f>
        <v>#REF!</v>
      </c>
    </row>
    <row r="102" spans="1:61" ht="43.5" x14ac:dyDescent="0.35">
      <c r="A102" s="58" t="s">
        <v>250</v>
      </c>
      <c r="B102" s="58" t="s">
        <v>251</v>
      </c>
      <c r="C102" s="59">
        <v>4.0999999999999996</v>
      </c>
      <c r="D102" s="19">
        <f t="shared" si="55"/>
        <v>101</v>
      </c>
      <c r="E102" s="20" t="str">
        <f t="shared" ref="E102:E114" si="79">+E101</f>
        <v>GR</v>
      </c>
      <c r="F102" s="21"/>
      <c r="G102" s="22"/>
      <c r="H102" s="22"/>
      <c r="I102" s="24">
        <v>100113004</v>
      </c>
      <c r="J102" s="23" t="s">
        <v>48</v>
      </c>
      <c r="K102" s="22"/>
      <c r="L102" s="22"/>
      <c r="M102" s="22"/>
      <c r="N102" s="22"/>
      <c r="O102" s="22"/>
      <c r="P102" s="53" t="str">
        <f t="shared" si="64"/>
        <v>Ventas Estimadas de Empresas del Sector Agrícola en cultivos de Remolacha azucarera según la Categoría de Tamaño Específica del Servicio de Impuestos Internos de Chile para el Año 2020 (USD)</v>
      </c>
      <c r="Q102" s="20" t="str">
        <f t="shared" si="78"/>
        <v>Gráfico 8</v>
      </c>
      <c r="R102" s="49" t="s">
        <v>177</v>
      </c>
      <c r="S102" s="50">
        <f t="shared" si="71"/>
        <v>100113004</v>
      </c>
      <c r="T102" s="28"/>
      <c r="U102" s="28"/>
      <c r="V102" s="28"/>
      <c r="W102" s="28"/>
      <c r="X102" s="28"/>
      <c r="Y102" s="28"/>
      <c r="Z102" s="25" t="str">
        <f t="shared" si="72"/>
        <v>https://analytics.zoho.com/open-view/2395394000001175359?ZOHO_CRITERIA=%224.5%22.%22Id_Categor%C3%ADa%22%3D100113004</v>
      </c>
      <c r="AA102" s="54" t="s">
        <v>219</v>
      </c>
      <c r="AB102" s="30" t="str">
        <f t="shared" si="76"/>
        <v>Chile</v>
      </c>
      <c r="AC102" s="31" t="str">
        <f t="shared" si="76"/>
        <v>Año 2020</v>
      </c>
      <c r="AD102" s="32" t="str">
        <f t="shared" si="76"/>
        <v>Dólar USA</v>
      </c>
      <c r="AE102" s="30" t="str">
        <f t="shared" si="76"/>
        <v>Ventas</v>
      </c>
      <c r="AG102" s="33" t="str">
        <f t="shared" si="49"/>
        <v>Gráfico 8</v>
      </c>
      <c r="AH102" s="34" t="str">
        <f t="shared" si="57"/>
        <v>Ventas Estimadas Agricultura</v>
      </c>
      <c r="AI102" s="34" t="str">
        <f t="shared" si="41"/>
        <v>Ventas estimadas de empresas dedicadas a agricultura y/o ganadería</v>
      </c>
      <c r="AJ102" s="34" t="str">
        <f t="shared" si="50"/>
        <v>Ventas Estimadas de Empresas del Sector Agrícola en cultivos de Remolacha azucarera según la Categoría de Tamaño Específica del Servicio de Impuestos Internos de Chile para el Año 2020 (USD)</v>
      </c>
      <c r="AK102" s="35" t="str">
        <f t="shared" si="77"/>
        <v>Año 2020</v>
      </c>
      <c r="AL102" s="34" t="str">
        <f t="shared" si="77"/>
        <v>venta estimada, empresas en agricultura, cultivos, actividad económica, agricultura, ganadería</v>
      </c>
      <c r="AM102" s="36" t="str">
        <f t="shared" si="51"/>
        <v>https://analytics.zoho.com/open-view/2395394000001175359?ZOHO_CRITERIA=%224.5%22.%22Id_Categor%C3%ADa%22%3D100113004</v>
      </c>
      <c r="AN102" s="44" t="str">
        <f t="shared" si="73"/>
        <v>CHL</v>
      </c>
      <c r="AO102" s="44" t="str">
        <f t="shared" si="73"/>
        <v>País</v>
      </c>
      <c r="AP102" s="34" t="str">
        <f t="shared" si="73"/>
        <v>Número de Empleados de las empresas dedicadas a una actividad económica asociada a la agricultura o la ganadería, según tamaño de la empresa.</v>
      </c>
      <c r="AQ102" s="45">
        <f t="shared" si="73"/>
        <v>44324</v>
      </c>
      <c r="AR102" s="36" t="str">
        <f t="shared" si="73"/>
        <v>Español</v>
      </c>
      <c r="AS102" s="36" t="str">
        <f t="shared" si="73"/>
        <v>Naty</v>
      </c>
      <c r="AT102" s="40" t="str">
        <f t="shared" si="73"/>
        <v>No Aplica</v>
      </c>
      <c r="AU102" s="40" t="str">
        <f t="shared" si="73"/>
        <v>No Aplica</v>
      </c>
      <c r="AV102" s="40" t="str">
        <f t="shared" si="73"/>
        <v>No Aplica</v>
      </c>
      <c r="AW102" s="35">
        <v>100113004</v>
      </c>
      <c r="AX102" s="41" t="e">
        <f t="shared" si="74"/>
        <v>#REF!</v>
      </c>
      <c r="AY102" s="46" t="str">
        <f t="shared" si="74"/>
        <v>Fruta</v>
      </c>
      <c r="AZ102" s="40">
        <f t="shared" si="74"/>
        <v>38</v>
      </c>
      <c r="BA102" s="41" t="e">
        <f>+VLOOKUP($AC102,[1]!Temporalidad[[nombre]:[Columna1]],7,0)</f>
        <v>#REF!</v>
      </c>
      <c r="BB102" s="41" t="e">
        <f>+VLOOKUP($E102,[1]!Tipo_Gráfico[#Data],2,0)</f>
        <v>#REF!</v>
      </c>
      <c r="BC102" s="36" t="str">
        <f t="shared" si="59"/>
        <v>Servicio de Impuestos Internos , Ministerio de Hacienda, Chile</v>
      </c>
      <c r="BD102" s="35" t="e">
        <f>+VLOOKUP($AD102,[1]!unidad_medida[[nombre]:[Columna1]],2,0)</f>
        <v>#REF!</v>
      </c>
      <c r="BE102" s="40" t="str">
        <f t="shared" si="75"/>
        <v>No Aplica</v>
      </c>
      <c r="BF102" s="40" t="str">
        <f t="shared" si="75"/>
        <v>No Aplica</v>
      </c>
      <c r="BG102" s="40" t="str">
        <f t="shared" si="75"/>
        <v>No Aplica</v>
      </c>
      <c r="BH102" s="41" t="e">
        <f>+VLOOKUP($AS102,[1]!Responsables[#Data],3,0)</f>
        <v>#REF!</v>
      </c>
      <c r="BI102" s="41" t="e">
        <f>+VLOOKUP($AD102,[1]!unidad_medida[[nombre]:[Columna1]],5,0)</f>
        <v>#REF!</v>
      </c>
    </row>
    <row r="103" spans="1:61" ht="43.5" x14ac:dyDescent="0.35">
      <c r="A103" s="58" t="s">
        <v>250</v>
      </c>
      <c r="B103" s="58" t="s">
        <v>251</v>
      </c>
      <c r="C103" s="59">
        <v>4.0999999999999996</v>
      </c>
      <c r="D103" s="19">
        <f t="shared" si="55"/>
        <v>102</v>
      </c>
      <c r="E103" s="20" t="str">
        <f t="shared" si="79"/>
        <v>GR</v>
      </c>
      <c r="F103" s="21"/>
      <c r="G103" s="22"/>
      <c r="H103" s="22"/>
      <c r="I103" s="24">
        <v>100113005</v>
      </c>
      <c r="J103" s="23" t="s">
        <v>48</v>
      </c>
      <c r="K103" s="22"/>
      <c r="L103" s="22"/>
      <c r="M103" s="22"/>
      <c r="N103" s="22"/>
      <c r="O103" s="22"/>
      <c r="P103" s="53" t="str">
        <f t="shared" si="64"/>
        <v>Ventas Estimadas de Empresas del Sector Agrícola en cultivos de Tabaco según la Categoría de Tamaño Específica del Servicio de Impuestos Internos de Chile para el Año 2020 (USD)</v>
      </c>
      <c r="Q103" s="20" t="str">
        <f t="shared" si="78"/>
        <v>Gráfico 8</v>
      </c>
      <c r="R103" s="49" t="s">
        <v>179</v>
      </c>
      <c r="S103" s="50">
        <f t="shared" si="71"/>
        <v>100113005</v>
      </c>
      <c r="T103" s="28"/>
      <c r="U103" s="28"/>
      <c r="V103" s="28"/>
      <c r="W103" s="28"/>
      <c r="X103" s="28"/>
      <c r="Y103" s="28"/>
      <c r="Z103" s="25" t="str">
        <f t="shared" si="72"/>
        <v>https://analytics.zoho.com/open-view/2395394000001175359?ZOHO_CRITERIA=%224.5%22.%22Id_Categor%C3%ADa%22%3D100113005</v>
      </c>
      <c r="AA103" s="54" t="s">
        <v>220</v>
      </c>
      <c r="AB103" s="30" t="str">
        <f t="shared" si="76"/>
        <v>Chile</v>
      </c>
      <c r="AC103" s="31" t="str">
        <f t="shared" si="76"/>
        <v>Año 2020</v>
      </c>
      <c r="AD103" s="32" t="str">
        <f t="shared" si="76"/>
        <v>Dólar USA</v>
      </c>
      <c r="AE103" s="30" t="str">
        <f t="shared" si="76"/>
        <v>Ventas</v>
      </c>
      <c r="AG103" s="33" t="str">
        <f t="shared" si="49"/>
        <v>Gráfico 8</v>
      </c>
      <c r="AH103" s="34" t="str">
        <f t="shared" si="57"/>
        <v>Ventas Estimadas Agricultura</v>
      </c>
      <c r="AI103" s="34" t="str">
        <f t="shared" si="41"/>
        <v>Ventas estimadas de empresas dedicadas a agricultura y/o ganadería</v>
      </c>
      <c r="AJ103" s="34" t="str">
        <f t="shared" si="50"/>
        <v>Ventas Estimadas de Empresas del Sector Agrícola en cultivos de Tabaco según la Categoría de Tamaño Específica del Servicio de Impuestos Internos de Chile para el Año 2020 (USD)</v>
      </c>
      <c r="AK103" s="35" t="str">
        <f t="shared" si="77"/>
        <v>Año 2020</v>
      </c>
      <c r="AL103" s="34" t="str">
        <f t="shared" si="77"/>
        <v>venta estimada, empresas en agricultura, cultivos, actividad económica, agricultura, ganadería</v>
      </c>
      <c r="AM103" s="36" t="str">
        <f t="shared" si="51"/>
        <v>https://analytics.zoho.com/open-view/2395394000001175359?ZOHO_CRITERIA=%224.5%22.%22Id_Categor%C3%ADa%22%3D100113005</v>
      </c>
      <c r="AN103" s="44" t="str">
        <f t="shared" si="73"/>
        <v>CHL</v>
      </c>
      <c r="AO103" s="44" t="str">
        <f t="shared" si="73"/>
        <v>País</v>
      </c>
      <c r="AP103" s="34" t="str">
        <f t="shared" si="73"/>
        <v>Número de Empleados de las empresas dedicadas a una actividad económica asociada a la agricultura o la ganadería, según tamaño de la empresa.</v>
      </c>
      <c r="AQ103" s="45">
        <f t="shared" si="73"/>
        <v>44324</v>
      </c>
      <c r="AR103" s="36" t="str">
        <f t="shared" si="73"/>
        <v>Español</v>
      </c>
      <c r="AS103" s="36" t="str">
        <f t="shared" si="73"/>
        <v>Naty</v>
      </c>
      <c r="AT103" s="40" t="str">
        <f t="shared" si="73"/>
        <v>No Aplica</v>
      </c>
      <c r="AU103" s="40" t="str">
        <f t="shared" si="73"/>
        <v>No Aplica</v>
      </c>
      <c r="AV103" s="40" t="str">
        <f t="shared" si="73"/>
        <v>No Aplica</v>
      </c>
      <c r="AW103" s="35">
        <v>100113005</v>
      </c>
      <c r="AX103" s="41" t="e">
        <f t="shared" si="74"/>
        <v>#REF!</v>
      </c>
      <c r="AY103" s="46" t="str">
        <f t="shared" si="74"/>
        <v>Fruta</v>
      </c>
      <c r="AZ103" s="40">
        <f t="shared" si="74"/>
        <v>38</v>
      </c>
      <c r="BA103" s="41" t="e">
        <f>+VLOOKUP($AC103,[1]!Temporalidad[[nombre]:[Columna1]],7,0)</f>
        <v>#REF!</v>
      </c>
      <c r="BB103" s="41" t="e">
        <f>+VLOOKUP($E103,[1]!Tipo_Gráfico[#Data],2,0)</f>
        <v>#REF!</v>
      </c>
      <c r="BC103" s="36" t="str">
        <f t="shared" si="59"/>
        <v>Servicio de Impuestos Internos , Ministerio de Hacienda, Chile</v>
      </c>
      <c r="BD103" s="35" t="e">
        <f>+VLOOKUP($AD103,[1]!unidad_medida[[nombre]:[Columna1]],2,0)</f>
        <v>#REF!</v>
      </c>
      <c r="BE103" s="40" t="str">
        <f t="shared" si="75"/>
        <v>No Aplica</v>
      </c>
      <c r="BF103" s="40" t="str">
        <f t="shared" si="75"/>
        <v>No Aplica</v>
      </c>
      <c r="BG103" s="40" t="str">
        <f t="shared" si="75"/>
        <v>No Aplica</v>
      </c>
      <c r="BH103" s="41" t="e">
        <f>+VLOOKUP($AS103,[1]!Responsables[#Data],3,0)</f>
        <v>#REF!</v>
      </c>
      <c r="BI103" s="41" t="e">
        <f>+VLOOKUP($AD103,[1]!unidad_medida[[nombre]:[Columna1]],5,0)</f>
        <v>#REF!</v>
      </c>
    </row>
    <row r="104" spans="1:61" ht="43.5" x14ac:dyDescent="0.35">
      <c r="A104" s="58" t="s">
        <v>250</v>
      </c>
      <c r="B104" s="58" t="s">
        <v>251</v>
      </c>
      <c r="C104" s="59">
        <v>4.0999999999999996</v>
      </c>
      <c r="D104" s="19">
        <f t="shared" si="55"/>
        <v>103</v>
      </c>
      <c r="E104" s="20" t="str">
        <f t="shared" si="79"/>
        <v>GR</v>
      </c>
      <c r="F104" s="21"/>
      <c r="G104" s="22"/>
      <c r="H104" s="22"/>
      <c r="I104" s="24">
        <v>100114001</v>
      </c>
      <c r="J104" s="23" t="s">
        <v>48</v>
      </c>
      <c r="K104" s="22"/>
      <c r="L104" s="22"/>
      <c r="M104" s="22"/>
      <c r="N104" s="22"/>
      <c r="O104" s="22"/>
      <c r="P104" s="53" t="str">
        <f t="shared" si="64"/>
        <v>Ventas Estimadas de Empresas del Sector Agrícola en cultivos de Papas según la Categoría de Tamaño Específica del Servicio de Impuestos Internos de Chile para el Año 2020 (USD)</v>
      </c>
      <c r="Q104" s="20" t="str">
        <f t="shared" si="78"/>
        <v>Gráfico 8</v>
      </c>
      <c r="R104" s="49" t="s">
        <v>181</v>
      </c>
      <c r="S104" s="50">
        <f t="shared" si="71"/>
        <v>100114001</v>
      </c>
      <c r="T104" s="28"/>
      <c r="U104" s="28"/>
      <c r="V104" s="28"/>
      <c r="W104" s="28"/>
      <c r="X104" s="28"/>
      <c r="Y104" s="28"/>
      <c r="Z104" s="25" t="str">
        <f t="shared" si="72"/>
        <v>https://analytics.zoho.com/open-view/2395394000001175359?ZOHO_CRITERIA=%224.5%22.%22Id_Categor%C3%ADa%22%3D100114001</v>
      </c>
      <c r="AA104" s="54" t="s">
        <v>221</v>
      </c>
      <c r="AB104" s="30" t="str">
        <f t="shared" si="76"/>
        <v>Chile</v>
      </c>
      <c r="AC104" s="31" t="str">
        <f t="shared" si="76"/>
        <v>Año 2020</v>
      </c>
      <c r="AD104" s="32" t="str">
        <f t="shared" si="76"/>
        <v>Dólar USA</v>
      </c>
      <c r="AE104" s="30" t="str">
        <f t="shared" si="76"/>
        <v>Ventas</v>
      </c>
      <c r="AG104" s="33" t="str">
        <f t="shared" si="49"/>
        <v>Gráfico 8</v>
      </c>
      <c r="AH104" s="34" t="str">
        <f t="shared" si="57"/>
        <v>Ventas Estimadas Agricultura</v>
      </c>
      <c r="AI104" s="34" t="str">
        <f t="shared" si="41"/>
        <v>Ventas estimadas de empresas dedicadas a agricultura y/o ganadería</v>
      </c>
      <c r="AJ104" s="34" t="str">
        <f t="shared" si="50"/>
        <v>Ventas Estimadas de Empresas del Sector Agrícola en cultivos de Papas según la Categoría de Tamaño Específica del Servicio de Impuestos Internos de Chile para el Año 2020 (USD)</v>
      </c>
      <c r="AK104" s="35" t="str">
        <f t="shared" si="77"/>
        <v>Año 2020</v>
      </c>
      <c r="AL104" s="34" t="str">
        <f t="shared" si="77"/>
        <v>venta estimada, empresas en agricultura, cultivos, actividad económica, agricultura, ganadería</v>
      </c>
      <c r="AM104" s="36" t="str">
        <f t="shared" si="51"/>
        <v>https://analytics.zoho.com/open-view/2395394000001175359?ZOHO_CRITERIA=%224.5%22.%22Id_Categor%C3%ADa%22%3D100114001</v>
      </c>
      <c r="AN104" s="44" t="str">
        <f t="shared" si="73"/>
        <v>CHL</v>
      </c>
      <c r="AO104" s="44" t="str">
        <f t="shared" si="73"/>
        <v>País</v>
      </c>
      <c r="AP104" s="34" t="str">
        <f t="shared" si="73"/>
        <v>Número de Empleados de las empresas dedicadas a una actividad económica asociada a la agricultura o la ganadería, según tamaño de la empresa.</v>
      </c>
      <c r="AQ104" s="45">
        <f t="shared" si="73"/>
        <v>44324</v>
      </c>
      <c r="AR104" s="36" t="str">
        <f t="shared" si="73"/>
        <v>Español</v>
      </c>
      <c r="AS104" s="36" t="str">
        <f t="shared" si="73"/>
        <v>Naty</v>
      </c>
      <c r="AT104" s="40" t="str">
        <f t="shared" si="73"/>
        <v>No Aplica</v>
      </c>
      <c r="AU104" s="40" t="str">
        <f t="shared" si="73"/>
        <v>No Aplica</v>
      </c>
      <c r="AV104" s="40" t="str">
        <f t="shared" si="73"/>
        <v>No Aplica</v>
      </c>
      <c r="AW104" s="35">
        <v>100114001</v>
      </c>
      <c r="AX104" s="41" t="e">
        <f t="shared" si="74"/>
        <v>#REF!</v>
      </c>
      <c r="AY104" s="46" t="str">
        <f t="shared" si="74"/>
        <v>Fruta</v>
      </c>
      <c r="AZ104" s="40">
        <f t="shared" si="74"/>
        <v>38</v>
      </c>
      <c r="BA104" s="41" t="e">
        <f>+VLOOKUP($AC104,[1]!Temporalidad[[nombre]:[Columna1]],7,0)</f>
        <v>#REF!</v>
      </c>
      <c r="BB104" s="41" t="e">
        <f>+VLOOKUP($E104,[1]!Tipo_Gráfico[#Data],2,0)</f>
        <v>#REF!</v>
      </c>
      <c r="BC104" s="36" t="str">
        <f t="shared" si="59"/>
        <v>Servicio de Impuestos Internos , Ministerio de Hacienda, Chile</v>
      </c>
      <c r="BD104" s="35" t="e">
        <f>+VLOOKUP($AD104,[1]!unidad_medida[[nombre]:[Columna1]],2,0)</f>
        <v>#REF!</v>
      </c>
      <c r="BE104" s="40" t="str">
        <f t="shared" si="75"/>
        <v>No Aplica</v>
      </c>
      <c r="BF104" s="40" t="str">
        <f t="shared" si="75"/>
        <v>No Aplica</v>
      </c>
      <c r="BG104" s="40" t="str">
        <f t="shared" si="75"/>
        <v>No Aplica</v>
      </c>
      <c r="BH104" s="41" t="e">
        <f>+VLOOKUP($AS104,[1]!Responsables[#Data],3,0)</f>
        <v>#REF!</v>
      </c>
      <c r="BI104" s="41" t="e">
        <f>+VLOOKUP($AD104,[1]!unidad_medida[[nombre]:[Columna1]],5,0)</f>
        <v>#REF!</v>
      </c>
    </row>
    <row r="105" spans="1:61" ht="43.5" x14ac:dyDescent="0.35">
      <c r="A105" s="58" t="s">
        <v>250</v>
      </c>
      <c r="B105" s="58" t="s">
        <v>251</v>
      </c>
      <c r="C105" s="59">
        <v>4.0999999999999996</v>
      </c>
      <c r="D105" s="19">
        <f t="shared" si="55"/>
        <v>104</v>
      </c>
      <c r="E105" s="20" t="str">
        <f t="shared" si="79"/>
        <v>GR</v>
      </c>
      <c r="F105" s="21"/>
      <c r="G105" s="22"/>
      <c r="H105" s="22"/>
      <c r="I105" s="24">
        <v>100114002</v>
      </c>
      <c r="J105" s="23" t="s">
        <v>48</v>
      </c>
      <c r="K105" s="22"/>
      <c r="L105" s="22"/>
      <c r="M105" s="22"/>
      <c r="N105" s="22"/>
      <c r="O105" s="22"/>
      <c r="P105" s="53" t="str">
        <f t="shared" si="64"/>
        <v>Ventas Estimadas de Empresas del Sector Agrícola en cultivos de Camotes según la Categoría de Tamaño Específica del Servicio de Impuestos Internos de Chile para el Año 2020 (USD)</v>
      </c>
      <c r="Q105" s="20" t="str">
        <f t="shared" si="78"/>
        <v>Gráfico 8</v>
      </c>
      <c r="R105" s="49" t="s">
        <v>183</v>
      </c>
      <c r="S105" s="50">
        <f t="shared" si="71"/>
        <v>100114002</v>
      </c>
      <c r="T105" s="28"/>
      <c r="U105" s="28"/>
      <c r="V105" s="28"/>
      <c r="W105" s="28"/>
      <c r="X105" s="28"/>
      <c r="Y105" s="28"/>
      <c r="Z105" s="25" t="str">
        <f t="shared" si="72"/>
        <v>https://analytics.zoho.com/open-view/2395394000001175359?ZOHO_CRITERIA=%224.5%22.%22Id_Categor%C3%ADa%22%3D100114002</v>
      </c>
      <c r="AA105" s="54" t="s">
        <v>222</v>
      </c>
      <c r="AB105" s="30" t="str">
        <f t="shared" si="76"/>
        <v>Chile</v>
      </c>
      <c r="AC105" s="31" t="str">
        <f t="shared" si="76"/>
        <v>Año 2020</v>
      </c>
      <c r="AD105" s="32" t="str">
        <f t="shared" si="76"/>
        <v>Dólar USA</v>
      </c>
      <c r="AE105" s="30" t="str">
        <f t="shared" si="76"/>
        <v>Ventas</v>
      </c>
      <c r="AG105" s="33" t="str">
        <f t="shared" si="49"/>
        <v>Gráfico 8</v>
      </c>
      <c r="AH105" s="34" t="str">
        <f t="shared" si="57"/>
        <v>Ventas Estimadas Agricultura</v>
      </c>
      <c r="AI105" s="34" t="str">
        <f t="shared" si="41"/>
        <v>Ventas estimadas de empresas dedicadas a agricultura y/o ganadería</v>
      </c>
      <c r="AJ105" s="34" t="str">
        <f t="shared" si="50"/>
        <v>Ventas Estimadas de Empresas del Sector Agrícola en cultivos de Camotes según la Categoría de Tamaño Específica del Servicio de Impuestos Internos de Chile para el Año 2020 (USD)</v>
      </c>
      <c r="AK105" s="35" t="str">
        <f t="shared" si="77"/>
        <v>Año 2020</v>
      </c>
      <c r="AL105" s="34" t="str">
        <f t="shared" si="77"/>
        <v>venta estimada, empresas en agricultura, cultivos, actividad económica, agricultura, ganadería</v>
      </c>
      <c r="AM105" s="36" t="str">
        <f t="shared" si="51"/>
        <v>https://analytics.zoho.com/open-view/2395394000001175359?ZOHO_CRITERIA=%224.5%22.%22Id_Categor%C3%ADa%22%3D100114002</v>
      </c>
      <c r="AN105" s="44" t="str">
        <f t="shared" si="73"/>
        <v>CHL</v>
      </c>
      <c r="AO105" s="44" t="str">
        <f t="shared" si="73"/>
        <v>País</v>
      </c>
      <c r="AP105" s="34" t="str">
        <f t="shared" si="73"/>
        <v>Número de Empleados de las empresas dedicadas a una actividad económica asociada a la agricultura o la ganadería, según tamaño de la empresa.</v>
      </c>
      <c r="AQ105" s="45">
        <f t="shared" si="73"/>
        <v>44324</v>
      </c>
      <c r="AR105" s="36" t="str">
        <f t="shared" si="73"/>
        <v>Español</v>
      </c>
      <c r="AS105" s="36" t="str">
        <f t="shared" si="73"/>
        <v>Naty</v>
      </c>
      <c r="AT105" s="40" t="str">
        <f t="shared" si="73"/>
        <v>No Aplica</v>
      </c>
      <c r="AU105" s="40" t="str">
        <f t="shared" si="73"/>
        <v>No Aplica</v>
      </c>
      <c r="AV105" s="40" t="str">
        <f t="shared" si="73"/>
        <v>No Aplica</v>
      </c>
      <c r="AW105" s="35">
        <v>100114002</v>
      </c>
      <c r="AX105" s="41" t="e">
        <f t="shared" si="74"/>
        <v>#REF!</v>
      </c>
      <c r="AY105" s="46" t="str">
        <f t="shared" si="74"/>
        <v>Fruta</v>
      </c>
      <c r="AZ105" s="40">
        <f t="shared" si="74"/>
        <v>38</v>
      </c>
      <c r="BA105" s="41" t="e">
        <f>+VLOOKUP($AC105,[1]!Temporalidad[[nombre]:[Columna1]],7,0)</f>
        <v>#REF!</v>
      </c>
      <c r="BB105" s="41" t="e">
        <f>+VLOOKUP($E105,[1]!Tipo_Gráfico[#Data],2,0)</f>
        <v>#REF!</v>
      </c>
      <c r="BC105" s="36" t="str">
        <f t="shared" si="59"/>
        <v>Servicio de Impuestos Internos , Ministerio de Hacienda, Chile</v>
      </c>
      <c r="BD105" s="35" t="e">
        <f>+VLOOKUP($AD105,[1]!unidad_medida[[nombre]:[Columna1]],2,0)</f>
        <v>#REF!</v>
      </c>
      <c r="BE105" s="40" t="str">
        <f t="shared" si="75"/>
        <v>No Aplica</v>
      </c>
      <c r="BF105" s="40" t="str">
        <f t="shared" si="75"/>
        <v>No Aplica</v>
      </c>
      <c r="BG105" s="40" t="str">
        <f t="shared" si="75"/>
        <v>No Aplica</v>
      </c>
      <c r="BH105" s="41" t="e">
        <f>+VLOOKUP($AS105,[1]!Responsables[#Data],3,0)</f>
        <v>#REF!</v>
      </c>
      <c r="BI105" s="41" t="e">
        <f>+VLOOKUP($AD105,[1]!unidad_medida[[nombre]:[Columna1]],5,0)</f>
        <v>#REF!</v>
      </c>
    </row>
    <row r="106" spans="1:61" ht="43.5" x14ac:dyDescent="0.35">
      <c r="A106" s="58" t="s">
        <v>250</v>
      </c>
      <c r="B106" s="58" t="s">
        <v>251</v>
      </c>
      <c r="C106" s="59">
        <v>4.0999999999999996</v>
      </c>
      <c r="D106" s="19">
        <f t="shared" si="55"/>
        <v>105</v>
      </c>
      <c r="E106" s="20" t="str">
        <f t="shared" si="79"/>
        <v>GR</v>
      </c>
      <c r="F106" s="21"/>
      <c r="G106" s="22"/>
      <c r="H106" s="22"/>
      <c r="I106" s="24">
        <v>100114015</v>
      </c>
      <c r="J106" s="23" t="s">
        <v>48</v>
      </c>
      <c r="K106" s="22"/>
      <c r="L106" s="22"/>
      <c r="M106" s="22"/>
      <c r="N106" s="22"/>
      <c r="O106" s="22"/>
      <c r="P106" s="53" t="str">
        <f t="shared" si="64"/>
        <v>Ventas Estimadas de Empresas del Sector Agrícola en cultivos de Otros tubérculos según la Categoría de Tamaño Específica del Servicio de Impuestos Internos de Chile para el Año 2020 (USD)</v>
      </c>
      <c r="Q106" s="20" t="str">
        <f t="shared" si="78"/>
        <v>Gráfico 8</v>
      </c>
      <c r="R106" s="49" t="s">
        <v>185</v>
      </c>
      <c r="S106" s="50">
        <f t="shared" si="71"/>
        <v>100114015</v>
      </c>
      <c r="T106" s="28"/>
      <c r="U106" s="28"/>
      <c r="V106" s="28"/>
      <c r="W106" s="28"/>
      <c r="X106" s="28"/>
      <c r="Y106" s="28"/>
      <c r="Z106" s="25" t="str">
        <f t="shared" si="72"/>
        <v>https://analytics.zoho.com/open-view/2395394000001175359?ZOHO_CRITERIA=%224.5%22.%22Id_Categor%C3%ADa%22%3D100114015</v>
      </c>
      <c r="AA106" s="54" t="s">
        <v>223</v>
      </c>
      <c r="AB106" s="30" t="str">
        <f t="shared" si="76"/>
        <v>Chile</v>
      </c>
      <c r="AC106" s="31" t="str">
        <f t="shared" si="76"/>
        <v>Año 2020</v>
      </c>
      <c r="AD106" s="32" t="str">
        <f t="shared" si="76"/>
        <v>Dólar USA</v>
      </c>
      <c r="AE106" s="30" t="str">
        <f t="shared" si="76"/>
        <v>Ventas</v>
      </c>
      <c r="AG106" s="33" t="str">
        <f t="shared" si="49"/>
        <v>Gráfico 8</v>
      </c>
      <c r="AH106" s="34" t="str">
        <f t="shared" si="57"/>
        <v>Ventas Estimadas Agricultura</v>
      </c>
      <c r="AI106" s="34" t="str">
        <f t="shared" si="41"/>
        <v>Ventas estimadas de empresas dedicadas a agricultura y/o ganadería</v>
      </c>
      <c r="AJ106" s="34" t="str">
        <f t="shared" si="50"/>
        <v>Ventas Estimadas de Empresas del Sector Agrícola en cultivos de Otros tubérculos según la Categoría de Tamaño Específica del Servicio de Impuestos Internos de Chile para el Año 2020 (USD)</v>
      </c>
      <c r="AK106" s="35" t="str">
        <f t="shared" si="77"/>
        <v>Año 2020</v>
      </c>
      <c r="AL106" s="34" t="str">
        <f t="shared" si="77"/>
        <v>venta estimada, empresas en agricultura, cultivos, actividad económica, agricultura, ganadería</v>
      </c>
      <c r="AM106" s="36" t="str">
        <f t="shared" si="51"/>
        <v>https://analytics.zoho.com/open-view/2395394000001175359?ZOHO_CRITERIA=%224.5%22.%22Id_Categor%C3%ADa%22%3D100114015</v>
      </c>
      <c r="AN106" s="44" t="str">
        <f t="shared" si="73"/>
        <v>CHL</v>
      </c>
      <c r="AO106" s="44" t="str">
        <f t="shared" si="73"/>
        <v>País</v>
      </c>
      <c r="AP106" s="34" t="str">
        <f t="shared" si="73"/>
        <v>Número de Empleados de las empresas dedicadas a una actividad económica asociada a la agricultura o la ganadería, según tamaño de la empresa.</v>
      </c>
      <c r="AQ106" s="45">
        <f t="shared" si="73"/>
        <v>44324</v>
      </c>
      <c r="AR106" s="36" t="str">
        <f t="shared" si="73"/>
        <v>Español</v>
      </c>
      <c r="AS106" s="36" t="str">
        <f t="shared" si="73"/>
        <v>Naty</v>
      </c>
      <c r="AT106" s="40" t="str">
        <f t="shared" si="73"/>
        <v>No Aplica</v>
      </c>
      <c r="AU106" s="40" t="str">
        <f t="shared" si="73"/>
        <v>No Aplica</v>
      </c>
      <c r="AV106" s="40" t="str">
        <f t="shared" si="73"/>
        <v>No Aplica</v>
      </c>
      <c r="AW106" s="35">
        <v>100114015</v>
      </c>
      <c r="AX106" s="41" t="e">
        <f t="shared" si="74"/>
        <v>#REF!</v>
      </c>
      <c r="AY106" s="46" t="str">
        <f t="shared" si="74"/>
        <v>Fruta</v>
      </c>
      <c r="AZ106" s="40">
        <f t="shared" si="74"/>
        <v>38</v>
      </c>
      <c r="BA106" s="41" t="e">
        <f>+VLOOKUP($AC106,[1]!Temporalidad[[nombre]:[Columna1]],7,0)</f>
        <v>#REF!</v>
      </c>
      <c r="BB106" s="41" t="e">
        <f>+VLOOKUP($E106,[1]!Tipo_Gráfico[#Data],2,0)</f>
        <v>#REF!</v>
      </c>
      <c r="BC106" s="36" t="str">
        <f t="shared" si="59"/>
        <v>Servicio de Impuestos Internos , Ministerio de Hacienda, Chile</v>
      </c>
      <c r="BD106" s="35" t="e">
        <f>+VLOOKUP($AD106,[1]!unidad_medida[[nombre]:[Columna1]],2,0)</f>
        <v>#REF!</v>
      </c>
      <c r="BE106" s="40" t="str">
        <f t="shared" si="75"/>
        <v>No Aplica</v>
      </c>
      <c r="BF106" s="40" t="str">
        <f t="shared" si="75"/>
        <v>No Aplica</v>
      </c>
      <c r="BG106" s="40" t="str">
        <f t="shared" si="75"/>
        <v>No Aplica</v>
      </c>
      <c r="BH106" s="41" t="e">
        <f>+VLOOKUP($AS106,[1]!Responsables[#Data],3,0)</f>
        <v>#REF!</v>
      </c>
      <c r="BI106" s="41" t="e">
        <f>+VLOOKUP($AD106,[1]!unidad_medida[[nombre]:[Columna1]],5,0)</f>
        <v>#REF!</v>
      </c>
    </row>
    <row r="107" spans="1:61" ht="43.5" x14ac:dyDescent="0.35">
      <c r="A107" s="58" t="s">
        <v>250</v>
      </c>
      <c r="B107" s="58" t="s">
        <v>251</v>
      </c>
      <c r="C107" s="59">
        <v>4.0999999999999996</v>
      </c>
      <c r="D107" s="19">
        <f t="shared" si="55"/>
        <v>106</v>
      </c>
      <c r="E107" s="20" t="str">
        <f t="shared" si="79"/>
        <v>GR</v>
      </c>
      <c r="F107" s="21"/>
      <c r="G107" s="22"/>
      <c r="H107" s="22"/>
      <c r="I107" s="24">
        <v>100115001</v>
      </c>
      <c r="J107" s="23" t="s">
        <v>48</v>
      </c>
      <c r="K107" s="22"/>
      <c r="L107" s="22"/>
      <c r="M107" s="22"/>
      <c r="N107" s="22"/>
      <c r="O107" s="22"/>
      <c r="P107" s="53" t="str">
        <f t="shared" si="64"/>
        <v>Ventas Estimadas de Empresas del Sector Agrícola en cultivos de Semillas de hortalizas según la Categoría de Tamaño Específica del Servicio de Impuestos Internos de Chile para el Año 2020 (USD)</v>
      </c>
      <c r="Q107" s="20" t="str">
        <f t="shared" si="78"/>
        <v>Gráfico 8</v>
      </c>
      <c r="R107" s="49" t="s">
        <v>187</v>
      </c>
      <c r="S107" s="50">
        <f t="shared" si="71"/>
        <v>100115001</v>
      </c>
      <c r="T107" s="28"/>
      <c r="U107" s="28"/>
      <c r="V107" s="28"/>
      <c r="W107" s="28"/>
      <c r="X107" s="28"/>
      <c r="Y107" s="28"/>
      <c r="Z107" s="25" t="str">
        <f t="shared" si="72"/>
        <v>https://analytics.zoho.com/open-view/2395394000001175359?ZOHO_CRITERIA=%224.5%22.%22Id_Categor%C3%ADa%22%3D100115001</v>
      </c>
      <c r="AA107" s="54" t="s">
        <v>224</v>
      </c>
      <c r="AB107" s="30" t="str">
        <f t="shared" si="76"/>
        <v>Chile</v>
      </c>
      <c r="AC107" s="31" t="str">
        <f t="shared" si="76"/>
        <v>Año 2020</v>
      </c>
      <c r="AD107" s="32" t="str">
        <f t="shared" si="76"/>
        <v>Dólar USA</v>
      </c>
      <c r="AE107" s="30" t="str">
        <f t="shared" si="76"/>
        <v>Ventas</v>
      </c>
      <c r="AG107" s="33" t="str">
        <f t="shared" si="49"/>
        <v>Gráfico 8</v>
      </c>
      <c r="AH107" s="34" t="str">
        <f t="shared" si="57"/>
        <v>Ventas Estimadas Agricultura</v>
      </c>
      <c r="AI107" s="34" t="str">
        <f t="shared" si="41"/>
        <v>Ventas estimadas de empresas dedicadas a agricultura y/o ganadería</v>
      </c>
      <c r="AJ107" s="34" t="str">
        <f t="shared" si="50"/>
        <v>Ventas Estimadas de Empresas del Sector Agrícola en cultivos de Semillas de hortalizas según la Categoría de Tamaño Específica del Servicio de Impuestos Internos de Chile para el Año 2020 (USD)</v>
      </c>
      <c r="AK107" s="35" t="str">
        <f t="shared" si="77"/>
        <v>Año 2020</v>
      </c>
      <c r="AL107" s="34" t="str">
        <f t="shared" si="77"/>
        <v>venta estimada, empresas en agricultura, cultivos, actividad económica, agricultura, ganadería</v>
      </c>
      <c r="AM107" s="36" t="str">
        <f t="shared" si="51"/>
        <v>https://analytics.zoho.com/open-view/2395394000001175359?ZOHO_CRITERIA=%224.5%22.%22Id_Categor%C3%ADa%22%3D100115001</v>
      </c>
      <c r="AN107" s="44" t="str">
        <f t="shared" si="73"/>
        <v>CHL</v>
      </c>
      <c r="AO107" s="44" t="str">
        <f t="shared" si="73"/>
        <v>País</v>
      </c>
      <c r="AP107" s="34" t="str">
        <f t="shared" si="73"/>
        <v>Número de Empleados de las empresas dedicadas a una actividad económica asociada a la agricultura o la ganadería, según tamaño de la empresa.</v>
      </c>
      <c r="AQ107" s="45">
        <f t="shared" si="73"/>
        <v>44324</v>
      </c>
      <c r="AR107" s="36" t="str">
        <f t="shared" si="73"/>
        <v>Español</v>
      </c>
      <c r="AS107" s="36" t="str">
        <f t="shared" si="73"/>
        <v>Naty</v>
      </c>
      <c r="AT107" s="40" t="str">
        <f t="shared" si="73"/>
        <v>No Aplica</v>
      </c>
      <c r="AU107" s="40" t="str">
        <f t="shared" si="73"/>
        <v>No Aplica</v>
      </c>
      <c r="AV107" s="40" t="str">
        <f t="shared" si="73"/>
        <v>No Aplica</v>
      </c>
      <c r="AW107" s="35">
        <v>100115001</v>
      </c>
      <c r="AX107" s="41" t="e">
        <f t="shared" si="74"/>
        <v>#REF!</v>
      </c>
      <c r="AY107" s="46" t="str">
        <f t="shared" si="74"/>
        <v>Fruta</v>
      </c>
      <c r="AZ107" s="40">
        <f t="shared" si="74"/>
        <v>38</v>
      </c>
      <c r="BA107" s="41" t="e">
        <f>+VLOOKUP($AC107,[1]!Temporalidad[[nombre]:[Columna1]],7,0)</f>
        <v>#REF!</v>
      </c>
      <c r="BB107" s="41" t="e">
        <f>+VLOOKUP($E107,[1]!Tipo_Gráfico[#Data],2,0)</f>
        <v>#REF!</v>
      </c>
      <c r="BC107" s="36" t="str">
        <f t="shared" si="59"/>
        <v>Servicio de Impuestos Internos , Ministerio de Hacienda, Chile</v>
      </c>
      <c r="BD107" s="35" t="e">
        <f>+VLOOKUP($AD107,[1]!unidad_medida[[nombre]:[Columna1]],2,0)</f>
        <v>#REF!</v>
      </c>
      <c r="BE107" s="40" t="str">
        <f t="shared" si="75"/>
        <v>No Aplica</v>
      </c>
      <c r="BF107" s="40" t="str">
        <f t="shared" si="75"/>
        <v>No Aplica</v>
      </c>
      <c r="BG107" s="40" t="str">
        <f t="shared" si="75"/>
        <v>No Aplica</v>
      </c>
      <c r="BH107" s="41" t="e">
        <f>+VLOOKUP($AS107,[1]!Responsables[#Data],3,0)</f>
        <v>#REF!</v>
      </c>
      <c r="BI107" s="41" t="e">
        <f>+VLOOKUP($AD107,[1]!unidad_medida[[nombre]:[Columna1]],5,0)</f>
        <v>#REF!</v>
      </c>
    </row>
    <row r="108" spans="1:61" ht="43.5" x14ac:dyDescent="0.35">
      <c r="A108" s="58" t="s">
        <v>250</v>
      </c>
      <c r="B108" s="58" t="s">
        <v>251</v>
      </c>
      <c r="C108" s="59">
        <v>4.0999999999999996</v>
      </c>
      <c r="D108" s="19">
        <f t="shared" si="55"/>
        <v>107</v>
      </c>
      <c r="E108" s="20" t="str">
        <f t="shared" si="79"/>
        <v>GR</v>
      </c>
      <c r="F108" s="21"/>
      <c r="G108" s="22"/>
      <c r="H108" s="22"/>
      <c r="I108" s="24">
        <v>100115003</v>
      </c>
      <c r="J108" s="23" t="s">
        <v>48</v>
      </c>
      <c r="K108" s="22"/>
      <c r="L108" s="22"/>
      <c r="M108" s="22"/>
      <c r="N108" s="22"/>
      <c r="O108" s="22"/>
      <c r="P108" s="53" t="str">
        <f t="shared" si="64"/>
        <v>Ventas Estimadas de Empresas del Sector Agrícola en cultivos de Otras semillas de cereales, legumbres y oleaginosas según la Categoría de Tamaño Específica del Servicio de Impuestos Internos de Chile para el Año 2020 (USD)</v>
      </c>
      <c r="Q108" s="20" t="str">
        <f t="shared" si="78"/>
        <v>Gráfico 8</v>
      </c>
      <c r="R108" s="49" t="s">
        <v>189</v>
      </c>
      <c r="S108" s="50">
        <f t="shared" si="71"/>
        <v>100115003</v>
      </c>
      <c r="T108" s="28"/>
      <c r="U108" s="28"/>
      <c r="V108" s="28"/>
      <c r="W108" s="28"/>
      <c r="X108" s="28"/>
      <c r="Y108" s="28"/>
      <c r="Z108" s="25" t="str">
        <f t="shared" si="72"/>
        <v>https://analytics.zoho.com/open-view/2395394000001175359?ZOHO_CRITERIA=%224.5%22.%22Id_Categor%C3%ADa%22%3D100115003</v>
      </c>
      <c r="AA108" s="54" t="s">
        <v>225</v>
      </c>
      <c r="AB108" s="30" t="str">
        <f t="shared" si="76"/>
        <v>Chile</v>
      </c>
      <c r="AC108" s="31" t="str">
        <f t="shared" si="76"/>
        <v>Año 2020</v>
      </c>
      <c r="AD108" s="32" t="str">
        <f t="shared" si="76"/>
        <v>Dólar USA</v>
      </c>
      <c r="AE108" s="30" t="str">
        <f t="shared" si="76"/>
        <v>Ventas</v>
      </c>
      <c r="AG108" s="33" t="str">
        <f t="shared" si="49"/>
        <v>Gráfico 8</v>
      </c>
      <c r="AH108" s="34" t="str">
        <f t="shared" si="57"/>
        <v>Ventas Estimadas Agricultura</v>
      </c>
      <c r="AI108" s="34" t="str">
        <f t="shared" si="41"/>
        <v>Ventas estimadas de empresas dedicadas a agricultura y/o ganadería</v>
      </c>
      <c r="AJ108" s="34" t="str">
        <f t="shared" si="50"/>
        <v>Ventas Estimadas de Empresas del Sector Agrícola en cultivos de Otras semillas de cereales, legumbres y oleaginosas según la Categoría de Tamaño Específica del Servicio de Impuestos Internos de Chile para el Año 2020 (USD)</v>
      </c>
      <c r="AK108" s="35" t="str">
        <f t="shared" si="77"/>
        <v>Año 2020</v>
      </c>
      <c r="AL108" s="34" t="str">
        <f t="shared" si="77"/>
        <v>venta estimada, empresas en agricultura, cultivos, actividad económica, agricultura, ganadería</v>
      </c>
      <c r="AM108" s="36" t="str">
        <f t="shared" si="51"/>
        <v>https://analytics.zoho.com/open-view/2395394000001175359?ZOHO_CRITERIA=%224.5%22.%22Id_Categor%C3%ADa%22%3D100115003</v>
      </c>
      <c r="AN108" s="44" t="str">
        <f t="shared" si="73"/>
        <v>CHL</v>
      </c>
      <c r="AO108" s="44" t="str">
        <f t="shared" si="73"/>
        <v>País</v>
      </c>
      <c r="AP108" s="34" t="str">
        <f t="shared" si="73"/>
        <v>Número de Empleados de las empresas dedicadas a una actividad económica asociada a la agricultura o la ganadería, según tamaño de la empresa.</v>
      </c>
      <c r="AQ108" s="45">
        <f t="shared" si="73"/>
        <v>44324</v>
      </c>
      <c r="AR108" s="36" t="str">
        <f t="shared" si="73"/>
        <v>Español</v>
      </c>
      <c r="AS108" s="36" t="str">
        <f t="shared" si="73"/>
        <v>Naty</v>
      </c>
      <c r="AT108" s="40" t="str">
        <f t="shared" si="73"/>
        <v>No Aplica</v>
      </c>
      <c r="AU108" s="40" t="str">
        <f t="shared" si="73"/>
        <v>No Aplica</v>
      </c>
      <c r="AV108" s="40" t="str">
        <f t="shared" si="73"/>
        <v>No Aplica</v>
      </c>
      <c r="AW108" s="35">
        <v>100115003</v>
      </c>
      <c r="AX108" s="41" t="e">
        <f t="shared" si="74"/>
        <v>#REF!</v>
      </c>
      <c r="AY108" s="46" t="str">
        <f t="shared" si="74"/>
        <v>Fruta</v>
      </c>
      <c r="AZ108" s="40">
        <f t="shared" si="74"/>
        <v>38</v>
      </c>
      <c r="BA108" s="41" t="e">
        <f>+VLOOKUP($AC108,[1]!Temporalidad[[nombre]:[Columna1]],7,0)</f>
        <v>#REF!</v>
      </c>
      <c r="BB108" s="41" t="e">
        <f>+VLOOKUP($E108,[1]!Tipo_Gráfico[#Data],2,0)</f>
        <v>#REF!</v>
      </c>
      <c r="BC108" s="36" t="str">
        <f t="shared" si="59"/>
        <v>Servicio de Impuestos Internos , Ministerio de Hacienda, Chile</v>
      </c>
      <c r="BD108" s="35" t="e">
        <f>+VLOOKUP($AD108,[1]!unidad_medida[[nombre]:[Columna1]],2,0)</f>
        <v>#REF!</v>
      </c>
      <c r="BE108" s="40" t="str">
        <f t="shared" si="75"/>
        <v>No Aplica</v>
      </c>
      <c r="BF108" s="40" t="str">
        <f t="shared" si="75"/>
        <v>No Aplica</v>
      </c>
      <c r="BG108" s="40" t="str">
        <f t="shared" si="75"/>
        <v>No Aplica</v>
      </c>
      <c r="BH108" s="41" t="e">
        <f>+VLOOKUP($AS108,[1]!Responsables[#Data],3,0)</f>
        <v>#REF!</v>
      </c>
      <c r="BI108" s="41" t="e">
        <f>+VLOOKUP($AD108,[1]!unidad_medida[[nombre]:[Columna1]],5,0)</f>
        <v>#REF!</v>
      </c>
    </row>
    <row r="109" spans="1:61" ht="43.5" x14ac:dyDescent="0.35">
      <c r="A109" s="58" t="s">
        <v>250</v>
      </c>
      <c r="B109" s="58" t="s">
        <v>251</v>
      </c>
      <c r="C109" s="59">
        <v>4.0999999999999996</v>
      </c>
      <c r="D109" s="19">
        <f t="shared" si="55"/>
        <v>108</v>
      </c>
      <c r="E109" s="20" t="str">
        <f t="shared" si="79"/>
        <v>GR</v>
      </c>
      <c r="F109" s="21"/>
      <c r="G109" s="22"/>
      <c r="H109" s="22"/>
      <c r="I109" s="24">
        <v>100117002</v>
      </c>
      <c r="J109" s="23" t="s">
        <v>48</v>
      </c>
      <c r="K109" s="22"/>
      <c r="L109" s="22"/>
      <c r="M109" s="22"/>
      <c r="N109" s="22"/>
      <c r="O109" s="22"/>
      <c r="P109" s="53" t="str">
        <f t="shared" si="64"/>
        <v>Ventas Estimadas de Empresas del Sector Agrícola en cultivos de Plantas de fibra según la Categoría de Tamaño Específica del Servicio de Impuestos Internos de Chile para el Año 2020 (USD)</v>
      </c>
      <c r="Q109" s="20" t="str">
        <f t="shared" si="78"/>
        <v>Gráfico 8</v>
      </c>
      <c r="R109" s="49" t="s">
        <v>191</v>
      </c>
      <c r="S109" s="50">
        <f t="shared" si="71"/>
        <v>100117002</v>
      </c>
      <c r="T109" s="28"/>
      <c r="U109" s="28"/>
      <c r="V109" s="28"/>
      <c r="W109" s="28"/>
      <c r="X109" s="28"/>
      <c r="Y109" s="28"/>
      <c r="Z109" s="25" t="str">
        <f t="shared" si="72"/>
        <v>https://analytics.zoho.com/open-view/2395394000001175359?ZOHO_CRITERIA=%224.5%22.%22Id_Categor%C3%ADa%22%3D100117002</v>
      </c>
      <c r="AA109" s="54" t="s">
        <v>226</v>
      </c>
      <c r="AB109" s="30" t="str">
        <f t="shared" si="76"/>
        <v>Chile</v>
      </c>
      <c r="AC109" s="31" t="str">
        <f t="shared" si="76"/>
        <v>Año 2020</v>
      </c>
      <c r="AD109" s="32" t="str">
        <f t="shared" si="76"/>
        <v>Dólar USA</v>
      </c>
      <c r="AE109" s="30" t="str">
        <f t="shared" si="76"/>
        <v>Ventas</v>
      </c>
      <c r="AG109" s="33" t="str">
        <f t="shared" si="49"/>
        <v>Gráfico 8</v>
      </c>
      <c r="AH109" s="34" t="str">
        <f t="shared" si="57"/>
        <v>Ventas Estimadas Agricultura</v>
      </c>
      <c r="AI109" s="34" t="str">
        <f t="shared" si="41"/>
        <v>Ventas estimadas de empresas dedicadas a agricultura y/o ganadería</v>
      </c>
      <c r="AJ109" s="34" t="str">
        <f t="shared" si="50"/>
        <v>Ventas Estimadas de Empresas del Sector Agrícola en cultivos de Plantas de fibra según la Categoría de Tamaño Específica del Servicio de Impuestos Internos de Chile para el Año 2020 (USD)</v>
      </c>
      <c r="AK109" s="35" t="str">
        <f t="shared" si="77"/>
        <v>Año 2020</v>
      </c>
      <c r="AL109" s="34" t="str">
        <f t="shared" si="77"/>
        <v>venta estimada, empresas en agricultura, cultivos, actividad económica, agricultura, ganadería</v>
      </c>
      <c r="AM109" s="36" t="str">
        <f t="shared" si="51"/>
        <v>https://analytics.zoho.com/open-view/2395394000001175359?ZOHO_CRITERIA=%224.5%22.%22Id_Categor%C3%ADa%22%3D100117002</v>
      </c>
      <c r="AN109" s="44" t="str">
        <f t="shared" si="73"/>
        <v>CHL</v>
      </c>
      <c r="AO109" s="44" t="str">
        <f t="shared" si="73"/>
        <v>País</v>
      </c>
      <c r="AP109" s="34" t="str">
        <f t="shared" si="73"/>
        <v>Número de Empleados de las empresas dedicadas a una actividad económica asociada a la agricultura o la ganadería, según tamaño de la empresa.</v>
      </c>
      <c r="AQ109" s="45">
        <f t="shared" si="73"/>
        <v>44324</v>
      </c>
      <c r="AR109" s="36" t="str">
        <f t="shared" si="73"/>
        <v>Español</v>
      </c>
      <c r="AS109" s="36" t="str">
        <f t="shared" si="73"/>
        <v>Naty</v>
      </c>
      <c r="AT109" s="40" t="str">
        <f t="shared" si="73"/>
        <v>No Aplica</v>
      </c>
      <c r="AU109" s="40" t="str">
        <f t="shared" si="73"/>
        <v>No Aplica</v>
      </c>
      <c r="AV109" s="40" t="str">
        <f t="shared" si="73"/>
        <v>No Aplica</v>
      </c>
      <c r="AW109" s="35">
        <v>100117002</v>
      </c>
      <c r="AX109" s="41" t="e">
        <f t="shared" si="74"/>
        <v>#REF!</v>
      </c>
      <c r="AY109" s="46" t="str">
        <f t="shared" si="74"/>
        <v>Fruta</v>
      </c>
      <c r="AZ109" s="40">
        <f t="shared" si="74"/>
        <v>38</v>
      </c>
      <c r="BA109" s="41" t="e">
        <f>+VLOOKUP($AC109,[1]!Temporalidad[[nombre]:[Columna1]],7,0)</f>
        <v>#REF!</v>
      </c>
      <c r="BB109" s="41" t="e">
        <f>+VLOOKUP($E109,[1]!Tipo_Gráfico[#Data],2,0)</f>
        <v>#REF!</v>
      </c>
      <c r="BC109" s="36" t="str">
        <f t="shared" si="59"/>
        <v>Servicio de Impuestos Internos , Ministerio de Hacienda, Chile</v>
      </c>
      <c r="BD109" s="35" t="e">
        <f>+VLOOKUP($AD109,[1]!unidad_medida[[nombre]:[Columna1]],2,0)</f>
        <v>#REF!</v>
      </c>
      <c r="BE109" s="40" t="str">
        <f t="shared" si="75"/>
        <v>No Aplica</v>
      </c>
      <c r="BF109" s="40" t="str">
        <f t="shared" si="75"/>
        <v>No Aplica</v>
      </c>
      <c r="BG109" s="40" t="str">
        <f t="shared" si="75"/>
        <v>No Aplica</v>
      </c>
      <c r="BH109" s="41" t="e">
        <f>+VLOOKUP($AS109,[1]!Responsables[#Data],3,0)</f>
        <v>#REF!</v>
      </c>
      <c r="BI109" s="41" t="e">
        <f>+VLOOKUP($AD109,[1]!unidad_medida[[nombre]:[Columna1]],5,0)</f>
        <v>#REF!</v>
      </c>
    </row>
    <row r="110" spans="1:61" ht="43.5" x14ac:dyDescent="0.35">
      <c r="A110" s="58" t="s">
        <v>250</v>
      </c>
      <c r="B110" s="58" t="s">
        <v>251</v>
      </c>
      <c r="C110" s="59">
        <v>4.0999999999999996</v>
      </c>
      <c r="D110" s="19">
        <f t="shared" si="55"/>
        <v>109</v>
      </c>
      <c r="E110" s="20" t="str">
        <f t="shared" si="79"/>
        <v>GR</v>
      </c>
      <c r="F110" s="21"/>
      <c r="G110" s="22"/>
      <c r="H110" s="22"/>
      <c r="I110" s="24">
        <v>100117005</v>
      </c>
      <c r="J110" s="23" t="s">
        <v>48</v>
      </c>
      <c r="K110" s="22"/>
      <c r="L110" s="22"/>
      <c r="M110" s="22"/>
      <c r="N110" s="22"/>
      <c r="O110" s="22"/>
      <c r="P110" s="53" t="str">
        <f t="shared" si="64"/>
        <v>Ventas Estimadas de Empresas del Sector Agrícola en cultivos de Flores según la Categoría de Tamaño Específica del Servicio de Impuestos Internos de Chile para el Año 2020 (USD)</v>
      </c>
      <c r="Q110" s="20" t="str">
        <f t="shared" si="78"/>
        <v>Gráfico 8</v>
      </c>
      <c r="R110" s="49" t="s">
        <v>193</v>
      </c>
      <c r="S110" s="50">
        <f t="shared" si="71"/>
        <v>100117005</v>
      </c>
      <c r="T110" s="28"/>
      <c r="U110" s="28"/>
      <c r="V110" s="28"/>
      <c r="W110" s="28"/>
      <c r="X110" s="28"/>
      <c r="Y110" s="28"/>
      <c r="Z110" s="25" t="str">
        <f t="shared" si="72"/>
        <v>https://analytics.zoho.com/open-view/2395394000001175359?ZOHO_CRITERIA=%224.5%22.%22Id_Categor%C3%ADa%22%3D100117005</v>
      </c>
      <c r="AA110" s="54" t="s">
        <v>227</v>
      </c>
      <c r="AB110" s="30" t="str">
        <f t="shared" si="76"/>
        <v>Chile</v>
      </c>
      <c r="AC110" s="31" t="str">
        <f t="shared" si="76"/>
        <v>Año 2020</v>
      </c>
      <c r="AD110" s="32" t="str">
        <f t="shared" si="76"/>
        <v>Dólar USA</v>
      </c>
      <c r="AE110" s="30" t="str">
        <f t="shared" si="76"/>
        <v>Ventas</v>
      </c>
      <c r="AG110" s="33" t="str">
        <f t="shared" si="49"/>
        <v>Gráfico 8</v>
      </c>
      <c r="AH110" s="34" t="str">
        <f t="shared" si="57"/>
        <v>Ventas Estimadas Agricultura</v>
      </c>
      <c r="AI110" s="34" t="str">
        <f t="shared" si="41"/>
        <v>Ventas estimadas de empresas dedicadas a agricultura y/o ganadería</v>
      </c>
      <c r="AJ110" s="34" t="str">
        <f t="shared" si="50"/>
        <v>Ventas Estimadas de Empresas del Sector Agrícola en cultivos de Flores según la Categoría de Tamaño Específica del Servicio de Impuestos Internos de Chile para el Año 2020 (USD)</v>
      </c>
      <c r="AK110" s="35" t="str">
        <f t="shared" si="77"/>
        <v>Año 2020</v>
      </c>
      <c r="AL110" s="34" t="str">
        <f t="shared" si="77"/>
        <v>venta estimada, empresas en agricultura, cultivos, actividad económica, agricultura, ganadería</v>
      </c>
      <c r="AM110" s="36" t="str">
        <f t="shared" si="51"/>
        <v>https://analytics.zoho.com/open-view/2395394000001175359?ZOHO_CRITERIA=%224.5%22.%22Id_Categor%C3%ADa%22%3D100117005</v>
      </c>
      <c r="AN110" s="44" t="str">
        <f t="shared" si="73"/>
        <v>CHL</v>
      </c>
      <c r="AO110" s="44" t="str">
        <f t="shared" si="73"/>
        <v>País</v>
      </c>
      <c r="AP110" s="34" t="str">
        <f t="shared" si="73"/>
        <v>Número de Empleados de las empresas dedicadas a una actividad económica asociada a la agricultura o la ganadería, según tamaño de la empresa.</v>
      </c>
      <c r="AQ110" s="45">
        <f t="shared" si="73"/>
        <v>44324</v>
      </c>
      <c r="AR110" s="36" t="str">
        <f t="shared" si="73"/>
        <v>Español</v>
      </c>
      <c r="AS110" s="36" t="str">
        <f t="shared" si="73"/>
        <v>Naty</v>
      </c>
      <c r="AT110" s="40" t="str">
        <f t="shared" si="73"/>
        <v>No Aplica</v>
      </c>
      <c r="AU110" s="40" t="str">
        <f t="shared" si="73"/>
        <v>No Aplica</v>
      </c>
      <c r="AV110" s="40" t="str">
        <f t="shared" si="73"/>
        <v>No Aplica</v>
      </c>
      <c r="AW110" s="35">
        <v>100117005</v>
      </c>
      <c r="AX110" s="41" t="e">
        <f t="shared" si="74"/>
        <v>#REF!</v>
      </c>
      <c r="AY110" s="46" t="str">
        <f t="shared" si="74"/>
        <v>Fruta</v>
      </c>
      <c r="AZ110" s="40">
        <f t="shared" si="74"/>
        <v>38</v>
      </c>
      <c r="BA110" s="41" t="e">
        <f>+VLOOKUP($AC110,[1]!Temporalidad[[nombre]:[Columna1]],7,0)</f>
        <v>#REF!</v>
      </c>
      <c r="BB110" s="41" t="e">
        <f>+VLOOKUP($E110,[1]!Tipo_Gráfico[#Data],2,0)</f>
        <v>#REF!</v>
      </c>
      <c r="BC110" s="36" t="str">
        <f t="shared" si="59"/>
        <v>Servicio de Impuestos Internos , Ministerio de Hacienda, Chile</v>
      </c>
      <c r="BD110" s="35" t="e">
        <f>+VLOOKUP($AD110,[1]!unidad_medida[[nombre]:[Columna1]],2,0)</f>
        <v>#REF!</v>
      </c>
      <c r="BE110" s="40" t="str">
        <f t="shared" si="75"/>
        <v>No Aplica</v>
      </c>
      <c r="BF110" s="40" t="str">
        <f t="shared" si="75"/>
        <v>No Aplica</v>
      </c>
      <c r="BG110" s="40" t="str">
        <f t="shared" si="75"/>
        <v>No Aplica</v>
      </c>
      <c r="BH110" s="41" t="e">
        <f>+VLOOKUP($AS110,[1]!Responsables[#Data],3,0)</f>
        <v>#REF!</v>
      </c>
      <c r="BI110" s="41" t="e">
        <f>+VLOOKUP($AD110,[1]!unidad_medida[[nombre]:[Columna1]],5,0)</f>
        <v>#REF!</v>
      </c>
    </row>
    <row r="111" spans="1:61" ht="43.5" x14ac:dyDescent="0.35">
      <c r="A111" s="58" t="s">
        <v>250</v>
      </c>
      <c r="B111" s="58" t="s">
        <v>251</v>
      </c>
      <c r="C111" s="59">
        <v>4.0999999999999996</v>
      </c>
      <c r="D111" s="19">
        <f t="shared" si="55"/>
        <v>110</v>
      </c>
      <c r="E111" s="20" t="str">
        <f t="shared" si="79"/>
        <v>GR</v>
      </c>
      <c r="F111" s="21"/>
      <c r="G111" s="22"/>
      <c r="H111" s="22"/>
      <c r="I111" s="24">
        <v>100117006</v>
      </c>
      <c r="J111" s="23" t="s">
        <v>48</v>
      </c>
      <c r="K111" s="22"/>
      <c r="L111" s="22"/>
      <c r="M111" s="22"/>
      <c r="N111" s="22"/>
      <c r="O111" s="22"/>
      <c r="P111" s="53" t="str">
        <f t="shared" si="64"/>
        <v>Ventas Estimadas de Empresas del Sector Agrícola en cultivos de Forraje en praderas mejoradas o sembradas según la Categoría de Tamaño Específica del Servicio de Impuestos Internos de Chile para el Año 2020 (USD)</v>
      </c>
      <c r="Q111" s="20" t="str">
        <f t="shared" si="78"/>
        <v>Gráfico 8</v>
      </c>
      <c r="R111" s="49" t="s">
        <v>195</v>
      </c>
      <c r="S111" s="50">
        <f t="shared" si="71"/>
        <v>100117006</v>
      </c>
      <c r="T111" s="28"/>
      <c r="U111" s="28"/>
      <c r="V111" s="28"/>
      <c r="W111" s="28"/>
      <c r="X111" s="28"/>
      <c r="Y111" s="28"/>
      <c r="Z111" s="25" t="str">
        <f t="shared" si="72"/>
        <v>https://analytics.zoho.com/open-view/2395394000001175359?ZOHO_CRITERIA=%224.5%22.%22Id_Categor%C3%ADa%22%3D100117006</v>
      </c>
      <c r="AA111" s="54" t="s">
        <v>228</v>
      </c>
      <c r="AB111" s="30" t="str">
        <f t="shared" si="76"/>
        <v>Chile</v>
      </c>
      <c r="AC111" s="31" t="str">
        <f t="shared" si="76"/>
        <v>Año 2020</v>
      </c>
      <c r="AD111" s="32" t="str">
        <f t="shared" si="76"/>
        <v>Dólar USA</v>
      </c>
      <c r="AE111" s="30" t="str">
        <f t="shared" si="76"/>
        <v>Ventas</v>
      </c>
      <c r="AG111" s="33" t="str">
        <f t="shared" si="49"/>
        <v>Gráfico 8</v>
      </c>
      <c r="AH111" s="34" t="str">
        <f t="shared" si="57"/>
        <v>Ventas Estimadas Agricultura</v>
      </c>
      <c r="AI111" s="34" t="str">
        <f t="shared" si="41"/>
        <v>Ventas estimadas de empresas dedicadas a agricultura y/o ganadería</v>
      </c>
      <c r="AJ111" s="34" t="str">
        <f t="shared" si="50"/>
        <v>Ventas Estimadas de Empresas del Sector Agrícola en cultivos de Forraje en praderas mejoradas o sembradas según la Categoría de Tamaño Específica del Servicio de Impuestos Internos de Chile para el Año 2020 (USD)</v>
      </c>
      <c r="AK111" s="35" t="str">
        <f t="shared" si="77"/>
        <v>Año 2020</v>
      </c>
      <c r="AL111" s="34" t="str">
        <f t="shared" si="77"/>
        <v>venta estimada, empresas en agricultura, cultivos, actividad económica, agricultura, ganadería</v>
      </c>
      <c r="AM111" s="36" t="str">
        <f t="shared" si="51"/>
        <v>https://analytics.zoho.com/open-view/2395394000001175359?ZOHO_CRITERIA=%224.5%22.%22Id_Categor%C3%ADa%22%3D100117006</v>
      </c>
      <c r="AN111" s="44" t="str">
        <f t="shared" si="73"/>
        <v>CHL</v>
      </c>
      <c r="AO111" s="44" t="str">
        <f t="shared" si="73"/>
        <v>País</v>
      </c>
      <c r="AP111" s="34" t="str">
        <f t="shared" si="73"/>
        <v>Número de Empleados de las empresas dedicadas a una actividad económica asociada a la agricultura o la ganadería, según tamaño de la empresa.</v>
      </c>
      <c r="AQ111" s="45">
        <f t="shared" si="73"/>
        <v>44324</v>
      </c>
      <c r="AR111" s="36" t="str">
        <f t="shared" si="73"/>
        <v>Español</v>
      </c>
      <c r="AS111" s="36" t="str">
        <f t="shared" si="73"/>
        <v>Naty</v>
      </c>
      <c r="AT111" s="40" t="str">
        <f t="shared" si="73"/>
        <v>No Aplica</v>
      </c>
      <c r="AU111" s="40" t="str">
        <f t="shared" si="73"/>
        <v>No Aplica</v>
      </c>
      <c r="AV111" s="40" t="str">
        <f t="shared" si="73"/>
        <v>No Aplica</v>
      </c>
      <c r="AW111" s="35">
        <v>100117006</v>
      </c>
      <c r="AX111" s="41" t="e">
        <f t="shared" si="74"/>
        <v>#REF!</v>
      </c>
      <c r="AY111" s="46" t="str">
        <f t="shared" si="74"/>
        <v>Fruta</v>
      </c>
      <c r="AZ111" s="40">
        <f t="shared" si="74"/>
        <v>38</v>
      </c>
      <c r="BA111" s="41" t="e">
        <f>+VLOOKUP($AC111,[1]!Temporalidad[[nombre]:[Columna1]],7,0)</f>
        <v>#REF!</v>
      </c>
      <c r="BB111" s="41" t="e">
        <f>+VLOOKUP($E111,[1]!Tipo_Gráfico[#Data],2,0)</f>
        <v>#REF!</v>
      </c>
      <c r="BC111" s="36" t="str">
        <f t="shared" si="59"/>
        <v>Servicio de Impuestos Internos , Ministerio de Hacienda, Chile</v>
      </c>
      <c r="BD111" s="35" t="e">
        <f>+VLOOKUP($AD111,[1]!unidad_medida[[nombre]:[Columna1]],2,0)</f>
        <v>#REF!</v>
      </c>
      <c r="BE111" s="40" t="str">
        <f t="shared" si="75"/>
        <v>No Aplica</v>
      </c>
      <c r="BF111" s="40" t="str">
        <f t="shared" si="75"/>
        <v>No Aplica</v>
      </c>
      <c r="BG111" s="40" t="str">
        <f t="shared" si="75"/>
        <v>No Aplica</v>
      </c>
      <c r="BH111" s="41" t="e">
        <f>+VLOOKUP($AS111,[1]!Responsables[#Data],3,0)</f>
        <v>#REF!</v>
      </c>
      <c r="BI111" s="41" t="e">
        <f>+VLOOKUP($AD111,[1]!unidad_medida[[nombre]:[Columna1]],5,0)</f>
        <v>#REF!</v>
      </c>
    </row>
    <row r="112" spans="1:61" ht="24" x14ac:dyDescent="0.35">
      <c r="A112" s="58" t="s">
        <v>250</v>
      </c>
      <c r="B112" s="58" t="s">
        <v>251</v>
      </c>
      <c r="C112" s="59">
        <v>4.0999999999999996</v>
      </c>
      <c r="D112" s="19">
        <f t="shared" si="55"/>
        <v>111</v>
      </c>
      <c r="E112" s="20" t="str">
        <f t="shared" si="79"/>
        <v>GR</v>
      </c>
      <c r="F112" s="21"/>
      <c r="G112" s="22"/>
      <c r="H112" s="22"/>
      <c r="I112" s="22"/>
      <c r="J112" s="22"/>
      <c r="K112" s="22"/>
      <c r="L112" s="22"/>
      <c r="M112" s="22"/>
      <c r="N112" s="22"/>
      <c r="O112" s="22"/>
      <c r="P112" s="53" t="str">
        <f>+"Número de Empresas del Sector Agrícola según la Categoría de Tamaño Específica del Servicio de Impuestos Internos de Chile para el Año 2020 (USD)"</f>
        <v>Número de Empresas del Sector Agrícola según la Categoría de Tamaño Específica del Servicio de Impuestos Internos de Chile para el Año 2020 (USD)</v>
      </c>
      <c r="Q112" s="20" t="s">
        <v>229</v>
      </c>
      <c r="R112" s="51"/>
      <c r="S112" s="52"/>
      <c r="T112" s="28"/>
      <c r="U112" s="28"/>
      <c r="V112" s="28"/>
      <c r="W112" s="28"/>
      <c r="X112" s="28"/>
      <c r="Y112" s="28"/>
      <c r="Z112" s="25" t="s">
        <v>230</v>
      </c>
      <c r="AA112" s="54" t="s">
        <v>230</v>
      </c>
      <c r="AB112" s="30" t="str">
        <f t="shared" si="76"/>
        <v>Chile</v>
      </c>
      <c r="AC112" s="31" t="str">
        <f t="shared" si="76"/>
        <v>Año 2020</v>
      </c>
      <c r="AD112" s="32" t="s">
        <v>54</v>
      </c>
      <c r="AE112" s="30" t="s">
        <v>55</v>
      </c>
      <c r="AG112" s="33" t="str">
        <f t="shared" si="49"/>
        <v>Gráfico 9</v>
      </c>
      <c r="AH112" s="34" t="s">
        <v>231</v>
      </c>
      <c r="AI112" s="34" t="str">
        <f t="shared" si="41"/>
        <v>Ventas estimadas de empresas dedicadas a agricultura y/o ganadería</v>
      </c>
      <c r="AJ112" s="34" t="str">
        <f t="shared" si="50"/>
        <v>Número de Empresas del Sector Agrícola según la Categoría de Tamaño Específica del Servicio de Impuestos Internos de Chile para el Año 2020 (USD)</v>
      </c>
      <c r="AK112" s="35" t="str">
        <f t="shared" si="77"/>
        <v>Año 2020</v>
      </c>
      <c r="AL112" s="34" t="str">
        <f t="shared" si="77"/>
        <v>venta estimada, empresas en agricultura, cultivos, actividad económica, agricultura, ganadería</v>
      </c>
      <c r="AM112" s="36" t="str">
        <f t="shared" si="51"/>
        <v>https://analytics.zoho.com/open-view/2395394000001194468</v>
      </c>
      <c r="AN112" s="44" t="str">
        <f t="shared" si="73"/>
        <v>CHL</v>
      </c>
      <c r="AO112" s="44" t="str">
        <f t="shared" si="73"/>
        <v>País</v>
      </c>
      <c r="AP112" s="34" t="str">
        <f t="shared" si="73"/>
        <v>Número de Empleados de las empresas dedicadas a una actividad económica asociada a la agricultura o la ganadería, según tamaño de la empresa.</v>
      </c>
      <c r="AQ112" s="45">
        <f t="shared" si="73"/>
        <v>44324</v>
      </c>
      <c r="AR112" s="36" t="str">
        <f t="shared" si="73"/>
        <v>Español</v>
      </c>
      <c r="AS112" s="36" t="str">
        <f t="shared" si="73"/>
        <v>Naty</v>
      </c>
      <c r="AT112" s="40" t="str">
        <f t="shared" si="73"/>
        <v>No Aplica</v>
      </c>
      <c r="AU112" s="40" t="str">
        <f t="shared" si="73"/>
        <v>No Aplica</v>
      </c>
      <c r="AV112" s="40" t="str">
        <f t="shared" si="73"/>
        <v>No Aplica</v>
      </c>
      <c r="AW112" s="35">
        <f t="shared" si="73"/>
        <v>100117006</v>
      </c>
      <c r="AX112" s="41" t="e">
        <f t="shared" si="74"/>
        <v>#REF!</v>
      </c>
      <c r="AY112" s="46" t="str">
        <f t="shared" si="74"/>
        <v>Fruta</v>
      </c>
      <c r="AZ112" s="40">
        <f t="shared" si="74"/>
        <v>38</v>
      </c>
      <c r="BA112" s="41" t="e">
        <f>+VLOOKUP($AC112,[1]!Temporalidad[[nombre]:[Columna1]],7,0)</f>
        <v>#REF!</v>
      </c>
      <c r="BB112" s="41" t="e">
        <f>+VLOOKUP($E112,[1]!Tipo_Gráfico[#Data],2,0)</f>
        <v>#REF!</v>
      </c>
      <c r="BC112" s="36" t="str">
        <f t="shared" si="59"/>
        <v>Servicio de Impuestos Internos , Ministerio de Hacienda, Chile</v>
      </c>
      <c r="BD112" s="35" t="e">
        <f>+VLOOKUP($AD112,[1]!unidad_medida[[nombre]:[Columna1]],2,0)</f>
        <v>#REF!</v>
      </c>
      <c r="BE112" s="40" t="str">
        <f t="shared" si="75"/>
        <v>No Aplica</v>
      </c>
      <c r="BF112" s="40" t="str">
        <f t="shared" si="75"/>
        <v>No Aplica</v>
      </c>
      <c r="BG112" s="40" t="str">
        <f t="shared" si="75"/>
        <v>No Aplica</v>
      </c>
      <c r="BH112" s="41" t="e">
        <f>+VLOOKUP($AS112,[1]!Responsables[#Data],3,0)</f>
        <v>#REF!</v>
      </c>
      <c r="BI112" s="41" t="e">
        <f>+VLOOKUP($AD112,[1]!unidad_medida[[nombre]:[Columna1]],5,0)</f>
        <v>#REF!</v>
      </c>
    </row>
    <row r="113" spans="1:61" ht="24" x14ac:dyDescent="0.35">
      <c r="A113" s="58" t="s">
        <v>250</v>
      </c>
      <c r="B113" s="58" t="s">
        <v>251</v>
      </c>
      <c r="C113" s="59">
        <v>4.0999999999999996</v>
      </c>
      <c r="D113" s="19">
        <f t="shared" si="55"/>
        <v>112</v>
      </c>
      <c r="E113" s="20" t="str">
        <f t="shared" si="79"/>
        <v>GR</v>
      </c>
      <c r="F113" s="21"/>
      <c r="G113" s="22"/>
      <c r="H113" s="22"/>
      <c r="I113" s="22"/>
      <c r="J113" s="22"/>
      <c r="K113" s="22"/>
      <c r="L113" s="22"/>
      <c r="M113" s="22"/>
      <c r="N113" s="22"/>
      <c r="O113" s="22"/>
      <c r="P113" s="53" t="str">
        <f>+"Ventas Estimadas de Empresas del Sector Agrícola según la Categoría de Tamaño Específica del Servicio de Impuestos Internos de Chile para el Año 2020 (USD)"</f>
        <v>Ventas Estimadas de Empresas del Sector Agrícola según la Categoría de Tamaño Específica del Servicio de Impuestos Internos de Chile para el Año 2020 (USD)</v>
      </c>
      <c r="Q113" s="20" t="s">
        <v>232</v>
      </c>
      <c r="R113" s="51"/>
      <c r="S113" s="52"/>
      <c r="T113" s="28"/>
      <c r="U113" s="28"/>
      <c r="V113" s="28"/>
      <c r="W113" s="28"/>
      <c r="X113" s="28"/>
      <c r="Y113" s="28"/>
      <c r="Z113" s="25" t="s">
        <v>233</v>
      </c>
      <c r="AA113" s="54" t="s">
        <v>233</v>
      </c>
      <c r="AB113" s="30" t="str">
        <f t="shared" si="76"/>
        <v>Chile</v>
      </c>
      <c r="AC113" s="31" t="str">
        <f t="shared" si="76"/>
        <v>Año 2020</v>
      </c>
      <c r="AD113" s="32" t="s">
        <v>106</v>
      </c>
      <c r="AE113" s="30" t="s">
        <v>107</v>
      </c>
      <c r="AG113" s="33" t="str">
        <f t="shared" si="49"/>
        <v>Gráfico 10</v>
      </c>
      <c r="AH113" s="34" t="s">
        <v>108</v>
      </c>
      <c r="AI113" s="34" t="str">
        <f t="shared" si="41"/>
        <v>Ventas estimadas de empresas dedicadas a agricultura y/o ganadería</v>
      </c>
      <c r="AJ113" s="34" t="str">
        <f t="shared" si="50"/>
        <v>Ventas Estimadas de Empresas del Sector Agrícola según la Categoría de Tamaño Específica del Servicio de Impuestos Internos de Chile para el Año 2020 (USD)</v>
      </c>
      <c r="AK113" s="35" t="str">
        <f t="shared" si="77"/>
        <v>Año 2020</v>
      </c>
      <c r="AL113" s="34" t="str">
        <f t="shared" si="77"/>
        <v>venta estimada, empresas en agricultura, cultivos, actividad económica, agricultura, ganadería</v>
      </c>
      <c r="AM113" s="36" t="str">
        <f t="shared" si="51"/>
        <v>https://analytics.zoho.com/open-view/2395394000001194755</v>
      </c>
      <c r="AN113" s="44" t="str">
        <f t="shared" si="73"/>
        <v>CHL</v>
      </c>
      <c r="AO113" s="44" t="str">
        <f t="shared" si="73"/>
        <v>País</v>
      </c>
      <c r="AP113" s="34" t="str">
        <f t="shared" si="73"/>
        <v>Número de Empleados de las empresas dedicadas a una actividad económica asociada a la agricultura o la ganadería, según tamaño de la empresa.</v>
      </c>
      <c r="AQ113" s="45">
        <f t="shared" si="73"/>
        <v>44324</v>
      </c>
      <c r="AR113" s="36" t="str">
        <f t="shared" si="73"/>
        <v>Español</v>
      </c>
      <c r="AS113" s="36" t="str">
        <f t="shared" si="73"/>
        <v>Naty</v>
      </c>
      <c r="AT113" s="40" t="str">
        <f t="shared" si="73"/>
        <v>No Aplica</v>
      </c>
      <c r="AU113" s="40" t="str">
        <f t="shared" si="73"/>
        <v>No Aplica</v>
      </c>
      <c r="AV113" s="40" t="str">
        <f t="shared" si="73"/>
        <v>No Aplica</v>
      </c>
      <c r="AW113" s="35">
        <f t="shared" si="73"/>
        <v>100117006</v>
      </c>
      <c r="AX113" s="41" t="e">
        <f t="shared" si="74"/>
        <v>#REF!</v>
      </c>
      <c r="AY113" s="46" t="str">
        <f t="shared" si="74"/>
        <v>Fruta</v>
      </c>
      <c r="AZ113" s="40">
        <f t="shared" si="74"/>
        <v>38</v>
      </c>
      <c r="BA113" s="41" t="e">
        <f>+VLOOKUP($AC113,[1]!Temporalidad[[nombre]:[Columna1]],7,0)</f>
        <v>#REF!</v>
      </c>
      <c r="BB113" s="41" t="e">
        <f>+VLOOKUP($E113,[1]!Tipo_Gráfico[#Data],2,0)</f>
        <v>#REF!</v>
      </c>
      <c r="BC113" s="36" t="str">
        <f t="shared" si="59"/>
        <v>Servicio de Impuestos Internos , Ministerio de Hacienda, Chile</v>
      </c>
      <c r="BD113" s="35" t="e">
        <f>+VLOOKUP($AD113,[1]!unidad_medida[[nombre]:[Columna1]],2,0)</f>
        <v>#REF!</v>
      </c>
      <c r="BE113" s="40" t="str">
        <f t="shared" si="75"/>
        <v>No Aplica</v>
      </c>
      <c r="BF113" s="40" t="str">
        <f t="shared" si="75"/>
        <v>No Aplica</v>
      </c>
      <c r="BG113" s="40" t="str">
        <f t="shared" si="75"/>
        <v>No Aplica</v>
      </c>
      <c r="BH113" s="41" t="e">
        <f>+VLOOKUP($AS113,[1]!Responsables[#Data],3,0)</f>
        <v>#REF!</v>
      </c>
      <c r="BI113" s="41" t="e">
        <f>+VLOOKUP($AD113,[1]!unidad_medida[[nombre]:[Columna1]],5,0)</f>
        <v>#REF!</v>
      </c>
    </row>
    <row r="114" spans="1:61" ht="24" x14ac:dyDescent="0.35">
      <c r="A114" s="58" t="s">
        <v>250</v>
      </c>
      <c r="B114" s="58" t="s">
        <v>251</v>
      </c>
      <c r="C114" s="59">
        <v>4.0999999999999996</v>
      </c>
      <c r="D114" s="19">
        <f t="shared" si="55"/>
        <v>113</v>
      </c>
      <c r="E114" s="20" t="str">
        <f t="shared" si="79"/>
        <v>GR</v>
      </c>
      <c r="F114" s="21"/>
      <c r="G114" s="22"/>
      <c r="H114" s="22"/>
      <c r="I114" s="22"/>
      <c r="J114" s="22"/>
      <c r="K114" s="22"/>
      <c r="L114" s="22"/>
      <c r="M114" s="22"/>
      <c r="N114" s="22"/>
      <c r="O114" s="22"/>
      <c r="P114" s="53" t="s">
        <v>234</v>
      </c>
      <c r="Q114" s="20" t="s">
        <v>235</v>
      </c>
      <c r="R114" s="51"/>
      <c r="S114" s="52"/>
      <c r="T114" s="28"/>
      <c r="U114" s="28"/>
      <c r="V114" s="28"/>
      <c r="W114" s="28"/>
      <c r="X114" s="28"/>
      <c r="Y114" s="28"/>
      <c r="Z114" s="25" t="s">
        <v>236</v>
      </c>
      <c r="AA114" s="54" t="s">
        <v>236</v>
      </c>
      <c r="AB114" s="30" t="str">
        <f t="shared" si="76"/>
        <v>Chile</v>
      </c>
      <c r="AC114" s="31" t="str">
        <f t="shared" si="76"/>
        <v>Año 2020</v>
      </c>
      <c r="AD114" s="32" t="s">
        <v>54</v>
      </c>
      <c r="AE114" s="30" t="s">
        <v>55</v>
      </c>
      <c r="AG114" s="33" t="str">
        <f t="shared" si="49"/>
        <v>Gráfico 11</v>
      </c>
      <c r="AH114" s="34" t="s">
        <v>231</v>
      </c>
      <c r="AI114" s="34" t="str">
        <f t="shared" si="41"/>
        <v>Ventas estimadas de empresas dedicadas a agricultura y/o ganadería</v>
      </c>
      <c r="AJ114" s="34" t="str">
        <f t="shared" si="50"/>
        <v>Número de Empresas y Ventas Estimadas del Sector Agrícola según la Categoría de Tamaño Específica del Servicio de Impuestos Internos de Chile para el Año 2020 (USD)</v>
      </c>
      <c r="AK114" s="35" t="str">
        <f t="shared" si="77"/>
        <v>Año 2020</v>
      </c>
      <c r="AL114" s="34" t="str">
        <f t="shared" si="77"/>
        <v>venta estimada, empresas en agricultura, cultivos, actividad económica, agricultura, ganadería</v>
      </c>
      <c r="AM114" s="36" t="str">
        <f t="shared" si="51"/>
        <v>https://analytics.zoho.com/open-view/2395394000001194960</v>
      </c>
      <c r="AN114" s="44" t="str">
        <f t="shared" si="73"/>
        <v>CHL</v>
      </c>
      <c r="AO114" s="44" t="str">
        <f t="shared" si="73"/>
        <v>País</v>
      </c>
      <c r="AP114" s="34" t="str">
        <f t="shared" si="73"/>
        <v>Número de Empleados de las empresas dedicadas a una actividad económica asociada a la agricultura o la ganadería, según tamaño de la empresa.</v>
      </c>
      <c r="AQ114" s="45">
        <f t="shared" si="73"/>
        <v>44324</v>
      </c>
      <c r="AR114" s="36" t="str">
        <f t="shared" si="73"/>
        <v>Español</v>
      </c>
      <c r="AS114" s="36" t="str">
        <f t="shared" si="73"/>
        <v>Naty</v>
      </c>
      <c r="AT114" s="40" t="str">
        <f t="shared" si="73"/>
        <v>No Aplica</v>
      </c>
      <c r="AU114" s="40" t="str">
        <f t="shared" si="73"/>
        <v>No Aplica</v>
      </c>
      <c r="AV114" s="40" t="str">
        <f t="shared" si="73"/>
        <v>No Aplica</v>
      </c>
      <c r="AW114" s="35">
        <f t="shared" si="73"/>
        <v>100117006</v>
      </c>
      <c r="AX114" s="41" t="e">
        <f t="shared" si="74"/>
        <v>#REF!</v>
      </c>
      <c r="AY114" s="46" t="str">
        <f t="shared" si="74"/>
        <v>Fruta</v>
      </c>
      <c r="AZ114" s="40">
        <f t="shared" si="74"/>
        <v>38</v>
      </c>
      <c r="BA114" s="41" t="e">
        <f>+VLOOKUP($AC114,[1]!Temporalidad[[nombre]:[Columna1]],7,0)</f>
        <v>#REF!</v>
      </c>
      <c r="BB114" s="41" t="e">
        <f>+VLOOKUP($E114,[1]!Tipo_Gráfico[#Data],2,0)</f>
        <v>#REF!</v>
      </c>
      <c r="BC114" s="36" t="str">
        <f t="shared" si="59"/>
        <v>Servicio de Impuestos Internos , Ministerio de Hacienda, Chile</v>
      </c>
      <c r="BD114" s="35" t="e">
        <f>+VLOOKUP($AD114,[1]!unidad_medida[[nombre]:[Columna1]],2,0)</f>
        <v>#REF!</v>
      </c>
      <c r="BE114" s="40" t="str">
        <f t="shared" si="75"/>
        <v>No Aplica</v>
      </c>
      <c r="BF114" s="40" t="str">
        <f t="shared" si="75"/>
        <v>No Aplica</v>
      </c>
      <c r="BG114" s="40" t="str">
        <f t="shared" si="75"/>
        <v>No Aplica</v>
      </c>
      <c r="BH114" s="41" t="e">
        <f>+VLOOKUP($AS114,[1]!Responsables[#Data],3,0)</f>
        <v>#REF!</v>
      </c>
      <c r="BI114" s="41" t="e">
        <f>+VLOOKUP($AD114,[1]!unidad_medida[[nombre]:[Columna1]],5,0)</f>
        <v>#REF!</v>
      </c>
    </row>
    <row r="115" spans="1:61" ht="24" x14ac:dyDescent="0.35">
      <c r="A115" s="58" t="s">
        <v>250</v>
      </c>
      <c r="B115" s="58" t="s">
        <v>251</v>
      </c>
      <c r="C115" s="59">
        <v>4.0999999999999996</v>
      </c>
      <c r="D115" s="19">
        <f t="shared" si="55"/>
        <v>114</v>
      </c>
      <c r="E115" s="20" t="s">
        <v>237</v>
      </c>
      <c r="F115" s="21"/>
      <c r="G115" s="22"/>
      <c r="H115" s="24">
        <v>100110</v>
      </c>
      <c r="I115" s="23" t="s">
        <v>48</v>
      </c>
      <c r="J115" s="23" t="s">
        <v>48</v>
      </c>
      <c r="K115" s="22"/>
      <c r="L115" s="22"/>
      <c r="M115" s="22"/>
      <c r="N115" s="22"/>
      <c r="O115" s="22"/>
      <c r="P115" s="53" t="str">
        <f>+"Número de Empresas del Sector Agrícola en cultivos de  "&amp;R115&amp;"  según la Categoría de Tamaño Específica del Servicio de Impuestos Internos de Chile para el Año 2020 (USD)"</f>
        <v>Número de Empresas del Sector Agrícola en cultivos de  Legumbres  según la Categoría de Tamaño Específica del Servicio de Impuestos Internos de Chile para el Año 2020 (USD)</v>
      </c>
      <c r="Q115" s="20" t="s">
        <v>238</v>
      </c>
      <c r="R115" s="47" t="s">
        <v>136</v>
      </c>
      <c r="S115" s="48">
        <f>+H115</f>
        <v>100110</v>
      </c>
      <c r="T115" s="28"/>
      <c r="U115" s="28"/>
      <c r="V115" s="28"/>
      <c r="W115" s="28"/>
      <c r="X115" s="28"/>
      <c r="Y115" s="28"/>
      <c r="Z115" s="25"/>
      <c r="AA115" s="54"/>
      <c r="AB115" s="30" t="str">
        <f t="shared" si="76"/>
        <v>Chile</v>
      </c>
      <c r="AC115" s="31" t="str">
        <f t="shared" si="76"/>
        <v>Año 2020</v>
      </c>
      <c r="AD115" s="32" t="s">
        <v>239</v>
      </c>
      <c r="AE115" s="30" t="s">
        <v>138</v>
      </c>
      <c r="AG115" s="33" t="str">
        <f t="shared" si="49"/>
        <v>Informe 1</v>
      </c>
      <c r="AH115" s="34" t="s">
        <v>240</v>
      </c>
      <c r="AI115" s="34" t="str">
        <f t="shared" si="41"/>
        <v>Ventas estimadas de empresas dedicadas a agricultura y/o ganadería</v>
      </c>
      <c r="AJ115" s="34" t="str">
        <f t="shared" si="50"/>
        <v>Número de Empresas del Sector Agrícola en cultivos de  Legumbres  según la Categoría de Tamaño Específica del Servicio de Impuestos Internos de Chile para el Año 2020 (USD)</v>
      </c>
      <c r="AK115" s="35" t="str">
        <f t="shared" si="77"/>
        <v>Año 2020</v>
      </c>
      <c r="AL115" s="34" t="str">
        <f t="shared" si="77"/>
        <v>venta estimada, empresas en agricultura, cultivos, actividad económica, agricultura, ganadería</v>
      </c>
      <c r="AM115" s="36">
        <f t="shared" si="51"/>
        <v>0</v>
      </c>
      <c r="AN115" s="44" t="str">
        <f t="shared" ref="AN115:AZ130" si="80">+AN114</f>
        <v>CHL</v>
      </c>
      <c r="AO115" s="44" t="str">
        <f t="shared" si="80"/>
        <v>País</v>
      </c>
      <c r="AP115" s="34" t="str">
        <f t="shared" si="80"/>
        <v>Número de Empleados de las empresas dedicadas a una actividad económica asociada a la agricultura o la ganadería, según tamaño de la empresa.</v>
      </c>
      <c r="AQ115" s="45">
        <f t="shared" si="80"/>
        <v>44324</v>
      </c>
      <c r="AR115" s="36" t="str">
        <f t="shared" si="80"/>
        <v>Español</v>
      </c>
      <c r="AS115" s="36" t="str">
        <f t="shared" si="80"/>
        <v>Naty</v>
      </c>
      <c r="AT115" s="40" t="str">
        <f t="shared" si="80"/>
        <v>No Aplica</v>
      </c>
      <c r="AU115" s="40" t="str">
        <f t="shared" si="80"/>
        <v>No Aplica</v>
      </c>
      <c r="AV115" s="40" t="str">
        <f t="shared" si="80"/>
        <v>No Aplica</v>
      </c>
      <c r="AW115" s="35">
        <f t="shared" si="80"/>
        <v>100117006</v>
      </c>
      <c r="AX115" s="41" t="e">
        <f t="shared" si="80"/>
        <v>#REF!</v>
      </c>
      <c r="AY115" s="46" t="str">
        <f t="shared" si="80"/>
        <v>Fruta</v>
      </c>
      <c r="AZ115" s="40">
        <f t="shared" si="80"/>
        <v>38</v>
      </c>
      <c r="BA115" s="41" t="e">
        <f>+VLOOKUP($AC115,[1]!Temporalidad[[nombre]:[Columna1]],7,0)</f>
        <v>#REF!</v>
      </c>
      <c r="BB115" s="41" t="e">
        <f>+VLOOKUP($E115,[1]!Tipo_Gráfico[#Data],2,0)</f>
        <v>#REF!</v>
      </c>
      <c r="BC115" s="36" t="str">
        <f t="shared" si="59"/>
        <v>Servicio de Impuestos Internos , Ministerio de Hacienda, Chile</v>
      </c>
      <c r="BD115" s="35" t="e">
        <f>+VLOOKUP($AD115,[1]!unidad_medida[[nombre]:[Columna1]],2,0)</f>
        <v>#REF!</v>
      </c>
      <c r="BE115" s="40" t="str">
        <f t="shared" ref="BE115:BG130" si="81">+BE114</f>
        <v>No Aplica</v>
      </c>
      <c r="BF115" s="40" t="str">
        <f t="shared" si="81"/>
        <v>No Aplica</v>
      </c>
      <c r="BG115" s="40" t="str">
        <f t="shared" si="81"/>
        <v>No Aplica</v>
      </c>
      <c r="BH115" s="41" t="e">
        <f>+VLOOKUP($AS115,[1]!Responsables[#Data],3,0)</f>
        <v>#REF!</v>
      </c>
      <c r="BI115" s="41" t="e">
        <f>+VLOOKUP($AD115,[1]!unidad_medida[[nombre]:[Columna1]],5,0)</f>
        <v>#REF!</v>
      </c>
    </row>
    <row r="116" spans="1:61" ht="24" x14ac:dyDescent="0.35">
      <c r="A116" s="58" t="s">
        <v>250</v>
      </c>
      <c r="B116" s="58" t="s">
        <v>251</v>
      </c>
      <c r="C116" s="59">
        <v>4.0999999999999996</v>
      </c>
      <c r="D116" s="19">
        <f t="shared" si="55"/>
        <v>115</v>
      </c>
      <c r="E116" s="20" t="s">
        <v>237</v>
      </c>
      <c r="F116" s="21"/>
      <c r="G116" s="22"/>
      <c r="H116" s="24">
        <v>100111</v>
      </c>
      <c r="I116" s="23" t="s">
        <v>48</v>
      </c>
      <c r="J116" s="23" t="s">
        <v>48</v>
      </c>
      <c r="K116" s="22"/>
      <c r="L116" s="22"/>
      <c r="M116" s="22"/>
      <c r="N116" s="22"/>
      <c r="O116" s="22"/>
      <c r="P116" s="53" t="str">
        <f t="shared" ref="P116:P121" si="82">+"Número de Empresas del Sector Agrícola en cultivos de  "&amp;R116&amp;"  según la Categoría de Tamaño Específica del Servicio de Impuestos Internos de Chile para el Año 2020 (USD)"</f>
        <v>Número de Empresas del Sector Agrícola en cultivos de  Cereales  según la Categoría de Tamaño Específica del Servicio de Impuestos Internos de Chile para el Año 2020 (USD)</v>
      </c>
      <c r="Q116" s="20" t="str">
        <f>+Q115</f>
        <v>Informe 1</v>
      </c>
      <c r="R116" s="47" t="s">
        <v>140</v>
      </c>
      <c r="S116" s="48">
        <f t="shared" ref="S116:S121" si="83">+H116</f>
        <v>100111</v>
      </c>
      <c r="T116" s="28"/>
      <c r="U116" s="28"/>
      <c r="V116" s="28"/>
      <c r="W116" s="28"/>
      <c r="X116" s="28"/>
      <c r="Y116" s="28"/>
      <c r="Z116" s="25"/>
      <c r="AA116" s="54"/>
      <c r="AB116" s="30" t="str">
        <f t="shared" ref="AB116:AE131" si="84">+AB115</f>
        <v>Chile</v>
      </c>
      <c r="AC116" s="31" t="str">
        <f t="shared" si="84"/>
        <v>Año 2020</v>
      </c>
      <c r="AD116" s="32" t="str">
        <f>+AD115</f>
        <v>empleados</v>
      </c>
      <c r="AE116" s="30" t="str">
        <f t="shared" ref="AE116:AE121" si="85">+AE115</f>
        <v>Empleados</v>
      </c>
      <c r="AG116" s="33" t="str">
        <f t="shared" si="49"/>
        <v>Informe 1</v>
      </c>
      <c r="AH116" s="34" t="str">
        <f t="shared" si="57"/>
        <v>Número de Empleados</v>
      </c>
      <c r="AI116" s="34" t="str">
        <f t="shared" si="41"/>
        <v>Ventas estimadas de empresas dedicadas a agricultura y/o ganadería</v>
      </c>
      <c r="AJ116" s="34" t="str">
        <f t="shared" si="50"/>
        <v>Número de Empresas del Sector Agrícola en cultivos de  Cereales  según la Categoría de Tamaño Específica del Servicio de Impuestos Internos de Chile para el Año 2020 (USD)</v>
      </c>
      <c r="AK116" s="35" t="str">
        <f t="shared" ref="AK116:AL131" si="86">+AK115</f>
        <v>Año 2020</v>
      </c>
      <c r="AL116" s="34" t="str">
        <f t="shared" si="86"/>
        <v>venta estimada, empresas en agricultura, cultivos, actividad económica, agricultura, ganadería</v>
      </c>
      <c r="AM116" s="36">
        <f t="shared" si="51"/>
        <v>0</v>
      </c>
      <c r="AN116" s="44" t="str">
        <f t="shared" si="80"/>
        <v>CHL</v>
      </c>
      <c r="AO116" s="44" t="str">
        <f t="shared" si="80"/>
        <v>País</v>
      </c>
      <c r="AP116" s="34" t="str">
        <f t="shared" si="80"/>
        <v>Número de Empleados de las empresas dedicadas a una actividad económica asociada a la agricultura o la ganadería, según tamaño de la empresa.</v>
      </c>
      <c r="AQ116" s="45">
        <f t="shared" si="80"/>
        <v>44324</v>
      </c>
      <c r="AR116" s="36" t="str">
        <f t="shared" si="80"/>
        <v>Español</v>
      </c>
      <c r="AS116" s="36" t="str">
        <f t="shared" si="80"/>
        <v>Naty</v>
      </c>
      <c r="AT116" s="40" t="str">
        <f t="shared" si="80"/>
        <v>No Aplica</v>
      </c>
      <c r="AU116" s="40" t="str">
        <f t="shared" si="80"/>
        <v>No Aplica</v>
      </c>
      <c r="AV116" s="40" t="str">
        <f t="shared" si="80"/>
        <v>No Aplica</v>
      </c>
      <c r="AW116" s="35">
        <f t="shared" si="80"/>
        <v>100117006</v>
      </c>
      <c r="AX116" s="41" t="e">
        <f t="shared" si="80"/>
        <v>#REF!</v>
      </c>
      <c r="AY116" s="46" t="str">
        <f t="shared" si="80"/>
        <v>Fruta</v>
      </c>
      <c r="AZ116" s="40">
        <f t="shared" si="80"/>
        <v>38</v>
      </c>
      <c r="BA116" s="41" t="e">
        <f>+VLOOKUP($AC116,[1]!Temporalidad[[nombre]:[Columna1]],7,0)</f>
        <v>#REF!</v>
      </c>
      <c r="BB116" s="41" t="e">
        <f>+VLOOKUP($E116,[1]!Tipo_Gráfico[#Data],2,0)</f>
        <v>#REF!</v>
      </c>
      <c r="BC116" s="36" t="str">
        <f t="shared" si="59"/>
        <v>Servicio de Impuestos Internos , Ministerio de Hacienda, Chile</v>
      </c>
      <c r="BD116" s="35" t="e">
        <f>+VLOOKUP($AD116,[1]!unidad_medida[[nombre]:[Columna1]],2,0)</f>
        <v>#REF!</v>
      </c>
      <c r="BE116" s="40" t="str">
        <f t="shared" si="81"/>
        <v>No Aplica</v>
      </c>
      <c r="BF116" s="40" t="str">
        <f t="shared" si="81"/>
        <v>No Aplica</v>
      </c>
      <c r="BG116" s="40" t="str">
        <f t="shared" si="81"/>
        <v>No Aplica</v>
      </c>
      <c r="BH116" s="41" t="e">
        <f>+VLOOKUP($AS116,[1]!Responsables[#Data],3,0)</f>
        <v>#REF!</v>
      </c>
      <c r="BI116" s="41" t="e">
        <f>+VLOOKUP($AD116,[1]!unidad_medida[[nombre]:[Columna1]],5,0)</f>
        <v>#REF!</v>
      </c>
    </row>
    <row r="117" spans="1:61" ht="24" x14ac:dyDescent="0.35">
      <c r="A117" s="58" t="s">
        <v>250</v>
      </c>
      <c r="B117" s="58" t="s">
        <v>251</v>
      </c>
      <c r="C117" s="59">
        <v>4.0999999999999996</v>
      </c>
      <c r="D117" s="19">
        <f t="shared" si="55"/>
        <v>116</v>
      </c>
      <c r="E117" s="20" t="s">
        <v>237</v>
      </c>
      <c r="F117" s="21"/>
      <c r="G117" s="22"/>
      <c r="H117" s="24">
        <v>100112</v>
      </c>
      <c r="I117" s="23" t="s">
        <v>48</v>
      </c>
      <c r="J117" s="23" t="s">
        <v>48</v>
      </c>
      <c r="K117" s="22"/>
      <c r="L117" s="22"/>
      <c r="M117" s="22"/>
      <c r="N117" s="22"/>
      <c r="O117" s="22"/>
      <c r="P117" s="53" t="str">
        <f t="shared" si="82"/>
        <v>Número de Empresas del Sector Agrícola en cultivos de  Hortalizas  según la Categoría de Tamaño Específica del Servicio de Impuestos Internos de Chile para el Año 2020 (USD)</v>
      </c>
      <c r="Q117" s="20" t="str">
        <f t="shared" ref="Q117:Q121" si="87">+Q116</f>
        <v>Informe 1</v>
      </c>
      <c r="R117" s="47" t="s">
        <v>142</v>
      </c>
      <c r="S117" s="48">
        <f t="shared" si="83"/>
        <v>100112</v>
      </c>
      <c r="T117" s="28"/>
      <c r="U117" s="28"/>
      <c r="V117" s="28"/>
      <c r="W117" s="28"/>
      <c r="X117" s="28"/>
      <c r="Y117" s="28"/>
      <c r="Z117" s="25"/>
      <c r="AA117" s="54"/>
      <c r="AB117" s="30" t="str">
        <f t="shared" si="84"/>
        <v>Chile</v>
      </c>
      <c r="AC117" s="31" t="str">
        <f t="shared" si="84"/>
        <v>Año 2020</v>
      </c>
      <c r="AD117" s="32" t="str">
        <f t="shared" si="84"/>
        <v>empleados</v>
      </c>
      <c r="AE117" s="30" t="str">
        <f t="shared" si="85"/>
        <v>Empleados</v>
      </c>
      <c r="AG117" s="33" t="str">
        <f t="shared" si="49"/>
        <v>Informe 1</v>
      </c>
      <c r="AH117" s="34" t="str">
        <f t="shared" si="57"/>
        <v>Número de Empleados</v>
      </c>
      <c r="AI117" s="34" t="str">
        <f t="shared" si="41"/>
        <v>Ventas estimadas de empresas dedicadas a agricultura y/o ganadería</v>
      </c>
      <c r="AJ117" s="34" t="str">
        <f t="shared" si="50"/>
        <v>Número de Empresas del Sector Agrícola en cultivos de  Hortalizas  según la Categoría de Tamaño Específica del Servicio de Impuestos Internos de Chile para el Año 2020 (USD)</v>
      </c>
      <c r="AK117" s="35" t="str">
        <f t="shared" si="86"/>
        <v>Año 2020</v>
      </c>
      <c r="AL117" s="34" t="str">
        <f t="shared" si="86"/>
        <v>venta estimada, empresas en agricultura, cultivos, actividad económica, agricultura, ganadería</v>
      </c>
      <c r="AM117" s="36">
        <f t="shared" si="51"/>
        <v>0</v>
      </c>
      <c r="AN117" s="44" t="str">
        <f t="shared" si="80"/>
        <v>CHL</v>
      </c>
      <c r="AO117" s="44" t="str">
        <f t="shared" si="80"/>
        <v>País</v>
      </c>
      <c r="AP117" s="34" t="str">
        <f t="shared" si="80"/>
        <v>Número de Empleados de las empresas dedicadas a una actividad económica asociada a la agricultura o la ganadería, según tamaño de la empresa.</v>
      </c>
      <c r="AQ117" s="45">
        <f t="shared" si="80"/>
        <v>44324</v>
      </c>
      <c r="AR117" s="36" t="str">
        <f t="shared" si="80"/>
        <v>Español</v>
      </c>
      <c r="AS117" s="36" t="str">
        <f t="shared" si="80"/>
        <v>Naty</v>
      </c>
      <c r="AT117" s="40" t="str">
        <f t="shared" si="80"/>
        <v>No Aplica</v>
      </c>
      <c r="AU117" s="40" t="str">
        <f t="shared" si="80"/>
        <v>No Aplica</v>
      </c>
      <c r="AV117" s="40" t="str">
        <f t="shared" si="80"/>
        <v>No Aplica</v>
      </c>
      <c r="AW117" s="35">
        <f t="shared" si="80"/>
        <v>100117006</v>
      </c>
      <c r="AX117" s="41" t="e">
        <f t="shared" si="80"/>
        <v>#REF!</v>
      </c>
      <c r="AY117" s="46" t="str">
        <f t="shared" si="80"/>
        <v>Fruta</v>
      </c>
      <c r="AZ117" s="40">
        <f t="shared" si="80"/>
        <v>38</v>
      </c>
      <c r="BA117" s="41" t="e">
        <f>+VLOOKUP($AC117,[1]!Temporalidad[[nombre]:[Columna1]],7,0)</f>
        <v>#REF!</v>
      </c>
      <c r="BB117" s="41" t="e">
        <f>+VLOOKUP($E117,[1]!Tipo_Gráfico[#Data],2,0)</f>
        <v>#REF!</v>
      </c>
      <c r="BC117" s="36" t="str">
        <f t="shared" si="59"/>
        <v>Servicio de Impuestos Internos , Ministerio de Hacienda, Chile</v>
      </c>
      <c r="BD117" s="35" t="e">
        <f>+VLOOKUP($AD117,[1]!unidad_medida[[nombre]:[Columna1]],2,0)</f>
        <v>#REF!</v>
      </c>
      <c r="BE117" s="40" t="str">
        <f t="shared" si="81"/>
        <v>No Aplica</v>
      </c>
      <c r="BF117" s="40" t="str">
        <f t="shared" si="81"/>
        <v>No Aplica</v>
      </c>
      <c r="BG117" s="40" t="str">
        <f t="shared" si="81"/>
        <v>No Aplica</v>
      </c>
      <c r="BH117" s="41" t="e">
        <f>+VLOOKUP($AS117,[1]!Responsables[#Data],3,0)</f>
        <v>#REF!</v>
      </c>
      <c r="BI117" s="41" t="e">
        <f>+VLOOKUP($AD117,[1]!unidad_medida[[nombre]:[Columna1]],5,0)</f>
        <v>#REF!</v>
      </c>
    </row>
    <row r="118" spans="1:61" ht="24" x14ac:dyDescent="0.35">
      <c r="A118" s="58" t="s">
        <v>250</v>
      </c>
      <c r="B118" s="58" t="s">
        <v>251</v>
      </c>
      <c r="C118" s="59">
        <v>4.0999999999999996</v>
      </c>
      <c r="D118" s="19">
        <f t="shared" si="55"/>
        <v>117</v>
      </c>
      <c r="E118" s="20" t="s">
        <v>237</v>
      </c>
      <c r="F118" s="21"/>
      <c r="G118" s="22"/>
      <c r="H118" s="24">
        <v>100113</v>
      </c>
      <c r="I118" s="23" t="s">
        <v>48</v>
      </c>
      <c r="J118" s="23" t="s">
        <v>48</v>
      </c>
      <c r="K118" s="22"/>
      <c r="L118" s="22"/>
      <c r="M118" s="22"/>
      <c r="N118" s="22"/>
      <c r="O118" s="22"/>
      <c r="P118" s="53" t="str">
        <f t="shared" si="82"/>
        <v>Número de Empresas del Sector Agrícola en cultivos de  Industriales  según la Categoría de Tamaño Específica del Servicio de Impuestos Internos de Chile para el Año 2020 (USD)</v>
      </c>
      <c r="Q118" s="20" t="str">
        <f t="shared" si="87"/>
        <v>Informe 1</v>
      </c>
      <c r="R118" s="47" t="s">
        <v>144</v>
      </c>
      <c r="S118" s="48">
        <f t="shared" si="83"/>
        <v>100113</v>
      </c>
      <c r="T118" s="28"/>
      <c r="U118" s="28"/>
      <c r="V118" s="28"/>
      <c r="W118" s="28"/>
      <c r="X118" s="28"/>
      <c r="Y118" s="28"/>
      <c r="Z118" s="25"/>
      <c r="AA118" s="54"/>
      <c r="AB118" s="30" t="str">
        <f t="shared" si="84"/>
        <v>Chile</v>
      </c>
      <c r="AC118" s="31" t="str">
        <f t="shared" si="84"/>
        <v>Año 2020</v>
      </c>
      <c r="AD118" s="32" t="str">
        <f t="shared" si="84"/>
        <v>empleados</v>
      </c>
      <c r="AE118" s="30" t="str">
        <f t="shared" si="85"/>
        <v>Empleados</v>
      </c>
      <c r="AG118" s="33" t="str">
        <f t="shared" si="49"/>
        <v>Informe 1</v>
      </c>
      <c r="AH118" s="34" t="str">
        <f t="shared" si="57"/>
        <v>Número de Empleados</v>
      </c>
      <c r="AI118" s="34" t="str">
        <f t="shared" si="57"/>
        <v>Ventas estimadas de empresas dedicadas a agricultura y/o ganadería</v>
      </c>
      <c r="AJ118" s="34" t="str">
        <f t="shared" si="50"/>
        <v>Número de Empresas del Sector Agrícola en cultivos de  Industriales  según la Categoría de Tamaño Específica del Servicio de Impuestos Internos de Chile para el Año 2020 (USD)</v>
      </c>
      <c r="AK118" s="35" t="str">
        <f t="shared" si="86"/>
        <v>Año 2020</v>
      </c>
      <c r="AL118" s="34" t="str">
        <f t="shared" si="86"/>
        <v>venta estimada, empresas en agricultura, cultivos, actividad económica, agricultura, ganadería</v>
      </c>
      <c r="AM118" s="36">
        <f t="shared" si="51"/>
        <v>0</v>
      </c>
      <c r="AN118" s="44" t="str">
        <f t="shared" si="80"/>
        <v>CHL</v>
      </c>
      <c r="AO118" s="44" t="str">
        <f t="shared" si="80"/>
        <v>País</v>
      </c>
      <c r="AP118" s="34" t="str">
        <f t="shared" si="80"/>
        <v>Número de Empleados de las empresas dedicadas a una actividad económica asociada a la agricultura o la ganadería, según tamaño de la empresa.</v>
      </c>
      <c r="AQ118" s="45">
        <f t="shared" si="80"/>
        <v>44324</v>
      </c>
      <c r="AR118" s="36" t="str">
        <f t="shared" si="80"/>
        <v>Español</v>
      </c>
      <c r="AS118" s="36" t="str">
        <f t="shared" si="80"/>
        <v>Naty</v>
      </c>
      <c r="AT118" s="40" t="str">
        <f t="shared" si="80"/>
        <v>No Aplica</v>
      </c>
      <c r="AU118" s="40" t="str">
        <f t="shared" si="80"/>
        <v>No Aplica</v>
      </c>
      <c r="AV118" s="40" t="str">
        <f t="shared" si="80"/>
        <v>No Aplica</v>
      </c>
      <c r="AW118" s="35">
        <f t="shared" si="80"/>
        <v>100117006</v>
      </c>
      <c r="AX118" s="41" t="e">
        <f t="shared" si="80"/>
        <v>#REF!</v>
      </c>
      <c r="AY118" s="46" t="str">
        <f t="shared" si="80"/>
        <v>Fruta</v>
      </c>
      <c r="AZ118" s="40">
        <f t="shared" si="80"/>
        <v>38</v>
      </c>
      <c r="BA118" s="41" t="e">
        <f>+VLOOKUP($AC118,[1]!Temporalidad[[nombre]:[Columna1]],7,0)</f>
        <v>#REF!</v>
      </c>
      <c r="BB118" s="41" t="e">
        <f>+VLOOKUP($E118,[1]!Tipo_Gráfico[#Data],2,0)</f>
        <v>#REF!</v>
      </c>
      <c r="BC118" s="36" t="str">
        <f t="shared" si="59"/>
        <v>Servicio de Impuestos Internos , Ministerio de Hacienda, Chile</v>
      </c>
      <c r="BD118" s="35" t="e">
        <f>+VLOOKUP($AD118,[1]!unidad_medida[[nombre]:[Columna1]],2,0)</f>
        <v>#REF!</v>
      </c>
      <c r="BE118" s="40" t="str">
        <f t="shared" si="81"/>
        <v>No Aplica</v>
      </c>
      <c r="BF118" s="40" t="str">
        <f t="shared" si="81"/>
        <v>No Aplica</v>
      </c>
      <c r="BG118" s="40" t="str">
        <f t="shared" si="81"/>
        <v>No Aplica</v>
      </c>
      <c r="BH118" s="41" t="e">
        <f>+VLOOKUP($AS118,[1]!Responsables[#Data],3,0)</f>
        <v>#REF!</v>
      </c>
      <c r="BI118" s="41" t="e">
        <f>+VLOOKUP($AD118,[1]!unidad_medida[[nombre]:[Columna1]],5,0)</f>
        <v>#REF!</v>
      </c>
    </row>
    <row r="119" spans="1:61" ht="24" x14ac:dyDescent="0.35">
      <c r="A119" s="58" t="s">
        <v>250</v>
      </c>
      <c r="B119" s="58" t="s">
        <v>251</v>
      </c>
      <c r="C119" s="59">
        <v>4.0999999999999996</v>
      </c>
      <c r="D119" s="19">
        <f t="shared" si="55"/>
        <v>118</v>
      </c>
      <c r="E119" s="20" t="s">
        <v>237</v>
      </c>
      <c r="F119" s="21"/>
      <c r="G119" s="22"/>
      <c r="H119" s="24">
        <v>100114</v>
      </c>
      <c r="I119" s="23" t="s">
        <v>48</v>
      </c>
      <c r="J119" s="23" t="s">
        <v>48</v>
      </c>
      <c r="K119" s="22"/>
      <c r="L119" s="22"/>
      <c r="M119" s="22"/>
      <c r="N119" s="22"/>
      <c r="O119" s="22"/>
      <c r="P119" s="53" t="str">
        <f t="shared" si="82"/>
        <v>Número de Empresas del Sector Agrícola en cultivos de  Tubérculos  según la Categoría de Tamaño Específica del Servicio de Impuestos Internos de Chile para el Año 2020 (USD)</v>
      </c>
      <c r="Q119" s="20" t="str">
        <f t="shared" si="87"/>
        <v>Informe 1</v>
      </c>
      <c r="R119" s="47" t="s">
        <v>146</v>
      </c>
      <c r="S119" s="48">
        <f t="shared" si="83"/>
        <v>100114</v>
      </c>
      <c r="T119" s="28"/>
      <c r="U119" s="28"/>
      <c r="V119" s="28"/>
      <c r="W119" s="28"/>
      <c r="X119" s="28"/>
      <c r="Y119" s="28"/>
      <c r="Z119" s="25"/>
      <c r="AA119" s="54"/>
      <c r="AB119" s="30" t="str">
        <f t="shared" si="84"/>
        <v>Chile</v>
      </c>
      <c r="AC119" s="31" t="str">
        <f t="shared" si="84"/>
        <v>Año 2020</v>
      </c>
      <c r="AD119" s="32" t="str">
        <f t="shared" si="84"/>
        <v>empleados</v>
      </c>
      <c r="AE119" s="30" t="str">
        <f t="shared" si="85"/>
        <v>Empleados</v>
      </c>
      <c r="AG119" s="33" t="str">
        <f t="shared" si="49"/>
        <v>Informe 1</v>
      </c>
      <c r="AH119" s="34" t="str">
        <f t="shared" ref="AH119:AI134" si="88">+AH118</f>
        <v>Número de Empleados</v>
      </c>
      <c r="AI119" s="34" t="str">
        <f t="shared" si="88"/>
        <v>Ventas estimadas de empresas dedicadas a agricultura y/o ganadería</v>
      </c>
      <c r="AJ119" s="34" t="str">
        <f t="shared" si="50"/>
        <v>Número de Empresas del Sector Agrícola en cultivos de  Tubérculos  según la Categoría de Tamaño Específica del Servicio de Impuestos Internos de Chile para el Año 2020 (USD)</v>
      </c>
      <c r="AK119" s="35" t="str">
        <f t="shared" si="86"/>
        <v>Año 2020</v>
      </c>
      <c r="AL119" s="34" t="str">
        <f t="shared" si="86"/>
        <v>venta estimada, empresas en agricultura, cultivos, actividad económica, agricultura, ganadería</v>
      </c>
      <c r="AM119" s="36">
        <f t="shared" si="51"/>
        <v>0</v>
      </c>
      <c r="AN119" s="44" t="str">
        <f t="shared" si="80"/>
        <v>CHL</v>
      </c>
      <c r="AO119" s="44" t="str">
        <f t="shared" si="80"/>
        <v>País</v>
      </c>
      <c r="AP119" s="34" t="str">
        <f t="shared" si="80"/>
        <v>Número de Empleados de las empresas dedicadas a una actividad económica asociada a la agricultura o la ganadería, según tamaño de la empresa.</v>
      </c>
      <c r="AQ119" s="45">
        <f t="shared" si="80"/>
        <v>44324</v>
      </c>
      <c r="AR119" s="36" t="str">
        <f t="shared" si="80"/>
        <v>Español</v>
      </c>
      <c r="AS119" s="36" t="str">
        <f t="shared" si="80"/>
        <v>Naty</v>
      </c>
      <c r="AT119" s="40" t="str">
        <f t="shared" si="80"/>
        <v>No Aplica</v>
      </c>
      <c r="AU119" s="40" t="str">
        <f t="shared" si="80"/>
        <v>No Aplica</v>
      </c>
      <c r="AV119" s="40" t="str">
        <f t="shared" si="80"/>
        <v>No Aplica</v>
      </c>
      <c r="AW119" s="35">
        <f t="shared" si="80"/>
        <v>100117006</v>
      </c>
      <c r="AX119" s="41" t="e">
        <f t="shared" si="80"/>
        <v>#REF!</v>
      </c>
      <c r="AY119" s="46" t="str">
        <f t="shared" si="80"/>
        <v>Fruta</v>
      </c>
      <c r="AZ119" s="40">
        <f t="shared" si="80"/>
        <v>38</v>
      </c>
      <c r="BA119" s="41" t="e">
        <f>+VLOOKUP($AC119,[1]!Temporalidad[[nombre]:[Columna1]],7,0)</f>
        <v>#REF!</v>
      </c>
      <c r="BB119" s="41" t="e">
        <f>+VLOOKUP($E119,[1]!Tipo_Gráfico[#Data],2,0)</f>
        <v>#REF!</v>
      </c>
      <c r="BC119" s="36" t="str">
        <f t="shared" si="59"/>
        <v>Servicio de Impuestos Internos , Ministerio de Hacienda, Chile</v>
      </c>
      <c r="BD119" s="35" t="e">
        <f>+VLOOKUP($AD119,[1]!unidad_medida[[nombre]:[Columna1]],2,0)</f>
        <v>#REF!</v>
      </c>
      <c r="BE119" s="40" t="str">
        <f t="shared" si="81"/>
        <v>No Aplica</v>
      </c>
      <c r="BF119" s="40" t="str">
        <f t="shared" si="81"/>
        <v>No Aplica</v>
      </c>
      <c r="BG119" s="40" t="str">
        <f t="shared" si="81"/>
        <v>No Aplica</v>
      </c>
      <c r="BH119" s="41" t="e">
        <f>+VLOOKUP($AS119,[1]!Responsables[#Data],3,0)</f>
        <v>#REF!</v>
      </c>
      <c r="BI119" s="41" t="e">
        <f>+VLOOKUP($AD119,[1]!unidad_medida[[nombre]:[Columna1]],5,0)</f>
        <v>#REF!</v>
      </c>
    </row>
    <row r="120" spans="1:61" ht="24" x14ac:dyDescent="0.35">
      <c r="A120" s="58" t="s">
        <v>250</v>
      </c>
      <c r="B120" s="58" t="s">
        <v>251</v>
      </c>
      <c r="C120" s="59">
        <v>4.0999999999999996</v>
      </c>
      <c r="D120" s="19">
        <f t="shared" si="55"/>
        <v>119</v>
      </c>
      <c r="E120" s="20" t="s">
        <v>237</v>
      </c>
      <c r="F120" s="21"/>
      <c r="G120" s="22"/>
      <c r="H120" s="24">
        <v>100115</v>
      </c>
      <c r="I120" s="23" t="s">
        <v>48</v>
      </c>
      <c r="J120" s="23" t="s">
        <v>48</v>
      </c>
      <c r="K120" s="22"/>
      <c r="L120" s="22"/>
      <c r="M120" s="22"/>
      <c r="N120" s="22"/>
      <c r="O120" s="22"/>
      <c r="P120" s="53" t="str">
        <f t="shared" si="82"/>
        <v>Número de Empresas del Sector Agrícola en cultivos de  Semillas  según la Categoría de Tamaño Específica del Servicio de Impuestos Internos de Chile para el Año 2020 (USD)</v>
      </c>
      <c r="Q120" s="20" t="str">
        <f t="shared" si="87"/>
        <v>Informe 1</v>
      </c>
      <c r="R120" s="47" t="s">
        <v>148</v>
      </c>
      <c r="S120" s="48">
        <f t="shared" si="83"/>
        <v>100115</v>
      </c>
      <c r="T120" s="28"/>
      <c r="U120" s="28"/>
      <c r="V120" s="28"/>
      <c r="W120" s="28"/>
      <c r="X120" s="28"/>
      <c r="Y120" s="28"/>
      <c r="Z120" s="25"/>
      <c r="AA120" s="54"/>
      <c r="AB120" s="30" t="str">
        <f t="shared" si="84"/>
        <v>Chile</v>
      </c>
      <c r="AC120" s="31" t="str">
        <f t="shared" si="84"/>
        <v>Año 2020</v>
      </c>
      <c r="AD120" s="32" t="str">
        <f t="shared" si="84"/>
        <v>empleados</v>
      </c>
      <c r="AE120" s="30" t="str">
        <f t="shared" si="85"/>
        <v>Empleados</v>
      </c>
      <c r="AG120" s="33" t="str">
        <f t="shared" si="49"/>
        <v>Informe 1</v>
      </c>
      <c r="AH120" s="34" t="str">
        <f t="shared" si="88"/>
        <v>Número de Empleados</v>
      </c>
      <c r="AI120" s="34" t="str">
        <f t="shared" si="88"/>
        <v>Ventas estimadas de empresas dedicadas a agricultura y/o ganadería</v>
      </c>
      <c r="AJ120" s="34" t="str">
        <f t="shared" si="50"/>
        <v>Número de Empresas del Sector Agrícola en cultivos de  Semillas  según la Categoría de Tamaño Específica del Servicio de Impuestos Internos de Chile para el Año 2020 (USD)</v>
      </c>
      <c r="AK120" s="35" t="str">
        <f t="shared" si="86"/>
        <v>Año 2020</v>
      </c>
      <c r="AL120" s="34" t="str">
        <f t="shared" si="86"/>
        <v>venta estimada, empresas en agricultura, cultivos, actividad económica, agricultura, ganadería</v>
      </c>
      <c r="AM120" s="36">
        <f t="shared" si="51"/>
        <v>0</v>
      </c>
      <c r="AN120" s="44" t="str">
        <f t="shared" si="80"/>
        <v>CHL</v>
      </c>
      <c r="AO120" s="44" t="str">
        <f t="shared" si="80"/>
        <v>País</v>
      </c>
      <c r="AP120" s="34" t="str">
        <f t="shared" si="80"/>
        <v>Número de Empleados de las empresas dedicadas a una actividad económica asociada a la agricultura o la ganadería, según tamaño de la empresa.</v>
      </c>
      <c r="AQ120" s="45">
        <f t="shared" si="80"/>
        <v>44324</v>
      </c>
      <c r="AR120" s="36" t="str">
        <f t="shared" si="80"/>
        <v>Español</v>
      </c>
      <c r="AS120" s="36" t="str">
        <f t="shared" si="80"/>
        <v>Naty</v>
      </c>
      <c r="AT120" s="40" t="str">
        <f t="shared" si="80"/>
        <v>No Aplica</v>
      </c>
      <c r="AU120" s="40" t="str">
        <f t="shared" si="80"/>
        <v>No Aplica</v>
      </c>
      <c r="AV120" s="40" t="str">
        <f t="shared" si="80"/>
        <v>No Aplica</v>
      </c>
      <c r="AW120" s="35">
        <f t="shared" si="80"/>
        <v>100117006</v>
      </c>
      <c r="AX120" s="41" t="e">
        <f t="shared" si="80"/>
        <v>#REF!</v>
      </c>
      <c r="AY120" s="46" t="str">
        <f t="shared" si="80"/>
        <v>Fruta</v>
      </c>
      <c r="AZ120" s="40">
        <f t="shared" si="80"/>
        <v>38</v>
      </c>
      <c r="BA120" s="41" t="e">
        <f>+VLOOKUP($AC120,[1]!Temporalidad[[nombre]:[Columna1]],7,0)</f>
        <v>#REF!</v>
      </c>
      <c r="BB120" s="41" t="e">
        <f>+VLOOKUP($E120,[1]!Tipo_Gráfico[#Data],2,0)</f>
        <v>#REF!</v>
      </c>
      <c r="BC120" s="36" t="str">
        <f t="shared" si="59"/>
        <v>Servicio de Impuestos Internos , Ministerio de Hacienda, Chile</v>
      </c>
      <c r="BD120" s="35" t="e">
        <f>+VLOOKUP($AD120,[1]!unidad_medida[[nombre]:[Columna1]],2,0)</f>
        <v>#REF!</v>
      </c>
      <c r="BE120" s="40" t="str">
        <f t="shared" si="81"/>
        <v>No Aplica</v>
      </c>
      <c r="BF120" s="40" t="str">
        <f t="shared" si="81"/>
        <v>No Aplica</v>
      </c>
      <c r="BG120" s="40" t="str">
        <f t="shared" si="81"/>
        <v>No Aplica</v>
      </c>
      <c r="BH120" s="41" t="e">
        <f>+VLOOKUP($AS120,[1]!Responsables[#Data],3,0)</f>
        <v>#REF!</v>
      </c>
      <c r="BI120" s="41" t="e">
        <f>+VLOOKUP($AD120,[1]!unidad_medida[[nombre]:[Columna1]],5,0)</f>
        <v>#REF!</v>
      </c>
    </row>
    <row r="121" spans="1:61" ht="24" x14ac:dyDescent="0.35">
      <c r="A121" s="58" t="s">
        <v>250</v>
      </c>
      <c r="B121" s="58" t="s">
        <v>251</v>
      </c>
      <c r="C121" s="59">
        <v>4.0999999999999996</v>
      </c>
      <c r="D121" s="19">
        <f t="shared" si="55"/>
        <v>120</v>
      </c>
      <c r="E121" s="20" t="s">
        <v>237</v>
      </c>
      <c r="F121" s="21"/>
      <c r="G121" s="22"/>
      <c r="H121" s="24">
        <v>100117</v>
      </c>
      <c r="I121" s="23" t="s">
        <v>48</v>
      </c>
      <c r="J121" s="23" t="s">
        <v>48</v>
      </c>
      <c r="K121" s="22"/>
      <c r="L121" s="22"/>
      <c r="M121" s="22"/>
      <c r="N121" s="22"/>
      <c r="O121" s="22"/>
      <c r="P121" s="53" t="str">
        <f t="shared" si="82"/>
        <v>Número de Empresas del Sector Agrícola en cultivos de  Plantas y forraje  según la Categoría de Tamaño Específica del Servicio de Impuestos Internos de Chile para el Año 2020 (USD)</v>
      </c>
      <c r="Q121" s="20" t="str">
        <f t="shared" si="87"/>
        <v>Informe 1</v>
      </c>
      <c r="R121" s="47" t="s">
        <v>150</v>
      </c>
      <c r="S121" s="48">
        <f t="shared" si="83"/>
        <v>100117</v>
      </c>
      <c r="T121" s="28"/>
      <c r="U121" s="28"/>
      <c r="V121" s="28"/>
      <c r="W121" s="28"/>
      <c r="X121" s="28"/>
      <c r="Y121" s="28"/>
      <c r="Z121" s="25"/>
      <c r="AA121" s="54"/>
      <c r="AB121" s="30" t="str">
        <f t="shared" si="84"/>
        <v>Chile</v>
      </c>
      <c r="AC121" s="31" t="str">
        <f t="shared" si="84"/>
        <v>Año 2020</v>
      </c>
      <c r="AD121" s="32" t="str">
        <f t="shared" si="84"/>
        <v>empleados</v>
      </c>
      <c r="AE121" s="30" t="str">
        <f t="shared" si="85"/>
        <v>Empleados</v>
      </c>
      <c r="AG121" s="33" t="str">
        <f t="shared" si="49"/>
        <v>Informe 1</v>
      </c>
      <c r="AH121" s="34" t="str">
        <f t="shared" si="88"/>
        <v>Número de Empleados</v>
      </c>
      <c r="AI121" s="34" t="str">
        <f t="shared" si="88"/>
        <v>Ventas estimadas de empresas dedicadas a agricultura y/o ganadería</v>
      </c>
      <c r="AJ121" s="34" t="str">
        <f t="shared" si="50"/>
        <v>Número de Empresas del Sector Agrícola en cultivos de  Plantas y forraje  según la Categoría de Tamaño Específica del Servicio de Impuestos Internos de Chile para el Año 2020 (USD)</v>
      </c>
      <c r="AK121" s="35" t="str">
        <f t="shared" si="86"/>
        <v>Año 2020</v>
      </c>
      <c r="AL121" s="34" t="str">
        <f t="shared" si="86"/>
        <v>venta estimada, empresas en agricultura, cultivos, actividad económica, agricultura, ganadería</v>
      </c>
      <c r="AM121" s="36">
        <f t="shared" si="51"/>
        <v>0</v>
      </c>
      <c r="AN121" s="44" t="str">
        <f t="shared" si="80"/>
        <v>CHL</v>
      </c>
      <c r="AO121" s="44" t="str">
        <f t="shared" si="80"/>
        <v>País</v>
      </c>
      <c r="AP121" s="34" t="str">
        <f t="shared" si="80"/>
        <v>Número de Empleados de las empresas dedicadas a una actividad económica asociada a la agricultura o la ganadería, según tamaño de la empresa.</v>
      </c>
      <c r="AQ121" s="45">
        <f t="shared" si="80"/>
        <v>44324</v>
      </c>
      <c r="AR121" s="36" t="str">
        <f t="shared" si="80"/>
        <v>Español</v>
      </c>
      <c r="AS121" s="36" t="str">
        <f t="shared" si="80"/>
        <v>Naty</v>
      </c>
      <c r="AT121" s="40" t="str">
        <f t="shared" si="80"/>
        <v>No Aplica</v>
      </c>
      <c r="AU121" s="40" t="str">
        <f t="shared" si="80"/>
        <v>No Aplica</v>
      </c>
      <c r="AV121" s="40" t="str">
        <f t="shared" si="80"/>
        <v>No Aplica</v>
      </c>
      <c r="AW121" s="35">
        <f t="shared" si="80"/>
        <v>100117006</v>
      </c>
      <c r="AX121" s="41" t="e">
        <f t="shared" si="80"/>
        <v>#REF!</v>
      </c>
      <c r="AY121" s="46" t="str">
        <f t="shared" si="80"/>
        <v>Fruta</v>
      </c>
      <c r="AZ121" s="40">
        <f t="shared" si="80"/>
        <v>38</v>
      </c>
      <c r="BA121" s="41" t="e">
        <f>+VLOOKUP($AC121,[1]!Temporalidad[[nombre]:[Columna1]],7,0)</f>
        <v>#REF!</v>
      </c>
      <c r="BB121" s="41" t="e">
        <f>+VLOOKUP($E121,[1]!Tipo_Gráfico[#Data],2,0)</f>
        <v>#REF!</v>
      </c>
      <c r="BC121" s="36" t="str">
        <f t="shared" si="59"/>
        <v>Servicio de Impuestos Internos , Ministerio de Hacienda, Chile</v>
      </c>
      <c r="BD121" s="35" t="e">
        <f>+VLOOKUP($AD121,[1]!unidad_medida[[nombre]:[Columna1]],2,0)</f>
        <v>#REF!</v>
      </c>
      <c r="BE121" s="40" t="str">
        <f t="shared" si="81"/>
        <v>No Aplica</v>
      </c>
      <c r="BF121" s="40" t="str">
        <f t="shared" si="81"/>
        <v>No Aplica</v>
      </c>
      <c r="BG121" s="40" t="str">
        <f t="shared" si="81"/>
        <v>No Aplica</v>
      </c>
      <c r="BH121" s="41" t="e">
        <f>+VLOOKUP($AS121,[1]!Responsables[#Data],3,0)</f>
        <v>#REF!</v>
      </c>
      <c r="BI121" s="41" t="e">
        <f>+VLOOKUP($AD121,[1]!unidad_medida[[nombre]:[Columna1]],5,0)</f>
        <v>#REF!</v>
      </c>
    </row>
    <row r="122" spans="1:61" ht="24" x14ac:dyDescent="0.35">
      <c r="A122" s="58" t="s">
        <v>250</v>
      </c>
      <c r="B122" s="58" t="s">
        <v>251</v>
      </c>
      <c r="C122" s="59">
        <v>4.0999999999999996</v>
      </c>
      <c r="D122" s="19">
        <f t="shared" si="55"/>
        <v>121</v>
      </c>
      <c r="E122" s="20" t="s">
        <v>237</v>
      </c>
      <c r="F122" s="21"/>
      <c r="G122" s="22"/>
      <c r="H122" s="24">
        <v>100110</v>
      </c>
      <c r="I122" s="23" t="s">
        <v>48</v>
      </c>
      <c r="J122" s="23" t="s">
        <v>48</v>
      </c>
      <c r="K122" s="22"/>
      <c r="L122" s="22"/>
      <c r="M122" s="22"/>
      <c r="N122" s="22"/>
      <c r="O122" s="22"/>
      <c r="P122" s="53" t="str">
        <f>+"Número de Empresas del Sector Agrícola en cultivos de  "&amp;R122&amp;"  según la Categoría de Tamaño Específica del Servicio de Impuestos Internos de Chile para el Año 2020 (USD)"</f>
        <v>Número de Empresas del Sector Agrícola en cultivos de  Legumbres  según la Categoría de Tamaño Específica del Servicio de Impuestos Internos de Chile para el Año 2020 (USD)</v>
      </c>
      <c r="Q122" s="20" t="s">
        <v>241</v>
      </c>
      <c r="R122" s="47" t="s">
        <v>136</v>
      </c>
      <c r="S122" s="48">
        <f>+H122</f>
        <v>100110</v>
      </c>
      <c r="T122" s="28"/>
      <c r="U122" s="28"/>
      <c r="V122" s="28"/>
      <c r="W122" s="28"/>
      <c r="X122" s="28"/>
      <c r="Y122" s="28"/>
      <c r="Z122" s="25"/>
      <c r="AA122" s="54"/>
      <c r="AB122" s="30" t="str">
        <f t="shared" si="84"/>
        <v>Chile</v>
      </c>
      <c r="AC122" s="31" t="str">
        <f t="shared" si="84"/>
        <v>Año 2020</v>
      </c>
      <c r="AD122" s="32" t="s">
        <v>54</v>
      </c>
      <c r="AE122" s="30" t="s">
        <v>55</v>
      </c>
      <c r="AG122" s="33" t="str">
        <f t="shared" si="49"/>
        <v>Informe 2</v>
      </c>
      <c r="AH122" s="34" t="s">
        <v>231</v>
      </c>
      <c r="AI122" s="34" t="str">
        <f t="shared" si="88"/>
        <v>Ventas estimadas de empresas dedicadas a agricultura y/o ganadería</v>
      </c>
      <c r="AJ122" s="34" t="str">
        <f t="shared" si="50"/>
        <v>Número de Empresas del Sector Agrícola en cultivos de  Legumbres  según la Categoría de Tamaño Específica del Servicio de Impuestos Internos de Chile para el Año 2020 (USD)</v>
      </c>
      <c r="AK122" s="35" t="str">
        <f t="shared" si="86"/>
        <v>Año 2020</v>
      </c>
      <c r="AL122" s="34" t="str">
        <f t="shared" si="86"/>
        <v>venta estimada, empresas en agricultura, cultivos, actividad económica, agricultura, ganadería</v>
      </c>
      <c r="AM122" s="36">
        <f t="shared" si="51"/>
        <v>0</v>
      </c>
      <c r="AN122" s="44" t="str">
        <f t="shared" si="80"/>
        <v>CHL</v>
      </c>
      <c r="AO122" s="44" t="str">
        <f t="shared" si="80"/>
        <v>País</v>
      </c>
      <c r="AP122" s="34" t="str">
        <f t="shared" si="80"/>
        <v>Número de Empleados de las empresas dedicadas a una actividad económica asociada a la agricultura o la ganadería, según tamaño de la empresa.</v>
      </c>
      <c r="AQ122" s="45">
        <f t="shared" si="80"/>
        <v>44324</v>
      </c>
      <c r="AR122" s="36" t="str">
        <f t="shared" si="80"/>
        <v>Español</v>
      </c>
      <c r="AS122" s="36" t="str">
        <f t="shared" si="80"/>
        <v>Naty</v>
      </c>
      <c r="AT122" s="40" t="str">
        <f t="shared" si="80"/>
        <v>No Aplica</v>
      </c>
      <c r="AU122" s="40" t="str">
        <f t="shared" si="80"/>
        <v>No Aplica</v>
      </c>
      <c r="AV122" s="40" t="str">
        <f t="shared" si="80"/>
        <v>No Aplica</v>
      </c>
      <c r="AW122" s="35">
        <f t="shared" si="80"/>
        <v>100117006</v>
      </c>
      <c r="AX122" s="41" t="e">
        <f t="shared" si="80"/>
        <v>#REF!</v>
      </c>
      <c r="AY122" s="46" t="str">
        <f t="shared" si="80"/>
        <v>Fruta</v>
      </c>
      <c r="AZ122" s="40">
        <f t="shared" si="80"/>
        <v>38</v>
      </c>
      <c r="BA122" s="41" t="e">
        <f>+VLOOKUP($AC122,[1]!Temporalidad[[nombre]:[Columna1]],7,0)</f>
        <v>#REF!</v>
      </c>
      <c r="BB122" s="41" t="e">
        <f>+VLOOKUP($E122,[1]!Tipo_Gráfico[#Data],2,0)</f>
        <v>#REF!</v>
      </c>
      <c r="BC122" s="36" t="str">
        <f t="shared" si="59"/>
        <v>Servicio de Impuestos Internos , Ministerio de Hacienda, Chile</v>
      </c>
      <c r="BD122" s="35" t="e">
        <f>+VLOOKUP($AD122,[1]!unidad_medida[[nombre]:[Columna1]],2,0)</f>
        <v>#REF!</v>
      </c>
      <c r="BE122" s="40" t="str">
        <f t="shared" si="81"/>
        <v>No Aplica</v>
      </c>
      <c r="BF122" s="40" t="str">
        <f t="shared" si="81"/>
        <v>No Aplica</v>
      </c>
      <c r="BG122" s="40" t="str">
        <f t="shared" si="81"/>
        <v>No Aplica</v>
      </c>
      <c r="BH122" s="41" t="e">
        <f>+VLOOKUP($AS122,[1]!Responsables[#Data],3,0)</f>
        <v>#REF!</v>
      </c>
      <c r="BI122" s="41" t="e">
        <f>+VLOOKUP($AD122,[1]!unidad_medida[[nombre]:[Columna1]],5,0)</f>
        <v>#REF!</v>
      </c>
    </row>
    <row r="123" spans="1:61" ht="24" x14ac:dyDescent="0.35">
      <c r="A123" s="58" t="s">
        <v>250</v>
      </c>
      <c r="B123" s="58" t="s">
        <v>251</v>
      </c>
      <c r="C123" s="59">
        <v>4.0999999999999996</v>
      </c>
      <c r="D123" s="19">
        <f t="shared" si="55"/>
        <v>122</v>
      </c>
      <c r="E123" s="20" t="s">
        <v>237</v>
      </c>
      <c r="F123" s="21"/>
      <c r="G123" s="22"/>
      <c r="H123" s="24">
        <v>100111</v>
      </c>
      <c r="I123" s="23" t="s">
        <v>48</v>
      </c>
      <c r="J123" s="23" t="s">
        <v>48</v>
      </c>
      <c r="K123" s="22"/>
      <c r="L123" s="22"/>
      <c r="M123" s="22"/>
      <c r="N123" s="22"/>
      <c r="O123" s="22"/>
      <c r="P123" s="53" t="str">
        <f t="shared" ref="P123:P128" si="89">+"Número de Empresas del Sector Agrícola en cultivos de  "&amp;R123&amp;"  según la Categoría de Tamaño Específica del Servicio de Impuestos Internos de Chile para el Año 2020 (USD)"</f>
        <v>Número de Empresas del Sector Agrícola en cultivos de  Cereales  según la Categoría de Tamaño Específica del Servicio de Impuestos Internos de Chile para el Año 2020 (USD)</v>
      </c>
      <c r="Q123" s="20" t="str">
        <f>+Q122</f>
        <v>Informe 2</v>
      </c>
      <c r="R123" s="47" t="s">
        <v>140</v>
      </c>
      <c r="S123" s="48">
        <f t="shared" ref="S123:S128" si="90">+H123</f>
        <v>100111</v>
      </c>
      <c r="T123" s="28"/>
      <c r="U123" s="28"/>
      <c r="V123" s="28"/>
      <c r="W123" s="28"/>
      <c r="X123" s="28"/>
      <c r="Y123" s="28"/>
      <c r="Z123" s="25"/>
      <c r="AA123" s="54"/>
      <c r="AB123" s="30" t="str">
        <f t="shared" si="84"/>
        <v>Chile</v>
      </c>
      <c r="AC123" s="31" t="str">
        <f t="shared" si="84"/>
        <v>Año 2020</v>
      </c>
      <c r="AD123" s="32" t="str">
        <f t="shared" si="84"/>
        <v>empresas</v>
      </c>
      <c r="AE123" s="30" t="str">
        <f t="shared" si="84"/>
        <v>Número</v>
      </c>
      <c r="AG123" s="33" t="str">
        <f t="shared" si="49"/>
        <v>Informe 2</v>
      </c>
      <c r="AH123" s="34" t="str">
        <f t="shared" si="88"/>
        <v>Número de Empresas</v>
      </c>
      <c r="AI123" s="34" t="str">
        <f t="shared" si="88"/>
        <v>Ventas estimadas de empresas dedicadas a agricultura y/o ganadería</v>
      </c>
      <c r="AJ123" s="34" t="str">
        <f t="shared" si="50"/>
        <v>Número de Empresas del Sector Agrícola en cultivos de  Cereales  según la Categoría de Tamaño Específica del Servicio de Impuestos Internos de Chile para el Año 2020 (USD)</v>
      </c>
      <c r="AK123" s="35" t="str">
        <f t="shared" si="86"/>
        <v>Año 2020</v>
      </c>
      <c r="AL123" s="34" t="str">
        <f t="shared" si="86"/>
        <v>venta estimada, empresas en agricultura, cultivos, actividad económica, agricultura, ganadería</v>
      </c>
      <c r="AM123" s="36">
        <f t="shared" si="51"/>
        <v>0</v>
      </c>
      <c r="AN123" s="44" t="str">
        <f t="shared" si="80"/>
        <v>CHL</v>
      </c>
      <c r="AO123" s="44" t="str">
        <f t="shared" si="80"/>
        <v>País</v>
      </c>
      <c r="AP123" s="34" t="str">
        <f t="shared" si="80"/>
        <v>Número de Empleados de las empresas dedicadas a una actividad económica asociada a la agricultura o la ganadería, según tamaño de la empresa.</v>
      </c>
      <c r="AQ123" s="45">
        <f t="shared" si="80"/>
        <v>44324</v>
      </c>
      <c r="AR123" s="36" t="str">
        <f t="shared" si="80"/>
        <v>Español</v>
      </c>
      <c r="AS123" s="36" t="str">
        <f t="shared" si="80"/>
        <v>Naty</v>
      </c>
      <c r="AT123" s="40" t="str">
        <f t="shared" si="80"/>
        <v>No Aplica</v>
      </c>
      <c r="AU123" s="40" t="str">
        <f t="shared" si="80"/>
        <v>No Aplica</v>
      </c>
      <c r="AV123" s="40" t="str">
        <f t="shared" si="80"/>
        <v>No Aplica</v>
      </c>
      <c r="AW123" s="35">
        <f t="shared" si="80"/>
        <v>100117006</v>
      </c>
      <c r="AX123" s="41" t="e">
        <f t="shared" si="80"/>
        <v>#REF!</v>
      </c>
      <c r="AY123" s="46" t="str">
        <f t="shared" si="80"/>
        <v>Fruta</v>
      </c>
      <c r="AZ123" s="40">
        <f t="shared" si="80"/>
        <v>38</v>
      </c>
      <c r="BA123" s="41" t="e">
        <f>+VLOOKUP($AC123,[1]!Temporalidad[[nombre]:[Columna1]],7,0)</f>
        <v>#REF!</v>
      </c>
      <c r="BB123" s="41" t="e">
        <f>+VLOOKUP($E123,[1]!Tipo_Gráfico[#Data],2,0)</f>
        <v>#REF!</v>
      </c>
      <c r="BC123" s="36" t="str">
        <f t="shared" si="59"/>
        <v>Servicio de Impuestos Internos , Ministerio de Hacienda, Chile</v>
      </c>
      <c r="BD123" s="35" t="e">
        <f>+VLOOKUP($AD123,[1]!unidad_medida[[nombre]:[Columna1]],2,0)</f>
        <v>#REF!</v>
      </c>
      <c r="BE123" s="40" t="str">
        <f t="shared" si="81"/>
        <v>No Aplica</v>
      </c>
      <c r="BF123" s="40" t="str">
        <f t="shared" si="81"/>
        <v>No Aplica</v>
      </c>
      <c r="BG123" s="40" t="str">
        <f t="shared" si="81"/>
        <v>No Aplica</v>
      </c>
      <c r="BH123" s="41" t="e">
        <f>+VLOOKUP($AS123,[1]!Responsables[#Data],3,0)</f>
        <v>#REF!</v>
      </c>
      <c r="BI123" s="41" t="e">
        <f>+VLOOKUP($AD123,[1]!unidad_medida[[nombre]:[Columna1]],5,0)</f>
        <v>#REF!</v>
      </c>
    </row>
    <row r="124" spans="1:61" ht="24" x14ac:dyDescent="0.35">
      <c r="A124" s="58" t="s">
        <v>250</v>
      </c>
      <c r="B124" s="58" t="s">
        <v>251</v>
      </c>
      <c r="C124" s="59">
        <v>4.0999999999999996</v>
      </c>
      <c r="D124" s="19">
        <f t="shared" si="55"/>
        <v>123</v>
      </c>
      <c r="E124" s="20" t="s">
        <v>237</v>
      </c>
      <c r="F124" s="21"/>
      <c r="G124" s="22"/>
      <c r="H124" s="24">
        <v>100112</v>
      </c>
      <c r="I124" s="23" t="s">
        <v>48</v>
      </c>
      <c r="J124" s="23" t="s">
        <v>48</v>
      </c>
      <c r="K124" s="22"/>
      <c r="L124" s="22"/>
      <c r="M124" s="22"/>
      <c r="N124" s="22"/>
      <c r="O124" s="22"/>
      <c r="P124" s="53" t="str">
        <f t="shared" si="89"/>
        <v>Número de Empresas del Sector Agrícola en cultivos de  Hortalizas  según la Categoría de Tamaño Específica del Servicio de Impuestos Internos de Chile para el Año 2020 (USD)</v>
      </c>
      <c r="Q124" s="20" t="str">
        <f t="shared" ref="Q124:Q128" si="91">+Q123</f>
        <v>Informe 2</v>
      </c>
      <c r="R124" s="47" t="s">
        <v>142</v>
      </c>
      <c r="S124" s="48">
        <f t="shared" si="90"/>
        <v>100112</v>
      </c>
      <c r="T124" s="28"/>
      <c r="U124" s="28"/>
      <c r="V124" s="28"/>
      <c r="W124" s="28"/>
      <c r="X124" s="28"/>
      <c r="Y124" s="28"/>
      <c r="Z124" s="25"/>
      <c r="AA124" s="54"/>
      <c r="AB124" s="30" t="str">
        <f t="shared" si="84"/>
        <v>Chile</v>
      </c>
      <c r="AC124" s="31" t="str">
        <f t="shared" si="84"/>
        <v>Año 2020</v>
      </c>
      <c r="AD124" s="32" t="str">
        <f t="shared" si="84"/>
        <v>empresas</v>
      </c>
      <c r="AE124" s="30" t="str">
        <f t="shared" si="84"/>
        <v>Número</v>
      </c>
      <c r="AG124" s="33" t="str">
        <f t="shared" si="49"/>
        <v>Informe 2</v>
      </c>
      <c r="AH124" s="34" t="str">
        <f t="shared" si="88"/>
        <v>Número de Empresas</v>
      </c>
      <c r="AI124" s="34" t="str">
        <f t="shared" si="88"/>
        <v>Ventas estimadas de empresas dedicadas a agricultura y/o ganadería</v>
      </c>
      <c r="AJ124" s="34" t="str">
        <f t="shared" si="50"/>
        <v>Número de Empresas del Sector Agrícola en cultivos de  Hortalizas  según la Categoría de Tamaño Específica del Servicio de Impuestos Internos de Chile para el Año 2020 (USD)</v>
      </c>
      <c r="AK124" s="35" t="str">
        <f t="shared" si="86"/>
        <v>Año 2020</v>
      </c>
      <c r="AL124" s="34" t="str">
        <f t="shared" si="86"/>
        <v>venta estimada, empresas en agricultura, cultivos, actividad económica, agricultura, ganadería</v>
      </c>
      <c r="AM124" s="36">
        <f t="shared" si="51"/>
        <v>0</v>
      </c>
      <c r="AN124" s="44" t="str">
        <f t="shared" si="80"/>
        <v>CHL</v>
      </c>
      <c r="AO124" s="44" t="str">
        <f t="shared" si="80"/>
        <v>País</v>
      </c>
      <c r="AP124" s="34" t="str">
        <f t="shared" si="80"/>
        <v>Número de Empleados de las empresas dedicadas a una actividad económica asociada a la agricultura o la ganadería, según tamaño de la empresa.</v>
      </c>
      <c r="AQ124" s="45">
        <f t="shared" si="80"/>
        <v>44324</v>
      </c>
      <c r="AR124" s="36" t="str">
        <f t="shared" si="80"/>
        <v>Español</v>
      </c>
      <c r="AS124" s="36" t="str">
        <f t="shared" si="80"/>
        <v>Naty</v>
      </c>
      <c r="AT124" s="40" t="str">
        <f t="shared" si="80"/>
        <v>No Aplica</v>
      </c>
      <c r="AU124" s="40" t="str">
        <f t="shared" si="80"/>
        <v>No Aplica</v>
      </c>
      <c r="AV124" s="40" t="str">
        <f t="shared" si="80"/>
        <v>No Aplica</v>
      </c>
      <c r="AW124" s="35">
        <f t="shared" si="80"/>
        <v>100117006</v>
      </c>
      <c r="AX124" s="41" t="e">
        <f t="shared" si="80"/>
        <v>#REF!</v>
      </c>
      <c r="AY124" s="46" t="str">
        <f t="shared" si="80"/>
        <v>Fruta</v>
      </c>
      <c r="AZ124" s="40">
        <f t="shared" si="80"/>
        <v>38</v>
      </c>
      <c r="BA124" s="41" t="e">
        <f>+VLOOKUP($AC124,[1]!Temporalidad[[nombre]:[Columna1]],7,0)</f>
        <v>#REF!</v>
      </c>
      <c r="BB124" s="41" t="e">
        <f>+VLOOKUP($E124,[1]!Tipo_Gráfico[#Data],2,0)</f>
        <v>#REF!</v>
      </c>
      <c r="BC124" s="36" t="str">
        <f t="shared" si="59"/>
        <v>Servicio de Impuestos Internos , Ministerio de Hacienda, Chile</v>
      </c>
      <c r="BD124" s="35" t="e">
        <f>+VLOOKUP($AD124,[1]!unidad_medida[[nombre]:[Columna1]],2,0)</f>
        <v>#REF!</v>
      </c>
      <c r="BE124" s="40" t="str">
        <f t="shared" si="81"/>
        <v>No Aplica</v>
      </c>
      <c r="BF124" s="40" t="str">
        <f t="shared" si="81"/>
        <v>No Aplica</v>
      </c>
      <c r="BG124" s="40" t="str">
        <f t="shared" si="81"/>
        <v>No Aplica</v>
      </c>
      <c r="BH124" s="41" t="e">
        <f>+VLOOKUP($AS124,[1]!Responsables[#Data],3,0)</f>
        <v>#REF!</v>
      </c>
      <c r="BI124" s="41" t="e">
        <f>+VLOOKUP($AD124,[1]!unidad_medida[[nombre]:[Columna1]],5,0)</f>
        <v>#REF!</v>
      </c>
    </row>
    <row r="125" spans="1:61" ht="24" x14ac:dyDescent="0.35">
      <c r="A125" s="58" t="s">
        <v>250</v>
      </c>
      <c r="B125" s="58" t="s">
        <v>251</v>
      </c>
      <c r="C125" s="59">
        <v>4.0999999999999996</v>
      </c>
      <c r="D125" s="19">
        <f t="shared" si="55"/>
        <v>124</v>
      </c>
      <c r="E125" s="20" t="s">
        <v>237</v>
      </c>
      <c r="F125" s="21"/>
      <c r="G125" s="22"/>
      <c r="H125" s="24">
        <v>100113</v>
      </c>
      <c r="I125" s="23" t="s">
        <v>48</v>
      </c>
      <c r="J125" s="23" t="s">
        <v>48</v>
      </c>
      <c r="K125" s="22"/>
      <c r="L125" s="22"/>
      <c r="M125" s="22"/>
      <c r="N125" s="22"/>
      <c r="O125" s="22"/>
      <c r="P125" s="53" t="str">
        <f t="shared" si="89"/>
        <v>Número de Empresas del Sector Agrícola en cultivos de  Industriales  según la Categoría de Tamaño Específica del Servicio de Impuestos Internos de Chile para el Año 2020 (USD)</v>
      </c>
      <c r="Q125" s="20" t="str">
        <f t="shared" si="91"/>
        <v>Informe 2</v>
      </c>
      <c r="R125" s="47" t="s">
        <v>144</v>
      </c>
      <c r="S125" s="48">
        <f t="shared" si="90"/>
        <v>100113</v>
      </c>
      <c r="T125" s="28"/>
      <c r="U125" s="28"/>
      <c r="V125" s="28"/>
      <c r="W125" s="28"/>
      <c r="X125" s="28"/>
      <c r="Y125" s="28"/>
      <c r="Z125" s="25"/>
      <c r="AA125" s="54"/>
      <c r="AB125" s="30" t="str">
        <f t="shared" si="84"/>
        <v>Chile</v>
      </c>
      <c r="AC125" s="31" t="str">
        <f t="shared" si="84"/>
        <v>Año 2020</v>
      </c>
      <c r="AD125" s="32" t="str">
        <f t="shared" si="84"/>
        <v>empresas</v>
      </c>
      <c r="AE125" s="30" t="str">
        <f t="shared" si="84"/>
        <v>Número</v>
      </c>
      <c r="AG125" s="33" t="str">
        <f t="shared" si="49"/>
        <v>Informe 2</v>
      </c>
      <c r="AH125" s="34" t="str">
        <f t="shared" si="88"/>
        <v>Número de Empresas</v>
      </c>
      <c r="AI125" s="34" t="str">
        <f t="shared" si="88"/>
        <v>Ventas estimadas de empresas dedicadas a agricultura y/o ganadería</v>
      </c>
      <c r="AJ125" s="34" t="str">
        <f t="shared" si="50"/>
        <v>Número de Empresas del Sector Agrícola en cultivos de  Industriales  según la Categoría de Tamaño Específica del Servicio de Impuestos Internos de Chile para el Año 2020 (USD)</v>
      </c>
      <c r="AK125" s="35" t="str">
        <f t="shared" si="86"/>
        <v>Año 2020</v>
      </c>
      <c r="AL125" s="34" t="str">
        <f t="shared" si="86"/>
        <v>venta estimada, empresas en agricultura, cultivos, actividad económica, agricultura, ganadería</v>
      </c>
      <c r="AM125" s="36">
        <f t="shared" si="51"/>
        <v>0</v>
      </c>
      <c r="AN125" s="44" t="str">
        <f t="shared" si="80"/>
        <v>CHL</v>
      </c>
      <c r="AO125" s="44" t="str">
        <f t="shared" si="80"/>
        <v>País</v>
      </c>
      <c r="AP125" s="34" t="str">
        <f t="shared" si="80"/>
        <v>Número de Empleados de las empresas dedicadas a una actividad económica asociada a la agricultura o la ganadería, según tamaño de la empresa.</v>
      </c>
      <c r="AQ125" s="45">
        <f t="shared" si="80"/>
        <v>44324</v>
      </c>
      <c r="AR125" s="36" t="str">
        <f t="shared" si="80"/>
        <v>Español</v>
      </c>
      <c r="AS125" s="36" t="str">
        <f t="shared" si="80"/>
        <v>Naty</v>
      </c>
      <c r="AT125" s="40" t="str">
        <f t="shared" si="80"/>
        <v>No Aplica</v>
      </c>
      <c r="AU125" s="40" t="str">
        <f t="shared" si="80"/>
        <v>No Aplica</v>
      </c>
      <c r="AV125" s="40" t="str">
        <f t="shared" si="80"/>
        <v>No Aplica</v>
      </c>
      <c r="AW125" s="35">
        <f t="shared" si="80"/>
        <v>100117006</v>
      </c>
      <c r="AX125" s="41" t="e">
        <f t="shared" si="80"/>
        <v>#REF!</v>
      </c>
      <c r="AY125" s="46" t="str">
        <f t="shared" si="80"/>
        <v>Fruta</v>
      </c>
      <c r="AZ125" s="40">
        <f t="shared" si="80"/>
        <v>38</v>
      </c>
      <c r="BA125" s="41" t="e">
        <f>+VLOOKUP($AC125,[1]!Temporalidad[[nombre]:[Columna1]],7,0)</f>
        <v>#REF!</v>
      </c>
      <c r="BB125" s="41" t="e">
        <f>+VLOOKUP($E125,[1]!Tipo_Gráfico[#Data],2,0)</f>
        <v>#REF!</v>
      </c>
      <c r="BC125" s="36" t="str">
        <f t="shared" si="59"/>
        <v>Servicio de Impuestos Internos , Ministerio de Hacienda, Chile</v>
      </c>
      <c r="BD125" s="35" t="e">
        <f>+VLOOKUP($AD125,[1]!unidad_medida[[nombre]:[Columna1]],2,0)</f>
        <v>#REF!</v>
      </c>
      <c r="BE125" s="40" t="str">
        <f t="shared" si="81"/>
        <v>No Aplica</v>
      </c>
      <c r="BF125" s="40" t="str">
        <f t="shared" si="81"/>
        <v>No Aplica</v>
      </c>
      <c r="BG125" s="40" t="str">
        <f t="shared" si="81"/>
        <v>No Aplica</v>
      </c>
      <c r="BH125" s="41" t="e">
        <f>+VLOOKUP($AS125,[1]!Responsables[#Data],3,0)</f>
        <v>#REF!</v>
      </c>
      <c r="BI125" s="41" t="e">
        <f>+VLOOKUP($AD125,[1]!unidad_medida[[nombre]:[Columna1]],5,0)</f>
        <v>#REF!</v>
      </c>
    </row>
    <row r="126" spans="1:61" ht="24" x14ac:dyDescent="0.35">
      <c r="A126" s="58" t="s">
        <v>250</v>
      </c>
      <c r="B126" s="58" t="s">
        <v>251</v>
      </c>
      <c r="C126" s="59">
        <v>4.0999999999999996</v>
      </c>
      <c r="D126" s="19">
        <f t="shared" si="55"/>
        <v>125</v>
      </c>
      <c r="E126" s="20" t="s">
        <v>237</v>
      </c>
      <c r="F126" s="21"/>
      <c r="G126" s="22"/>
      <c r="H126" s="24">
        <v>100114</v>
      </c>
      <c r="I126" s="23" t="s">
        <v>48</v>
      </c>
      <c r="J126" s="23" t="s">
        <v>48</v>
      </c>
      <c r="K126" s="22"/>
      <c r="L126" s="22"/>
      <c r="M126" s="22"/>
      <c r="N126" s="22"/>
      <c r="O126" s="22"/>
      <c r="P126" s="53" t="str">
        <f t="shared" si="89"/>
        <v>Número de Empresas del Sector Agrícola en cultivos de  Tubérculos  según la Categoría de Tamaño Específica del Servicio de Impuestos Internos de Chile para el Año 2020 (USD)</v>
      </c>
      <c r="Q126" s="20" t="str">
        <f t="shared" si="91"/>
        <v>Informe 2</v>
      </c>
      <c r="R126" s="47" t="s">
        <v>146</v>
      </c>
      <c r="S126" s="48">
        <f t="shared" si="90"/>
        <v>100114</v>
      </c>
      <c r="T126" s="28"/>
      <c r="U126" s="28"/>
      <c r="V126" s="28"/>
      <c r="W126" s="28"/>
      <c r="X126" s="28"/>
      <c r="Y126" s="28"/>
      <c r="Z126" s="25"/>
      <c r="AA126" s="54"/>
      <c r="AB126" s="30" t="str">
        <f t="shared" si="84"/>
        <v>Chile</v>
      </c>
      <c r="AC126" s="31" t="str">
        <f t="shared" si="84"/>
        <v>Año 2020</v>
      </c>
      <c r="AD126" s="32" t="str">
        <f t="shared" si="84"/>
        <v>empresas</v>
      </c>
      <c r="AE126" s="30" t="str">
        <f t="shared" si="84"/>
        <v>Número</v>
      </c>
      <c r="AG126" s="33" t="str">
        <f t="shared" si="49"/>
        <v>Informe 2</v>
      </c>
      <c r="AH126" s="34" t="str">
        <f t="shared" si="88"/>
        <v>Número de Empresas</v>
      </c>
      <c r="AI126" s="34" t="str">
        <f t="shared" si="88"/>
        <v>Ventas estimadas de empresas dedicadas a agricultura y/o ganadería</v>
      </c>
      <c r="AJ126" s="34" t="str">
        <f t="shared" si="50"/>
        <v>Número de Empresas del Sector Agrícola en cultivos de  Tubérculos  según la Categoría de Tamaño Específica del Servicio de Impuestos Internos de Chile para el Año 2020 (USD)</v>
      </c>
      <c r="AK126" s="35" t="str">
        <f t="shared" si="86"/>
        <v>Año 2020</v>
      </c>
      <c r="AL126" s="34" t="str">
        <f t="shared" si="86"/>
        <v>venta estimada, empresas en agricultura, cultivos, actividad económica, agricultura, ganadería</v>
      </c>
      <c r="AM126" s="36">
        <f t="shared" si="51"/>
        <v>0</v>
      </c>
      <c r="AN126" s="44" t="str">
        <f t="shared" si="80"/>
        <v>CHL</v>
      </c>
      <c r="AO126" s="44" t="str">
        <f t="shared" si="80"/>
        <v>País</v>
      </c>
      <c r="AP126" s="34" t="str">
        <f t="shared" si="80"/>
        <v>Número de Empleados de las empresas dedicadas a una actividad económica asociada a la agricultura o la ganadería, según tamaño de la empresa.</v>
      </c>
      <c r="AQ126" s="45">
        <f t="shared" si="80"/>
        <v>44324</v>
      </c>
      <c r="AR126" s="36" t="str">
        <f t="shared" si="80"/>
        <v>Español</v>
      </c>
      <c r="AS126" s="36" t="str">
        <f t="shared" si="80"/>
        <v>Naty</v>
      </c>
      <c r="AT126" s="40" t="str">
        <f t="shared" si="80"/>
        <v>No Aplica</v>
      </c>
      <c r="AU126" s="40" t="str">
        <f t="shared" si="80"/>
        <v>No Aplica</v>
      </c>
      <c r="AV126" s="40" t="str">
        <f t="shared" si="80"/>
        <v>No Aplica</v>
      </c>
      <c r="AW126" s="35">
        <f t="shared" si="80"/>
        <v>100117006</v>
      </c>
      <c r="AX126" s="41" t="e">
        <f t="shared" si="80"/>
        <v>#REF!</v>
      </c>
      <c r="AY126" s="46" t="str">
        <f t="shared" si="80"/>
        <v>Fruta</v>
      </c>
      <c r="AZ126" s="40">
        <f t="shared" si="80"/>
        <v>38</v>
      </c>
      <c r="BA126" s="41" t="e">
        <f>+VLOOKUP($AC126,[1]!Temporalidad[[nombre]:[Columna1]],7,0)</f>
        <v>#REF!</v>
      </c>
      <c r="BB126" s="41" t="e">
        <f>+VLOOKUP($E126,[1]!Tipo_Gráfico[#Data],2,0)</f>
        <v>#REF!</v>
      </c>
      <c r="BC126" s="36" t="str">
        <f t="shared" si="59"/>
        <v>Servicio de Impuestos Internos , Ministerio de Hacienda, Chile</v>
      </c>
      <c r="BD126" s="35" t="e">
        <f>+VLOOKUP($AD126,[1]!unidad_medida[[nombre]:[Columna1]],2,0)</f>
        <v>#REF!</v>
      </c>
      <c r="BE126" s="40" t="str">
        <f t="shared" si="81"/>
        <v>No Aplica</v>
      </c>
      <c r="BF126" s="40" t="str">
        <f t="shared" si="81"/>
        <v>No Aplica</v>
      </c>
      <c r="BG126" s="40" t="str">
        <f t="shared" si="81"/>
        <v>No Aplica</v>
      </c>
      <c r="BH126" s="41" t="e">
        <f>+VLOOKUP($AS126,[1]!Responsables[#Data],3,0)</f>
        <v>#REF!</v>
      </c>
      <c r="BI126" s="41" t="e">
        <f>+VLOOKUP($AD126,[1]!unidad_medida[[nombre]:[Columna1]],5,0)</f>
        <v>#REF!</v>
      </c>
    </row>
    <row r="127" spans="1:61" ht="24" x14ac:dyDescent="0.35">
      <c r="A127" s="58" t="s">
        <v>250</v>
      </c>
      <c r="B127" s="58" t="s">
        <v>251</v>
      </c>
      <c r="C127" s="59">
        <v>4.0999999999999996</v>
      </c>
      <c r="D127" s="19">
        <f t="shared" si="55"/>
        <v>126</v>
      </c>
      <c r="E127" s="20" t="s">
        <v>237</v>
      </c>
      <c r="F127" s="21"/>
      <c r="G127" s="22"/>
      <c r="H127" s="24">
        <v>100115</v>
      </c>
      <c r="I127" s="23" t="s">
        <v>48</v>
      </c>
      <c r="J127" s="23" t="s">
        <v>48</v>
      </c>
      <c r="K127" s="22"/>
      <c r="L127" s="22"/>
      <c r="M127" s="22"/>
      <c r="N127" s="22"/>
      <c r="O127" s="22"/>
      <c r="P127" s="53" t="str">
        <f t="shared" si="89"/>
        <v>Número de Empresas del Sector Agrícola en cultivos de  Semillas  según la Categoría de Tamaño Específica del Servicio de Impuestos Internos de Chile para el Año 2020 (USD)</v>
      </c>
      <c r="Q127" s="20" t="str">
        <f t="shared" si="91"/>
        <v>Informe 2</v>
      </c>
      <c r="R127" s="47" t="s">
        <v>148</v>
      </c>
      <c r="S127" s="48">
        <f t="shared" si="90"/>
        <v>100115</v>
      </c>
      <c r="T127" s="28"/>
      <c r="U127" s="28"/>
      <c r="V127" s="28"/>
      <c r="W127" s="28"/>
      <c r="X127" s="28"/>
      <c r="Y127" s="28"/>
      <c r="Z127" s="25"/>
      <c r="AA127" s="54"/>
      <c r="AB127" s="30" t="str">
        <f t="shared" si="84"/>
        <v>Chile</v>
      </c>
      <c r="AC127" s="31" t="str">
        <f t="shared" si="84"/>
        <v>Año 2020</v>
      </c>
      <c r="AD127" s="32" t="str">
        <f t="shared" si="84"/>
        <v>empresas</v>
      </c>
      <c r="AE127" s="30" t="str">
        <f t="shared" si="84"/>
        <v>Número</v>
      </c>
      <c r="AG127" s="33" t="str">
        <f t="shared" si="49"/>
        <v>Informe 2</v>
      </c>
      <c r="AH127" s="34" t="str">
        <f t="shared" si="88"/>
        <v>Número de Empresas</v>
      </c>
      <c r="AI127" s="34" t="str">
        <f t="shared" si="88"/>
        <v>Ventas estimadas de empresas dedicadas a agricultura y/o ganadería</v>
      </c>
      <c r="AJ127" s="34" t="str">
        <f t="shared" si="50"/>
        <v>Número de Empresas del Sector Agrícola en cultivos de  Semillas  según la Categoría de Tamaño Específica del Servicio de Impuestos Internos de Chile para el Año 2020 (USD)</v>
      </c>
      <c r="AK127" s="35" t="str">
        <f t="shared" si="86"/>
        <v>Año 2020</v>
      </c>
      <c r="AL127" s="34" t="str">
        <f t="shared" si="86"/>
        <v>venta estimada, empresas en agricultura, cultivos, actividad económica, agricultura, ganadería</v>
      </c>
      <c r="AM127" s="36">
        <f t="shared" si="51"/>
        <v>0</v>
      </c>
      <c r="AN127" s="44" t="str">
        <f t="shared" si="80"/>
        <v>CHL</v>
      </c>
      <c r="AO127" s="44" t="str">
        <f t="shared" si="80"/>
        <v>País</v>
      </c>
      <c r="AP127" s="34" t="str">
        <f t="shared" si="80"/>
        <v>Número de Empleados de las empresas dedicadas a una actividad económica asociada a la agricultura o la ganadería, según tamaño de la empresa.</v>
      </c>
      <c r="AQ127" s="45">
        <f t="shared" si="80"/>
        <v>44324</v>
      </c>
      <c r="AR127" s="36" t="str">
        <f t="shared" si="80"/>
        <v>Español</v>
      </c>
      <c r="AS127" s="36" t="str">
        <f t="shared" si="80"/>
        <v>Naty</v>
      </c>
      <c r="AT127" s="40" t="str">
        <f t="shared" si="80"/>
        <v>No Aplica</v>
      </c>
      <c r="AU127" s="40" t="str">
        <f t="shared" si="80"/>
        <v>No Aplica</v>
      </c>
      <c r="AV127" s="40" t="str">
        <f t="shared" si="80"/>
        <v>No Aplica</v>
      </c>
      <c r="AW127" s="35">
        <f t="shared" si="80"/>
        <v>100117006</v>
      </c>
      <c r="AX127" s="41" t="e">
        <f t="shared" si="80"/>
        <v>#REF!</v>
      </c>
      <c r="AY127" s="46" t="str">
        <f t="shared" si="80"/>
        <v>Fruta</v>
      </c>
      <c r="AZ127" s="40">
        <f t="shared" si="80"/>
        <v>38</v>
      </c>
      <c r="BA127" s="41" t="e">
        <f>+VLOOKUP($AC127,[1]!Temporalidad[[nombre]:[Columna1]],7,0)</f>
        <v>#REF!</v>
      </c>
      <c r="BB127" s="41" t="e">
        <f>+VLOOKUP($E127,[1]!Tipo_Gráfico[#Data],2,0)</f>
        <v>#REF!</v>
      </c>
      <c r="BC127" s="36" t="str">
        <f t="shared" si="59"/>
        <v>Servicio de Impuestos Internos , Ministerio de Hacienda, Chile</v>
      </c>
      <c r="BD127" s="35" t="e">
        <f>+VLOOKUP($AD127,[1]!unidad_medida[[nombre]:[Columna1]],2,0)</f>
        <v>#REF!</v>
      </c>
      <c r="BE127" s="40" t="str">
        <f t="shared" si="81"/>
        <v>No Aplica</v>
      </c>
      <c r="BF127" s="40" t="str">
        <f t="shared" si="81"/>
        <v>No Aplica</v>
      </c>
      <c r="BG127" s="40" t="str">
        <f t="shared" si="81"/>
        <v>No Aplica</v>
      </c>
      <c r="BH127" s="41" t="e">
        <f>+VLOOKUP($AS127,[1]!Responsables[#Data],3,0)</f>
        <v>#REF!</v>
      </c>
      <c r="BI127" s="41" t="e">
        <f>+VLOOKUP($AD127,[1]!unidad_medida[[nombre]:[Columna1]],5,0)</f>
        <v>#REF!</v>
      </c>
    </row>
    <row r="128" spans="1:61" ht="24" x14ac:dyDescent="0.35">
      <c r="A128" s="58" t="s">
        <v>250</v>
      </c>
      <c r="B128" s="58" t="s">
        <v>251</v>
      </c>
      <c r="C128" s="59">
        <v>4.0999999999999996</v>
      </c>
      <c r="D128" s="19">
        <f t="shared" si="55"/>
        <v>127</v>
      </c>
      <c r="E128" s="20" t="s">
        <v>237</v>
      </c>
      <c r="F128" s="21"/>
      <c r="G128" s="22"/>
      <c r="H128" s="24">
        <v>100117</v>
      </c>
      <c r="I128" s="23" t="s">
        <v>48</v>
      </c>
      <c r="J128" s="23" t="s">
        <v>48</v>
      </c>
      <c r="K128" s="22"/>
      <c r="L128" s="22"/>
      <c r="M128" s="22"/>
      <c r="N128" s="22"/>
      <c r="O128" s="22"/>
      <c r="P128" s="53" t="str">
        <f t="shared" si="89"/>
        <v>Número de Empresas del Sector Agrícola en cultivos de  Plantas y forraje  según la Categoría de Tamaño Específica del Servicio de Impuestos Internos de Chile para el Año 2020 (USD)</v>
      </c>
      <c r="Q128" s="20" t="str">
        <f t="shared" si="91"/>
        <v>Informe 2</v>
      </c>
      <c r="R128" s="47" t="s">
        <v>150</v>
      </c>
      <c r="S128" s="48">
        <f t="shared" si="90"/>
        <v>100117</v>
      </c>
      <c r="T128" s="28"/>
      <c r="U128" s="28"/>
      <c r="V128" s="28"/>
      <c r="W128" s="28"/>
      <c r="X128" s="28"/>
      <c r="Y128" s="28"/>
      <c r="Z128" s="25"/>
      <c r="AA128" s="54"/>
      <c r="AB128" s="30" t="str">
        <f t="shared" si="84"/>
        <v>Chile</v>
      </c>
      <c r="AC128" s="31" t="str">
        <f t="shared" si="84"/>
        <v>Año 2020</v>
      </c>
      <c r="AD128" s="32" t="str">
        <f t="shared" si="84"/>
        <v>empresas</v>
      </c>
      <c r="AE128" s="30" t="str">
        <f t="shared" si="84"/>
        <v>Número</v>
      </c>
      <c r="AG128" s="33" t="str">
        <f t="shared" si="49"/>
        <v>Informe 2</v>
      </c>
      <c r="AH128" s="34" t="str">
        <f t="shared" si="88"/>
        <v>Número de Empresas</v>
      </c>
      <c r="AI128" s="34" t="str">
        <f t="shared" si="88"/>
        <v>Ventas estimadas de empresas dedicadas a agricultura y/o ganadería</v>
      </c>
      <c r="AJ128" s="34" t="str">
        <f t="shared" si="50"/>
        <v>Número de Empresas del Sector Agrícola en cultivos de  Plantas y forraje  según la Categoría de Tamaño Específica del Servicio de Impuestos Internos de Chile para el Año 2020 (USD)</v>
      </c>
      <c r="AK128" s="35" t="str">
        <f t="shared" si="86"/>
        <v>Año 2020</v>
      </c>
      <c r="AL128" s="34" t="str">
        <f t="shared" si="86"/>
        <v>venta estimada, empresas en agricultura, cultivos, actividad económica, agricultura, ganadería</v>
      </c>
      <c r="AM128" s="36">
        <f t="shared" si="51"/>
        <v>0</v>
      </c>
      <c r="AN128" s="44" t="str">
        <f t="shared" si="80"/>
        <v>CHL</v>
      </c>
      <c r="AO128" s="44" t="str">
        <f t="shared" si="80"/>
        <v>País</v>
      </c>
      <c r="AP128" s="34" t="str">
        <f t="shared" si="80"/>
        <v>Número de Empleados de las empresas dedicadas a una actividad económica asociada a la agricultura o la ganadería, según tamaño de la empresa.</v>
      </c>
      <c r="AQ128" s="45">
        <f t="shared" si="80"/>
        <v>44324</v>
      </c>
      <c r="AR128" s="36" t="str">
        <f t="shared" si="80"/>
        <v>Español</v>
      </c>
      <c r="AS128" s="36" t="str">
        <f t="shared" si="80"/>
        <v>Naty</v>
      </c>
      <c r="AT128" s="40" t="str">
        <f t="shared" si="80"/>
        <v>No Aplica</v>
      </c>
      <c r="AU128" s="40" t="str">
        <f t="shared" si="80"/>
        <v>No Aplica</v>
      </c>
      <c r="AV128" s="40" t="str">
        <f t="shared" si="80"/>
        <v>No Aplica</v>
      </c>
      <c r="AW128" s="35">
        <f t="shared" si="80"/>
        <v>100117006</v>
      </c>
      <c r="AX128" s="41" t="e">
        <f t="shared" si="80"/>
        <v>#REF!</v>
      </c>
      <c r="AY128" s="46" t="str">
        <f t="shared" si="80"/>
        <v>Fruta</v>
      </c>
      <c r="AZ128" s="40">
        <f t="shared" si="80"/>
        <v>38</v>
      </c>
      <c r="BA128" s="41" t="e">
        <f>+VLOOKUP($AC128,[1]!Temporalidad[[nombre]:[Columna1]],7,0)</f>
        <v>#REF!</v>
      </c>
      <c r="BB128" s="41" t="e">
        <f>+VLOOKUP($E128,[1]!Tipo_Gráfico[#Data],2,0)</f>
        <v>#REF!</v>
      </c>
      <c r="BC128" s="36" t="str">
        <f t="shared" si="59"/>
        <v>Servicio de Impuestos Internos , Ministerio de Hacienda, Chile</v>
      </c>
      <c r="BD128" s="35" t="e">
        <f>+VLOOKUP($AD128,[1]!unidad_medida[[nombre]:[Columna1]],2,0)</f>
        <v>#REF!</v>
      </c>
      <c r="BE128" s="40" t="str">
        <f t="shared" si="81"/>
        <v>No Aplica</v>
      </c>
      <c r="BF128" s="40" t="str">
        <f t="shared" si="81"/>
        <v>No Aplica</v>
      </c>
      <c r="BG128" s="40" t="str">
        <f t="shared" si="81"/>
        <v>No Aplica</v>
      </c>
      <c r="BH128" s="41" t="e">
        <f>+VLOOKUP($AS128,[1]!Responsables[#Data],3,0)</f>
        <v>#REF!</v>
      </c>
      <c r="BI128" s="41" t="e">
        <f>+VLOOKUP($AD128,[1]!unidad_medida[[nombre]:[Columna1]],5,0)</f>
        <v>#REF!</v>
      </c>
    </row>
    <row r="129" spans="1:61" ht="24" x14ac:dyDescent="0.35">
      <c r="A129" s="58" t="s">
        <v>250</v>
      </c>
      <c r="B129" s="58" t="s">
        <v>251</v>
      </c>
      <c r="C129" s="59">
        <v>4.0999999999999996</v>
      </c>
      <c r="D129" s="19">
        <f t="shared" si="55"/>
        <v>128</v>
      </c>
      <c r="E129" s="20" t="s">
        <v>237</v>
      </c>
      <c r="F129" s="21"/>
      <c r="G129" s="22"/>
      <c r="H129" s="24">
        <v>100110</v>
      </c>
      <c r="I129" s="23" t="s">
        <v>48</v>
      </c>
      <c r="J129" s="23" t="s">
        <v>48</v>
      </c>
      <c r="K129" s="22"/>
      <c r="L129" s="22"/>
      <c r="M129" s="22"/>
      <c r="N129" s="22"/>
      <c r="O129" s="22"/>
      <c r="P129" s="53" t="str">
        <f>+"Ventas Estimadas de Empresas del Sector Agrícola en cultivos de  "&amp;R129&amp;"  según la Categoría de Tamaño Específica del Servicio de Impuestos Internos de Chile para el Año 2020 (USD)"</f>
        <v>Ventas Estimadas de Empresas del Sector Agrícola en cultivos de  Legumbres  según la Categoría de Tamaño Específica del Servicio de Impuestos Internos de Chile para el Año 2020 (USD)</v>
      </c>
      <c r="Q129" s="20" t="s">
        <v>242</v>
      </c>
      <c r="R129" s="47" t="s">
        <v>136</v>
      </c>
      <c r="S129" s="48">
        <f>+H129</f>
        <v>100110</v>
      </c>
      <c r="T129" s="28"/>
      <c r="U129" s="28"/>
      <c r="V129" s="28"/>
      <c r="W129" s="28"/>
      <c r="X129" s="28"/>
      <c r="Y129" s="28"/>
      <c r="Z129" s="25"/>
      <c r="AA129" s="54"/>
      <c r="AB129" s="30" t="str">
        <f t="shared" si="84"/>
        <v>Chile</v>
      </c>
      <c r="AC129" s="31" t="str">
        <f t="shared" si="84"/>
        <v>Año 2020</v>
      </c>
      <c r="AD129" s="32" t="s">
        <v>106</v>
      </c>
      <c r="AE129" s="30" t="s">
        <v>107</v>
      </c>
      <c r="AG129" s="33" t="str">
        <f t="shared" si="49"/>
        <v>Informe 3</v>
      </c>
      <c r="AH129" s="34" t="s">
        <v>108</v>
      </c>
      <c r="AI129" s="34" t="str">
        <f t="shared" si="88"/>
        <v>Ventas estimadas de empresas dedicadas a agricultura y/o ganadería</v>
      </c>
      <c r="AJ129" s="34" t="str">
        <f t="shared" si="50"/>
        <v>Ventas Estimadas de Empresas del Sector Agrícola en cultivos de  Legumbres  según la Categoría de Tamaño Específica del Servicio de Impuestos Internos de Chile para el Año 2020 (USD)</v>
      </c>
      <c r="AK129" s="35" t="str">
        <f t="shared" si="86"/>
        <v>Año 2020</v>
      </c>
      <c r="AL129" s="34" t="str">
        <f t="shared" si="86"/>
        <v>venta estimada, empresas en agricultura, cultivos, actividad económica, agricultura, ganadería</v>
      </c>
      <c r="AM129" s="36">
        <f t="shared" si="51"/>
        <v>0</v>
      </c>
      <c r="AN129" s="44" t="str">
        <f t="shared" si="80"/>
        <v>CHL</v>
      </c>
      <c r="AO129" s="44" t="str">
        <f t="shared" si="80"/>
        <v>País</v>
      </c>
      <c r="AP129" s="34" t="str">
        <f t="shared" si="80"/>
        <v>Número de Empleados de las empresas dedicadas a una actividad económica asociada a la agricultura o la ganadería, según tamaño de la empresa.</v>
      </c>
      <c r="AQ129" s="45">
        <f t="shared" si="80"/>
        <v>44324</v>
      </c>
      <c r="AR129" s="36" t="str">
        <f t="shared" si="80"/>
        <v>Español</v>
      </c>
      <c r="AS129" s="36" t="str">
        <f t="shared" si="80"/>
        <v>Naty</v>
      </c>
      <c r="AT129" s="40" t="str">
        <f t="shared" si="80"/>
        <v>No Aplica</v>
      </c>
      <c r="AU129" s="40" t="str">
        <f t="shared" si="80"/>
        <v>No Aplica</v>
      </c>
      <c r="AV129" s="40" t="str">
        <f t="shared" si="80"/>
        <v>No Aplica</v>
      </c>
      <c r="AW129" s="35">
        <f t="shared" si="80"/>
        <v>100117006</v>
      </c>
      <c r="AX129" s="41" t="e">
        <f t="shared" si="80"/>
        <v>#REF!</v>
      </c>
      <c r="AY129" s="46" t="str">
        <f t="shared" si="80"/>
        <v>Fruta</v>
      </c>
      <c r="AZ129" s="40">
        <f t="shared" si="80"/>
        <v>38</v>
      </c>
      <c r="BA129" s="41" t="e">
        <f>+VLOOKUP($AC129,[1]!Temporalidad[[nombre]:[Columna1]],7,0)</f>
        <v>#REF!</v>
      </c>
      <c r="BB129" s="41" t="e">
        <f>+VLOOKUP($E129,[1]!Tipo_Gráfico[#Data],2,0)</f>
        <v>#REF!</v>
      </c>
      <c r="BC129" s="36" t="str">
        <f t="shared" si="59"/>
        <v>Servicio de Impuestos Internos , Ministerio de Hacienda, Chile</v>
      </c>
      <c r="BD129" s="35" t="e">
        <f>+VLOOKUP($AD129,[1]!unidad_medida[[nombre]:[Columna1]],2,0)</f>
        <v>#REF!</v>
      </c>
      <c r="BE129" s="40" t="str">
        <f t="shared" si="81"/>
        <v>No Aplica</v>
      </c>
      <c r="BF129" s="40" t="str">
        <f t="shared" si="81"/>
        <v>No Aplica</v>
      </c>
      <c r="BG129" s="40" t="str">
        <f t="shared" si="81"/>
        <v>No Aplica</v>
      </c>
      <c r="BH129" s="41" t="e">
        <f>+VLOOKUP($AS129,[1]!Responsables[#Data],3,0)</f>
        <v>#REF!</v>
      </c>
      <c r="BI129" s="41" t="e">
        <f>+VLOOKUP($AD129,[1]!unidad_medida[[nombre]:[Columna1]],5,0)</f>
        <v>#REF!</v>
      </c>
    </row>
    <row r="130" spans="1:61" ht="24" x14ac:dyDescent="0.35">
      <c r="A130" s="58" t="s">
        <v>250</v>
      </c>
      <c r="B130" s="58" t="s">
        <v>251</v>
      </c>
      <c r="C130" s="59">
        <v>4.0999999999999996</v>
      </c>
      <c r="D130" s="19">
        <f t="shared" si="55"/>
        <v>129</v>
      </c>
      <c r="E130" s="20" t="s">
        <v>237</v>
      </c>
      <c r="F130" s="21"/>
      <c r="G130" s="22"/>
      <c r="H130" s="24">
        <v>100111</v>
      </c>
      <c r="I130" s="23" t="s">
        <v>48</v>
      </c>
      <c r="J130" s="23" t="s">
        <v>48</v>
      </c>
      <c r="K130" s="22"/>
      <c r="L130" s="22"/>
      <c r="M130" s="22"/>
      <c r="N130" s="22"/>
      <c r="O130" s="22"/>
      <c r="P130" s="53" t="str">
        <f t="shared" ref="P130:P135" si="92">+"Ventas Estimadas de Empresas del Sector Agrícola en cultivos de  "&amp;R130&amp;"  según la Categoría de Tamaño Específica del Servicio de Impuestos Internos de Chile para el Año 2020 (USD)"</f>
        <v>Ventas Estimadas de Empresas del Sector Agrícola en cultivos de  Cereales  según la Categoría de Tamaño Específica del Servicio de Impuestos Internos de Chile para el Año 2020 (USD)</v>
      </c>
      <c r="Q130" s="20" t="str">
        <f>+Q129</f>
        <v>Informe 3</v>
      </c>
      <c r="R130" s="47" t="s">
        <v>140</v>
      </c>
      <c r="S130" s="48">
        <f t="shared" ref="S130:S135" si="93">+H130</f>
        <v>100111</v>
      </c>
      <c r="T130" s="28"/>
      <c r="U130" s="28"/>
      <c r="V130" s="28"/>
      <c r="W130" s="28"/>
      <c r="X130" s="28"/>
      <c r="Y130" s="28"/>
      <c r="Z130" s="25"/>
      <c r="AA130" s="54"/>
      <c r="AB130" s="30" t="str">
        <f t="shared" si="84"/>
        <v>Chile</v>
      </c>
      <c r="AC130" s="31" t="str">
        <f t="shared" si="84"/>
        <v>Año 2020</v>
      </c>
      <c r="AD130" s="32" t="str">
        <f t="shared" si="84"/>
        <v>Dólar USA</v>
      </c>
      <c r="AE130" s="30" t="str">
        <f t="shared" si="84"/>
        <v>Ventas</v>
      </c>
      <c r="AG130" s="33" t="str">
        <f t="shared" si="49"/>
        <v>Informe 3</v>
      </c>
      <c r="AH130" s="34" t="str">
        <f t="shared" si="88"/>
        <v>Ventas Estimadas Agricultura</v>
      </c>
      <c r="AI130" s="34" t="str">
        <f t="shared" si="88"/>
        <v>Ventas estimadas de empresas dedicadas a agricultura y/o ganadería</v>
      </c>
      <c r="AJ130" s="34" t="str">
        <f t="shared" si="50"/>
        <v>Ventas Estimadas de Empresas del Sector Agrícola en cultivos de  Cereales  según la Categoría de Tamaño Específica del Servicio de Impuestos Internos de Chile para el Año 2020 (USD)</v>
      </c>
      <c r="AK130" s="35" t="str">
        <f t="shared" si="86"/>
        <v>Año 2020</v>
      </c>
      <c r="AL130" s="34" t="str">
        <f t="shared" si="86"/>
        <v>venta estimada, empresas en agricultura, cultivos, actividad económica, agricultura, ganadería</v>
      </c>
      <c r="AM130" s="36">
        <f t="shared" si="51"/>
        <v>0</v>
      </c>
      <c r="AN130" s="44" t="str">
        <f t="shared" si="80"/>
        <v>CHL</v>
      </c>
      <c r="AO130" s="44" t="str">
        <f t="shared" si="80"/>
        <v>País</v>
      </c>
      <c r="AP130" s="34" t="str">
        <f t="shared" si="80"/>
        <v>Número de Empleados de las empresas dedicadas a una actividad económica asociada a la agricultura o la ganadería, según tamaño de la empresa.</v>
      </c>
      <c r="AQ130" s="45">
        <f t="shared" si="80"/>
        <v>44324</v>
      </c>
      <c r="AR130" s="36" t="str">
        <f t="shared" si="80"/>
        <v>Español</v>
      </c>
      <c r="AS130" s="36" t="str">
        <f t="shared" si="80"/>
        <v>Naty</v>
      </c>
      <c r="AT130" s="40" t="str">
        <f t="shared" si="80"/>
        <v>No Aplica</v>
      </c>
      <c r="AU130" s="40" t="str">
        <f t="shared" si="80"/>
        <v>No Aplica</v>
      </c>
      <c r="AV130" s="40" t="str">
        <f t="shared" si="80"/>
        <v>No Aplica</v>
      </c>
      <c r="AW130" s="35">
        <f t="shared" si="80"/>
        <v>100117006</v>
      </c>
      <c r="AX130" s="41" t="e">
        <f t="shared" si="80"/>
        <v>#REF!</v>
      </c>
      <c r="AY130" s="46" t="str">
        <f t="shared" si="80"/>
        <v>Fruta</v>
      </c>
      <c r="AZ130" s="40">
        <f t="shared" si="80"/>
        <v>38</v>
      </c>
      <c r="BA130" s="41" t="e">
        <f>+VLOOKUP($AC130,[1]!Temporalidad[[nombre]:[Columna1]],7,0)</f>
        <v>#REF!</v>
      </c>
      <c r="BB130" s="41" t="e">
        <f>+VLOOKUP($E130,[1]!Tipo_Gráfico[#Data],2,0)</f>
        <v>#REF!</v>
      </c>
      <c r="BC130" s="36" t="str">
        <f t="shared" si="59"/>
        <v>Servicio de Impuestos Internos , Ministerio de Hacienda, Chile</v>
      </c>
      <c r="BD130" s="35" t="e">
        <f>+VLOOKUP($AD130,[1]!unidad_medida[[nombre]:[Columna1]],2,0)</f>
        <v>#REF!</v>
      </c>
      <c r="BE130" s="40" t="str">
        <f t="shared" si="81"/>
        <v>No Aplica</v>
      </c>
      <c r="BF130" s="40" t="str">
        <f t="shared" si="81"/>
        <v>No Aplica</v>
      </c>
      <c r="BG130" s="40" t="str">
        <f t="shared" si="81"/>
        <v>No Aplica</v>
      </c>
      <c r="BH130" s="41" t="e">
        <f>+VLOOKUP($AS130,[1]!Responsables[#Data],3,0)</f>
        <v>#REF!</v>
      </c>
      <c r="BI130" s="41" t="e">
        <f>+VLOOKUP($AD130,[1]!unidad_medida[[nombre]:[Columna1]],5,0)</f>
        <v>#REF!</v>
      </c>
    </row>
    <row r="131" spans="1:61" ht="24" x14ac:dyDescent="0.35">
      <c r="A131" s="58" t="s">
        <v>250</v>
      </c>
      <c r="B131" s="58" t="s">
        <v>251</v>
      </c>
      <c r="C131" s="59">
        <v>4.0999999999999996</v>
      </c>
      <c r="D131" s="19">
        <f t="shared" si="55"/>
        <v>130</v>
      </c>
      <c r="E131" s="20" t="s">
        <v>237</v>
      </c>
      <c r="F131" s="21"/>
      <c r="G131" s="22"/>
      <c r="H131" s="24">
        <v>100112</v>
      </c>
      <c r="I131" s="23" t="s">
        <v>48</v>
      </c>
      <c r="J131" s="23" t="s">
        <v>48</v>
      </c>
      <c r="K131" s="22"/>
      <c r="L131" s="22"/>
      <c r="M131" s="22"/>
      <c r="N131" s="22"/>
      <c r="O131" s="22"/>
      <c r="P131" s="53" t="str">
        <f t="shared" si="92"/>
        <v>Ventas Estimadas de Empresas del Sector Agrícola en cultivos de  Hortalizas  según la Categoría de Tamaño Específica del Servicio de Impuestos Internos de Chile para el Año 2020 (USD)</v>
      </c>
      <c r="Q131" s="20" t="str">
        <f t="shared" ref="Q131:Q135" si="94">+Q130</f>
        <v>Informe 3</v>
      </c>
      <c r="R131" s="47" t="s">
        <v>142</v>
      </c>
      <c r="S131" s="48">
        <f t="shared" si="93"/>
        <v>100112</v>
      </c>
      <c r="T131" s="28"/>
      <c r="U131" s="28"/>
      <c r="V131" s="28"/>
      <c r="W131" s="28"/>
      <c r="X131" s="28"/>
      <c r="Y131" s="28"/>
      <c r="Z131" s="25"/>
      <c r="AA131" s="54"/>
      <c r="AB131" s="30" t="str">
        <f t="shared" si="84"/>
        <v>Chile</v>
      </c>
      <c r="AC131" s="31" t="str">
        <f t="shared" si="84"/>
        <v>Año 2020</v>
      </c>
      <c r="AD131" s="32" t="str">
        <f t="shared" si="84"/>
        <v>Dólar USA</v>
      </c>
      <c r="AE131" s="30" t="str">
        <f t="shared" si="84"/>
        <v>Ventas</v>
      </c>
      <c r="AG131" s="33" t="str">
        <f t="shared" ref="AG131:AG158" si="95">+IF(Q131="","",Q131)</f>
        <v>Informe 3</v>
      </c>
      <c r="AH131" s="34" t="str">
        <f t="shared" si="88"/>
        <v>Ventas Estimadas Agricultura</v>
      </c>
      <c r="AI131" s="34" t="str">
        <f t="shared" si="88"/>
        <v>Ventas estimadas de empresas dedicadas a agricultura y/o ganadería</v>
      </c>
      <c r="AJ131" s="34" t="str">
        <f t="shared" ref="AJ131:AJ158" si="96">+P131</f>
        <v>Ventas Estimadas de Empresas del Sector Agrícola en cultivos de  Hortalizas  según la Categoría de Tamaño Específica del Servicio de Impuestos Internos de Chile para el Año 2020 (USD)</v>
      </c>
      <c r="AK131" s="35" t="str">
        <f t="shared" si="86"/>
        <v>Año 2020</v>
      </c>
      <c r="AL131" s="34" t="str">
        <f t="shared" si="86"/>
        <v>venta estimada, empresas en agricultura, cultivos, actividad económica, agricultura, ganadería</v>
      </c>
      <c r="AM131" s="36">
        <f t="shared" ref="AM131:AM158" si="97">+AA131</f>
        <v>0</v>
      </c>
      <c r="AN131" s="44" t="str">
        <f t="shared" ref="AN131:AZ146" si="98">+AN130</f>
        <v>CHL</v>
      </c>
      <c r="AO131" s="44" t="str">
        <f t="shared" si="98"/>
        <v>País</v>
      </c>
      <c r="AP131" s="34" t="str">
        <f t="shared" si="98"/>
        <v>Número de Empleados de las empresas dedicadas a una actividad económica asociada a la agricultura o la ganadería, según tamaño de la empresa.</v>
      </c>
      <c r="AQ131" s="45">
        <f t="shared" si="98"/>
        <v>44324</v>
      </c>
      <c r="AR131" s="36" t="str">
        <f t="shared" si="98"/>
        <v>Español</v>
      </c>
      <c r="AS131" s="36" t="str">
        <f t="shared" si="98"/>
        <v>Naty</v>
      </c>
      <c r="AT131" s="40" t="str">
        <f t="shared" si="98"/>
        <v>No Aplica</v>
      </c>
      <c r="AU131" s="40" t="str">
        <f t="shared" si="98"/>
        <v>No Aplica</v>
      </c>
      <c r="AV131" s="40" t="str">
        <f t="shared" si="98"/>
        <v>No Aplica</v>
      </c>
      <c r="AW131" s="35">
        <f t="shared" si="98"/>
        <v>100117006</v>
      </c>
      <c r="AX131" s="41" t="e">
        <f t="shared" si="98"/>
        <v>#REF!</v>
      </c>
      <c r="AY131" s="46" t="str">
        <f t="shared" si="98"/>
        <v>Fruta</v>
      </c>
      <c r="AZ131" s="40">
        <f t="shared" si="98"/>
        <v>38</v>
      </c>
      <c r="BA131" s="41" t="e">
        <f>+VLOOKUP($AC131,[1]!Temporalidad[[nombre]:[Columna1]],7,0)</f>
        <v>#REF!</v>
      </c>
      <c r="BB131" s="41" t="e">
        <f>+VLOOKUP($E131,[1]!Tipo_Gráfico[#Data],2,0)</f>
        <v>#REF!</v>
      </c>
      <c r="BC131" s="36" t="str">
        <f t="shared" si="59"/>
        <v>Servicio de Impuestos Internos , Ministerio de Hacienda, Chile</v>
      </c>
      <c r="BD131" s="35" t="e">
        <f>+VLOOKUP($AD131,[1]!unidad_medida[[nombre]:[Columna1]],2,0)</f>
        <v>#REF!</v>
      </c>
      <c r="BE131" s="40" t="str">
        <f t="shared" ref="BE131:BG146" si="99">+BE130</f>
        <v>No Aplica</v>
      </c>
      <c r="BF131" s="40" t="str">
        <f t="shared" si="99"/>
        <v>No Aplica</v>
      </c>
      <c r="BG131" s="40" t="str">
        <f t="shared" si="99"/>
        <v>No Aplica</v>
      </c>
      <c r="BH131" s="41" t="e">
        <f>+VLOOKUP($AS131,[1]!Responsables[#Data],3,0)</f>
        <v>#REF!</v>
      </c>
      <c r="BI131" s="41" t="e">
        <f>+VLOOKUP($AD131,[1]!unidad_medida[[nombre]:[Columna1]],5,0)</f>
        <v>#REF!</v>
      </c>
    </row>
    <row r="132" spans="1:61" ht="24" x14ac:dyDescent="0.35">
      <c r="A132" s="58" t="s">
        <v>250</v>
      </c>
      <c r="B132" s="58" t="s">
        <v>251</v>
      </c>
      <c r="C132" s="59">
        <v>4.0999999999999996</v>
      </c>
      <c r="D132" s="19">
        <f t="shared" ref="D132:D158" si="100">+IF(E132="","",D131+1)</f>
        <v>131</v>
      </c>
      <c r="E132" s="20" t="s">
        <v>237</v>
      </c>
      <c r="F132" s="21"/>
      <c r="G132" s="22"/>
      <c r="H132" s="24">
        <v>100113</v>
      </c>
      <c r="I132" s="23" t="s">
        <v>48</v>
      </c>
      <c r="J132" s="23" t="s">
        <v>48</v>
      </c>
      <c r="K132" s="22"/>
      <c r="L132" s="22"/>
      <c r="M132" s="22"/>
      <c r="N132" s="22"/>
      <c r="O132" s="22"/>
      <c r="P132" s="53" t="str">
        <f t="shared" si="92"/>
        <v>Ventas Estimadas de Empresas del Sector Agrícola en cultivos de  Industriales  según la Categoría de Tamaño Específica del Servicio de Impuestos Internos de Chile para el Año 2020 (USD)</v>
      </c>
      <c r="Q132" s="20" t="str">
        <f t="shared" si="94"/>
        <v>Informe 3</v>
      </c>
      <c r="R132" s="47" t="s">
        <v>144</v>
      </c>
      <c r="S132" s="48">
        <f t="shared" si="93"/>
        <v>100113</v>
      </c>
      <c r="T132" s="28"/>
      <c r="U132" s="28"/>
      <c r="V132" s="28"/>
      <c r="W132" s="28"/>
      <c r="X132" s="28"/>
      <c r="Y132" s="28"/>
      <c r="Z132" s="25"/>
      <c r="AA132" s="54"/>
      <c r="AB132" s="30" t="str">
        <f t="shared" ref="AB132:AE147" si="101">+AB131</f>
        <v>Chile</v>
      </c>
      <c r="AC132" s="31" t="str">
        <f t="shared" si="101"/>
        <v>Año 2020</v>
      </c>
      <c r="AD132" s="32" t="str">
        <f t="shared" si="101"/>
        <v>Dólar USA</v>
      </c>
      <c r="AE132" s="30" t="str">
        <f t="shared" si="101"/>
        <v>Ventas</v>
      </c>
      <c r="AG132" s="33" t="str">
        <f t="shared" si="95"/>
        <v>Informe 3</v>
      </c>
      <c r="AH132" s="34" t="str">
        <f t="shared" si="88"/>
        <v>Ventas Estimadas Agricultura</v>
      </c>
      <c r="AI132" s="34" t="str">
        <f t="shared" si="88"/>
        <v>Ventas estimadas de empresas dedicadas a agricultura y/o ganadería</v>
      </c>
      <c r="AJ132" s="34" t="str">
        <f t="shared" si="96"/>
        <v>Ventas Estimadas de Empresas del Sector Agrícola en cultivos de  Industriales  según la Categoría de Tamaño Específica del Servicio de Impuestos Internos de Chile para el Año 2020 (USD)</v>
      </c>
      <c r="AK132" s="35" t="str">
        <f t="shared" ref="AK132:AL147" si="102">+AK131</f>
        <v>Año 2020</v>
      </c>
      <c r="AL132" s="34" t="str">
        <f t="shared" si="102"/>
        <v>venta estimada, empresas en agricultura, cultivos, actividad económica, agricultura, ganadería</v>
      </c>
      <c r="AM132" s="36">
        <f t="shared" si="97"/>
        <v>0</v>
      </c>
      <c r="AN132" s="44" t="str">
        <f t="shared" si="98"/>
        <v>CHL</v>
      </c>
      <c r="AO132" s="44" t="str">
        <f t="shared" si="98"/>
        <v>País</v>
      </c>
      <c r="AP132" s="34" t="str">
        <f t="shared" si="98"/>
        <v>Número de Empleados de las empresas dedicadas a una actividad económica asociada a la agricultura o la ganadería, según tamaño de la empresa.</v>
      </c>
      <c r="AQ132" s="45">
        <f t="shared" si="98"/>
        <v>44324</v>
      </c>
      <c r="AR132" s="36" t="str">
        <f t="shared" si="98"/>
        <v>Español</v>
      </c>
      <c r="AS132" s="36" t="str">
        <f t="shared" si="98"/>
        <v>Naty</v>
      </c>
      <c r="AT132" s="40" t="str">
        <f t="shared" si="98"/>
        <v>No Aplica</v>
      </c>
      <c r="AU132" s="40" t="str">
        <f t="shared" si="98"/>
        <v>No Aplica</v>
      </c>
      <c r="AV132" s="40" t="str">
        <f t="shared" si="98"/>
        <v>No Aplica</v>
      </c>
      <c r="AW132" s="35">
        <f t="shared" si="98"/>
        <v>100117006</v>
      </c>
      <c r="AX132" s="41" t="e">
        <f t="shared" si="98"/>
        <v>#REF!</v>
      </c>
      <c r="AY132" s="46" t="str">
        <f t="shared" si="98"/>
        <v>Fruta</v>
      </c>
      <c r="AZ132" s="40">
        <f t="shared" si="98"/>
        <v>38</v>
      </c>
      <c r="BA132" s="41" t="e">
        <f>+VLOOKUP($AC132,[1]!Temporalidad[[nombre]:[Columna1]],7,0)</f>
        <v>#REF!</v>
      </c>
      <c r="BB132" s="41" t="e">
        <f>+VLOOKUP($E132,[1]!Tipo_Gráfico[#Data],2,0)</f>
        <v>#REF!</v>
      </c>
      <c r="BC132" s="36" t="str">
        <f t="shared" ref="BC132:BC158" si="103">+BC131</f>
        <v>Servicio de Impuestos Internos , Ministerio de Hacienda, Chile</v>
      </c>
      <c r="BD132" s="35" t="e">
        <f>+VLOOKUP($AD132,[1]!unidad_medida[[nombre]:[Columna1]],2,0)</f>
        <v>#REF!</v>
      </c>
      <c r="BE132" s="40" t="str">
        <f t="shared" si="99"/>
        <v>No Aplica</v>
      </c>
      <c r="BF132" s="40" t="str">
        <f t="shared" si="99"/>
        <v>No Aplica</v>
      </c>
      <c r="BG132" s="40" t="str">
        <f t="shared" si="99"/>
        <v>No Aplica</v>
      </c>
      <c r="BH132" s="41" t="e">
        <f>+VLOOKUP($AS132,[1]!Responsables[#Data],3,0)</f>
        <v>#REF!</v>
      </c>
      <c r="BI132" s="41" t="e">
        <f>+VLOOKUP($AD132,[1]!unidad_medida[[nombre]:[Columna1]],5,0)</f>
        <v>#REF!</v>
      </c>
    </row>
    <row r="133" spans="1:61" ht="24" x14ac:dyDescent="0.35">
      <c r="A133" s="58" t="s">
        <v>250</v>
      </c>
      <c r="B133" s="58" t="s">
        <v>251</v>
      </c>
      <c r="C133" s="59">
        <v>4.0999999999999996</v>
      </c>
      <c r="D133" s="19">
        <f t="shared" si="100"/>
        <v>132</v>
      </c>
      <c r="E133" s="20" t="s">
        <v>237</v>
      </c>
      <c r="F133" s="21"/>
      <c r="G133" s="22"/>
      <c r="H133" s="24">
        <v>100114</v>
      </c>
      <c r="I133" s="23" t="s">
        <v>48</v>
      </c>
      <c r="J133" s="23" t="s">
        <v>48</v>
      </c>
      <c r="K133" s="22"/>
      <c r="L133" s="22"/>
      <c r="M133" s="22"/>
      <c r="N133" s="22"/>
      <c r="O133" s="22"/>
      <c r="P133" s="53" t="str">
        <f t="shared" si="92"/>
        <v>Ventas Estimadas de Empresas del Sector Agrícola en cultivos de  Tubérculos  según la Categoría de Tamaño Específica del Servicio de Impuestos Internos de Chile para el Año 2020 (USD)</v>
      </c>
      <c r="Q133" s="20" t="str">
        <f t="shared" si="94"/>
        <v>Informe 3</v>
      </c>
      <c r="R133" s="47" t="s">
        <v>146</v>
      </c>
      <c r="S133" s="48">
        <f t="shared" si="93"/>
        <v>100114</v>
      </c>
      <c r="T133" s="28"/>
      <c r="U133" s="28"/>
      <c r="V133" s="28"/>
      <c r="W133" s="28"/>
      <c r="X133" s="28"/>
      <c r="Y133" s="28"/>
      <c r="Z133" s="25"/>
      <c r="AA133" s="54"/>
      <c r="AB133" s="30" t="str">
        <f t="shared" si="101"/>
        <v>Chile</v>
      </c>
      <c r="AC133" s="31" t="str">
        <f t="shared" si="101"/>
        <v>Año 2020</v>
      </c>
      <c r="AD133" s="32" t="str">
        <f t="shared" si="101"/>
        <v>Dólar USA</v>
      </c>
      <c r="AE133" s="30" t="str">
        <f t="shared" si="101"/>
        <v>Ventas</v>
      </c>
      <c r="AG133" s="33" t="str">
        <f t="shared" si="95"/>
        <v>Informe 3</v>
      </c>
      <c r="AH133" s="34" t="str">
        <f t="shared" si="88"/>
        <v>Ventas Estimadas Agricultura</v>
      </c>
      <c r="AI133" s="34" t="str">
        <f t="shared" si="88"/>
        <v>Ventas estimadas de empresas dedicadas a agricultura y/o ganadería</v>
      </c>
      <c r="AJ133" s="34" t="str">
        <f t="shared" si="96"/>
        <v>Ventas Estimadas de Empresas del Sector Agrícola en cultivos de  Tubérculos  según la Categoría de Tamaño Específica del Servicio de Impuestos Internos de Chile para el Año 2020 (USD)</v>
      </c>
      <c r="AK133" s="35" t="str">
        <f t="shared" si="102"/>
        <v>Año 2020</v>
      </c>
      <c r="AL133" s="34" t="str">
        <f t="shared" si="102"/>
        <v>venta estimada, empresas en agricultura, cultivos, actividad económica, agricultura, ganadería</v>
      </c>
      <c r="AM133" s="36">
        <f t="shared" si="97"/>
        <v>0</v>
      </c>
      <c r="AN133" s="44" t="str">
        <f t="shared" si="98"/>
        <v>CHL</v>
      </c>
      <c r="AO133" s="44" t="str">
        <f t="shared" si="98"/>
        <v>País</v>
      </c>
      <c r="AP133" s="34" t="str">
        <f t="shared" si="98"/>
        <v>Número de Empleados de las empresas dedicadas a una actividad económica asociada a la agricultura o la ganadería, según tamaño de la empresa.</v>
      </c>
      <c r="AQ133" s="45">
        <f t="shared" si="98"/>
        <v>44324</v>
      </c>
      <c r="AR133" s="36" t="str">
        <f t="shared" si="98"/>
        <v>Español</v>
      </c>
      <c r="AS133" s="36" t="str">
        <f t="shared" si="98"/>
        <v>Naty</v>
      </c>
      <c r="AT133" s="40" t="str">
        <f t="shared" si="98"/>
        <v>No Aplica</v>
      </c>
      <c r="AU133" s="40" t="str">
        <f t="shared" si="98"/>
        <v>No Aplica</v>
      </c>
      <c r="AV133" s="40" t="str">
        <f t="shared" si="98"/>
        <v>No Aplica</v>
      </c>
      <c r="AW133" s="35">
        <f t="shared" si="98"/>
        <v>100117006</v>
      </c>
      <c r="AX133" s="41" t="e">
        <f t="shared" si="98"/>
        <v>#REF!</v>
      </c>
      <c r="AY133" s="46" t="str">
        <f t="shared" si="98"/>
        <v>Fruta</v>
      </c>
      <c r="AZ133" s="40">
        <f t="shared" si="98"/>
        <v>38</v>
      </c>
      <c r="BA133" s="41" t="e">
        <f>+VLOOKUP($AC133,[1]!Temporalidad[[nombre]:[Columna1]],7,0)</f>
        <v>#REF!</v>
      </c>
      <c r="BB133" s="41" t="e">
        <f>+VLOOKUP($E133,[1]!Tipo_Gráfico[#Data],2,0)</f>
        <v>#REF!</v>
      </c>
      <c r="BC133" s="36" t="str">
        <f t="shared" si="103"/>
        <v>Servicio de Impuestos Internos , Ministerio de Hacienda, Chile</v>
      </c>
      <c r="BD133" s="35" t="e">
        <f>+VLOOKUP($AD133,[1]!unidad_medida[[nombre]:[Columna1]],2,0)</f>
        <v>#REF!</v>
      </c>
      <c r="BE133" s="40" t="str">
        <f t="shared" si="99"/>
        <v>No Aplica</v>
      </c>
      <c r="BF133" s="40" t="str">
        <f t="shared" si="99"/>
        <v>No Aplica</v>
      </c>
      <c r="BG133" s="40" t="str">
        <f t="shared" si="99"/>
        <v>No Aplica</v>
      </c>
      <c r="BH133" s="41" t="e">
        <f>+VLOOKUP($AS133,[1]!Responsables[#Data],3,0)</f>
        <v>#REF!</v>
      </c>
      <c r="BI133" s="41" t="e">
        <f>+VLOOKUP($AD133,[1]!unidad_medida[[nombre]:[Columna1]],5,0)</f>
        <v>#REF!</v>
      </c>
    </row>
    <row r="134" spans="1:61" ht="24" x14ac:dyDescent="0.35">
      <c r="A134" s="58" t="s">
        <v>250</v>
      </c>
      <c r="B134" s="58" t="s">
        <v>251</v>
      </c>
      <c r="C134" s="59">
        <v>4.0999999999999996</v>
      </c>
      <c r="D134" s="19">
        <f t="shared" si="100"/>
        <v>133</v>
      </c>
      <c r="E134" s="20" t="s">
        <v>237</v>
      </c>
      <c r="F134" s="21"/>
      <c r="G134" s="22"/>
      <c r="H134" s="24">
        <v>100115</v>
      </c>
      <c r="I134" s="23" t="s">
        <v>48</v>
      </c>
      <c r="J134" s="23" t="s">
        <v>48</v>
      </c>
      <c r="K134" s="22"/>
      <c r="L134" s="22"/>
      <c r="M134" s="22"/>
      <c r="N134" s="22"/>
      <c r="O134" s="22"/>
      <c r="P134" s="53" t="str">
        <f t="shared" si="92"/>
        <v>Ventas Estimadas de Empresas del Sector Agrícola en cultivos de  Semillas  según la Categoría de Tamaño Específica del Servicio de Impuestos Internos de Chile para el Año 2020 (USD)</v>
      </c>
      <c r="Q134" s="20" t="str">
        <f t="shared" si="94"/>
        <v>Informe 3</v>
      </c>
      <c r="R134" s="47" t="s">
        <v>148</v>
      </c>
      <c r="S134" s="48">
        <f t="shared" si="93"/>
        <v>100115</v>
      </c>
      <c r="T134" s="28"/>
      <c r="U134" s="28"/>
      <c r="V134" s="28"/>
      <c r="W134" s="28"/>
      <c r="X134" s="28"/>
      <c r="Y134" s="28"/>
      <c r="Z134" s="25"/>
      <c r="AA134" s="54"/>
      <c r="AB134" s="30" t="str">
        <f t="shared" si="101"/>
        <v>Chile</v>
      </c>
      <c r="AC134" s="31" t="str">
        <f t="shared" si="101"/>
        <v>Año 2020</v>
      </c>
      <c r="AD134" s="32" t="str">
        <f t="shared" si="101"/>
        <v>Dólar USA</v>
      </c>
      <c r="AE134" s="30" t="str">
        <f t="shared" si="101"/>
        <v>Ventas</v>
      </c>
      <c r="AG134" s="33" t="str">
        <f t="shared" si="95"/>
        <v>Informe 3</v>
      </c>
      <c r="AH134" s="34" t="str">
        <f t="shared" si="88"/>
        <v>Ventas Estimadas Agricultura</v>
      </c>
      <c r="AI134" s="34" t="str">
        <f t="shared" si="88"/>
        <v>Ventas estimadas de empresas dedicadas a agricultura y/o ganadería</v>
      </c>
      <c r="AJ134" s="34" t="str">
        <f t="shared" si="96"/>
        <v>Ventas Estimadas de Empresas del Sector Agrícola en cultivos de  Semillas  según la Categoría de Tamaño Específica del Servicio de Impuestos Internos de Chile para el Año 2020 (USD)</v>
      </c>
      <c r="AK134" s="35" t="str">
        <f t="shared" si="102"/>
        <v>Año 2020</v>
      </c>
      <c r="AL134" s="34" t="str">
        <f t="shared" si="102"/>
        <v>venta estimada, empresas en agricultura, cultivos, actividad económica, agricultura, ganadería</v>
      </c>
      <c r="AM134" s="36">
        <f t="shared" si="97"/>
        <v>0</v>
      </c>
      <c r="AN134" s="44" t="str">
        <f t="shared" si="98"/>
        <v>CHL</v>
      </c>
      <c r="AO134" s="44" t="str">
        <f t="shared" si="98"/>
        <v>País</v>
      </c>
      <c r="AP134" s="34" t="str">
        <f t="shared" si="98"/>
        <v>Número de Empleados de las empresas dedicadas a una actividad económica asociada a la agricultura o la ganadería, según tamaño de la empresa.</v>
      </c>
      <c r="AQ134" s="45">
        <f t="shared" si="98"/>
        <v>44324</v>
      </c>
      <c r="AR134" s="36" t="str">
        <f t="shared" si="98"/>
        <v>Español</v>
      </c>
      <c r="AS134" s="36" t="str">
        <f t="shared" si="98"/>
        <v>Naty</v>
      </c>
      <c r="AT134" s="40" t="str">
        <f t="shared" si="98"/>
        <v>No Aplica</v>
      </c>
      <c r="AU134" s="40" t="str">
        <f t="shared" si="98"/>
        <v>No Aplica</v>
      </c>
      <c r="AV134" s="40" t="str">
        <f t="shared" si="98"/>
        <v>No Aplica</v>
      </c>
      <c r="AW134" s="35">
        <f t="shared" si="98"/>
        <v>100117006</v>
      </c>
      <c r="AX134" s="41" t="e">
        <f t="shared" si="98"/>
        <v>#REF!</v>
      </c>
      <c r="AY134" s="46" t="str">
        <f t="shared" si="98"/>
        <v>Fruta</v>
      </c>
      <c r="AZ134" s="40">
        <f t="shared" si="98"/>
        <v>38</v>
      </c>
      <c r="BA134" s="41" t="e">
        <f>+VLOOKUP($AC134,[1]!Temporalidad[[nombre]:[Columna1]],7,0)</f>
        <v>#REF!</v>
      </c>
      <c r="BB134" s="41" t="e">
        <f>+VLOOKUP($E134,[1]!Tipo_Gráfico[#Data],2,0)</f>
        <v>#REF!</v>
      </c>
      <c r="BC134" s="36" t="str">
        <f t="shared" si="103"/>
        <v>Servicio de Impuestos Internos , Ministerio de Hacienda, Chile</v>
      </c>
      <c r="BD134" s="35" t="e">
        <f>+VLOOKUP($AD134,[1]!unidad_medida[[nombre]:[Columna1]],2,0)</f>
        <v>#REF!</v>
      </c>
      <c r="BE134" s="40" t="str">
        <f t="shared" si="99"/>
        <v>No Aplica</v>
      </c>
      <c r="BF134" s="40" t="str">
        <f t="shared" si="99"/>
        <v>No Aplica</v>
      </c>
      <c r="BG134" s="40" t="str">
        <f t="shared" si="99"/>
        <v>No Aplica</v>
      </c>
      <c r="BH134" s="41" t="e">
        <f>+VLOOKUP($AS134,[1]!Responsables[#Data],3,0)</f>
        <v>#REF!</v>
      </c>
      <c r="BI134" s="41" t="e">
        <f>+VLOOKUP($AD134,[1]!unidad_medida[[nombre]:[Columna1]],5,0)</f>
        <v>#REF!</v>
      </c>
    </row>
    <row r="135" spans="1:61" ht="24" x14ac:dyDescent="0.35">
      <c r="A135" s="58" t="s">
        <v>250</v>
      </c>
      <c r="B135" s="58" t="s">
        <v>251</v>
      </c>
      <c r="C135" s="59">
        <v>4.0999999999999996</v>
      </c>
      <c r="D135" s="19">
        <f t="shared" si="100"/>
        <v>134</v>
      </c>
      <c r="E135" s="20" t="s">
        <v>237</v>
      </c>
      <c r="F135" s="21"/>
      <c r="G135" s="22"/>
      <c r="H135" s="24">
        <v>100117</v>
      </c>
      <c r="I135" s="23" t="s">
        <v>48</v>
      </c>
      <c r="J135" s="23" t="s">
        <v>48</v>
      </c>
      <c r="K135" s="22"/>
      <c r="L135" s="22"/>
      <c r="M135" s="22"/>
      <c r="N135" s="22"/>
      <c r="O135" s="22"/>
      <c r="P135" s="53" t="str">
        <f t="shared" si="92"/>
        <v>Ventas Estimadas de Empresas del Sector Agrícola en cultivos de  Plantas y forraje  según la Categoría de Tamaño Específica del Servicio de Impuestos Internos de Chile para el Año 2020 (USD)</v>
      </c>
      <c r="Q135" s="20" t="str">
        <f t="shared" si="94"/>
        <v>Informe 3</v>
      </c>
      <c r="R135" s="47" t="s">
        <v>150</v>
      </c>
      <c r="S135" s="48">
        <f t="shared" si="93"/>
        <v>100117</v>
      </c>
      <c r="T135" s="28"/>
      <c r="U135" s="28"/>
      <c r="V135" s="28"/>
      <c r="W135" s="28"/>
      <c r="X135" s="28"/>
      <c r="Y135" s="28"/>
      <c r="Z135" s="25"/>
      <c r="AA135" s="54"/>
      <c r="AB135" s="30" t="str">
        <f t="shared" si="101"/>
        <v>Chile</v>
      </c>
      <c r="AC135" s="31" t="str">
        <f t="shared" si="101"/>
        <v>Año 2020</v>
      </c>
      <c r="AD135" s="32" t="str">
        <f t="shared" si="101"/>
        <v>Dólar USA</v>
      </c>
      <c r="AE135" s="30" t="str">
        <f t="shared" si="101"/>
        <v>Ventas</v>
      </c>
      <c r="AG135" s="33" t="str">
        <f t="shared" si="95"/>
        <v>Informe 3</v>
      </c>
      <c r="AH135" s="34" t="str">
        <f t="shared" ref="AH135:AI150" si="104">+AH134</f>
        <v>Ventas Estimadas Agricultura</v>
      </c>
      <c r="AI135" s="34" t="str">
        <f t="shared" si="104"/>
        <v>Ventas estimadas de empresas dedicadas a agricultura y/o ganadería</v>
      </c>
      <c r="AJ135" s="34" t="str">
        <f t="shared" si="96"/>
        <v>Ventas Estimadas de Empresas del Sector Agrícola en cultivos de  Plantas y forraje  según la Categoría de Tamaño Específica del Servicio de Impuestos Internos de Chile para el Año 2020 (USD)</v>
      </c>
      <c r="AK135" s="35" t="str">
        <f t="shared" si="102"/>
        <v>Año 2020</v>
      </c>
      <c r="AL135" s="34" t="str">
        <f t="shared" si="102"/>
        <v>venta estimada, empresas en agricultura, cultivos, actividad económica, agricultura, ganadería</v>
      </c>
      <c r="AM135" s="36">
        <f t="shared" si="97"/>
        <v>0</v>
      </c>
      <c r="AN135" s="44" t="str">
        <f t="shared" si="98"/>
        <v>CHL</v>
      </c>
      <c r="AO135" s="44" t="str">
        <f t="shared" si="98"/>
        <v>País</v>
      </c>
      <c r="AP135" s="34" t="str">
        <f t="shared" si="98"/>
        <v>Número de Empleados de las empresas dedicadas a una actividad económica asociada a la agricultura o la ganadería, según tamaño de la empresa.</v>
      </c>
      <c r="AQ135" s="45">
        <f t="shared" si="98"/>
        <v>44324</v>
      </c>
      <c r="AR135" s="36" t="str">
        <f t="shared" si="98"/>
        <v>Español</v>
      </c>
      <c r="AS135" s="36" t="str">
        <f t="shared" si="98"/>
        <v>Naty</v>
      </c>
      <c r="AT135" s="40" t="str">
        <f t="shared" si="98"/>
        <v>No Aplica</v>
      </c>
      <c r="AU135" s="40" t="str">
        <f t="shared" si="98"/>
        <v>No Aplica</v>
      </c>
      <c r="AV135" s="40" t="str">
        <f t="shared" si="98"/>
        <v>No Aplica</v>
      </c>
      <c r="AW135" s="35">
        <f t="shared" si="98"/>
        <v>100117006</v>
      </c>
      <c r="AX135" s="41" t="e">
        <f t="shared" si="98"/>
        <v>#REF!</v>
      </c>
      <c r="AY135" s="46" t="str">
        <f t="shared" si="98"/>
        <v>Fruta</v>
      </c>
      <c r="AZ135" s="40">
        <f t="shared" si="98"/>
        <v>38</v>
      </c>
      <c r="BA135" s="41" t="e">
        <f>+VLOOKUP($AC135,[1]!Temporalidad[[nombre]:[Columna1]],7,0)</f>
        <v>#REF!</v>
      </c>
      <c r="BB135" s="41" t="e">
        <f>+VLOOKUP($E135,[1]!Tipo_Gráfico[#Data],2,0)</f>
        <v>#REF!</v>
      </c>
      <c r="BC135" s="36" t="str">
        <f t="shared" si="103"/>
        <v>Servicio de Impuestos Internos , Ministerio de Hacienda, Chile</v>
      </c>
      <c r="BD135" s="35" t="e">
        <f>+VLOOKUP($AD135,[1]!unidad_medida[[nombre]:[Columna1]],2,0)</f>
        <v>#REF!</v>
      </c>
      <c r="BE135" s="40" t="str">
        <f t="shared" si="99"/>
        <v>No Aplica</v>
      </c>
      <c r="BF135" s="40" t="str">
        <f t="shared" si="99"/>
        <v>No Aplica</v>
      </c>
      <c r="BG135" s="40" t="str">
        <f t="shared" si="99"/>
        <v>No Aplica</v>
      </c>
      <c r="BH135" s="41" t="e">
        <f>+VLOOKUP($AS135,[1]!Responsables[#Data],3,0)</f>
        <v>#REF!</v>
      </c>
      <c r="BI135" s="41" t="e">
        <f>+VLOOKUP($AD135,[1]!unidad_medida[[nombre]:[Columna1]],5,0)</f>
        <v>#REF!</v>
      </c>
    </row>
    <row r="136" spans="1:61" ht="24" x14ac:dyDescent="0.35">
      <c r="A136" s="58" t="s">
        <v>250</v>
      </c>
      <c r="B136" s="58" t="s">
        <v>251</v>
      </c>
      <c r="C136" s="59">
        <v>4.0999999999999996</v>
      </c>
      <c r="D136" s="19">
        <f t="shared" si="100"/>
        <v>135</v>
      </c>
      <c r="E136" s="20" t="s">
        <v>237</v>
      </c>
      <c r="F136" s="21"/>
      <c r="G136" s="22"/>
      <c r="H136" s="22"/>
      <c r="I136" s="24">
        <v>100110002</v>
      </c>
      <c r="J136" s="23" t="s">
        <v>48</v>
      </c>
      <c r="K136" s="22"/>
      <c r="L136" s="22"/>
      <c r="M136" s="22"/>
      <c r="N136" s="22"/>
      <c r="O136" s="22"/>
      <c r="P136" s="53" t="str">
        <f>+"Número de Empresas y Ventas del Sector Agrícola en cultivos de  "&amp;R136&amp;" según la Categoría de Tamaño Específica del Servicio de Impuestos Internos de Chile para el Año 2020 (USD)"</f>
        <v>Número de Empresas y Ventas del Sector Agrícola en cultivos de  Porotos según la Categoría de Tamaño Específica del Servicio de Impuestos Internos de Chile para el Año 2020 (USD)</v>
      </c>
      <c r="Q136" s="20" t="s">
        <v>243</v>
      </c>
      <c r="R136" s="49" t="s">
        <v>153</v>
      </c>
      <c r="S136" s="50">
        <f>+I136</f>
        <v>100110002</v>
      </c>
      <c r="T136" s="28"/>
      <c r="U136" s="28"/>
      <c r="V136" s="28"/>
      <c r="W136" s="28"/>
      <c r="X136" s="28"/>
      <c r="Y136" s="28"/>
      <c r="Z136" s="25"/>
      <c r="AA136" s="54"/>
      <c r="AB136" s="30" t="str">
        <f t="shared" si="101"/>
        <v>Chile</v>
      </c>
      <c r="AC136" s="31" t="str">
        <f t="shared" si="101"/>
        <v>Año 2020</v>
      </c>
      <c r="AD136" s="32" t="s">
        <v>244</v>
      </c>
      <c r="AE136" s="30" t="str">
        <f t="shared" si="101"/>
        <v>Ventas</v>
      </c>
      <c r="AG136" s="33" t="str">
        <f t="shared" si="95"/>
        <v>Informe 4</v>
      </c>
      <c r="AH136" s="34" t="str">
        <f t="shared" si="104"/>
        <v>Ventas Estimadas Agricultura</v>
      </c>
      <c r="AI136" s="34" t="str">
        <f t="shared" si="104"/>
        <v>Ventas estimadas de empresas dedicadas a agricultura y/o ganadería</v>
      </c>
      <c r="AJ136" s="34" t="str">
        <f t="shared" si="96"/>
        <v>Número de Empresas y Ventas del Sector Agrícola en cultivos de  Porotos según la Categoría de Tamaño Específica del Servicio de Impuestos Internos de Chile para el Año 2020 (USD)</v>
      </c>
      <c r="AK136" s="35" t="str">
        <f t="shared" si="102"/>
        <v>Año 2020</v>
      </c>
      <c r="AL136" s="34" t="str">
        <f t="shared" si="102"/>
        <v>venta estimada, empresas en agricultura, cultivos, actividad económica, agricultura, ganadería</v>
      </c>
      <c r="AM136" s="36">
        <f t="shared" si="97"/>
        <v>0</v>
      </c>
      <c r="AN136" s="44" t="str">
        <f t="shared" si="98"/>
        <v>CHL</v>
      </c>
      <c r="AO136" s="44" t="str">
        <f t="shared" si="98"/>
        <v>País</v>
      </c>
      <c r="AP136" s="34" t="str">
        <f t="shared" si="98"/>
        <v>Número de Empleados de las empresas dedicadas a una actividad económica asociada a la agricultura o la ganadería, según tamaño de la empresa.</v>
      </c>
      <c r="AQ136" s="45">
        <f t="shared" si="98"/>
        <v>44324</v>
      </c>
      <c r="AR136" s="36" t="str">
        <f t="shared" si="98"/>
        <v>Español</v>
      </c>
      <c r="AS136" s="36" t="str">
        <f t="shared" si="98"/>
        <v>Naty</v>
      </c>
      <c r="AT136" s="40" t="str">
        <f t="shared" si="98"/>
        <v>No Aplica</v>
      </c>
      <c r="AU136" s="40" t="str">
        <f t="shared" si="98"/>
        <v>No Aplica</v>
      </c>
      <c r="AV136" s="40" t="str">
        <f t="shared" si="98"/>
        <v>No Aplica</v>
      </c>
      <c r="AW136" s="35">
        <f t="shared" si="98"/>
        <v>100117006</v>
      </c>
      <c r="AX136" s="41" t="e">
        <f t="shared" si="98"/>
        <v>#REF!</v>
      </c>
      <c r="AY136" s="46" t="str">
        <f t="shared" si="98"/>
        <v>Fruta</v>
      </c>
      <c r="AZ136" s="40">
        <f t="shared" si="98"/>
        <v>38</v>
      </c>
      <c r="BA136" s="41" t="e">
        <f>+VLOOKUP($AC136,[1]!Temporalidad[[nombre]:[Columna1]],7,0)</f>
        <v>#REF!</v>
      </c>
      <c r="BB136" s="41" t="e">
        <f>+VLOOKUP($E136,[1]!Tipo_Gráfico[#Data],2,0)</f>
        <v>#REF!</v>
      </c>
      <c r="BC136" s="36" t="str">
        <f t="shared" si="103"/>
        <v>Servicio de Impuestos Internos , Ministerio de Hacienda, Chile</v>
      </c>
      <c r="BD136" s="35" t="e">
        <f>+VLOOKUP($AD136,[1]!unidad_medida[[nombre]:[Columna1]],2,0)</f>
        <v>#REF!</v>
      </c>
      <c r="BE136" s="40" t="str">
        <f t="shared" si="99"/>
        <v>No Aplica</v>
      </c>
      <c r="BF136" s="40" t="str">
        <f t="shared" si="99"/>
        <v>No Aplica</v>
      </c>
      <c r="BG136" s="40" t="str">
        <f t="shared" si="99"/>
        <v>No Aplica</v>
      </c>
      <c r="BH136" s="41" t="e">
        <f>+VLOOKUP($AS136,[1]!Responsables[#Data],3,0)</f>
        <v>#REF!</v>
      </c>
      <c r="BI136" s="41" t="e">
        <f>+VLOOKUP($AD136,[1]!unidad_medida[[nombre]:[Columna1]],5,0)</f>
        <v>#REF!</v>
      </c>
    </row>
    <row r="137" spans="1:61" ht="24" x14ac:dyDescent="0.35">
      <c r="A137" s="58" t="s">
        <v>250</v>
      </c>
      <c r="B137" s="58" t="s">
        <v>251</v>
      </c>
      <c r="C137" s="59">
        <v>4.0999999999999996</v>
      </c>
      <c r="D137" s="19">
        <f t="shared" si="100"/>
        <v>136</v>
      </c>
      <c r="E137" s="20" t="s">
        <v>237</v>
      </c>
      <c r="F137" s="21"/>
      <c r="G137" s="22"/>
      <c r="H137" s="22"/>
      <c r="I137" s="24">
        <v>100110007</v>
      </c>
      <c r="J137" s="23" t="s">
        <v>48</v>
      </c>
      <c r="K137" s="22"/>
      <c r="L137" s="22"/>
      <c r="M137" s="22"/>
      <c r="N137" s="22"/>
      <c r="O137" s="22"/>
      <c r="P137" s="53" t="str">
        <f t="shared" ref="P137:P157" si="105">+"Número de Empresas y Ventas del Sector Agrícola en cultivos de  "&amp;R137&amp;" según la Categoría de Tamaño Específica del Servicio de Impuestos Internos de Chile para el Año 2020 (USD)"</f>
        <v>Número de Empresas y Ventas del Sector Agrícola en cultivos de  Otras legumbres según la Categoría de Tamaño Específica del Servicio de Impuestos Internos de Chile para el Año 2020 (USD)</v>
      </c>
      <c r="Q137" s="20" t="str">
        <f t="shared" ref="Q137:Q157" si="106">+Q136</f>
        <v>Informe 4</v>
      </c>
      <c r="R137" s="49" t="s">
        <v>155</v>
      </c>
      <c r="S137" s="50">
        <f t="shared" ref="S137:S157" si="107">+I137</f>
        <v>100110007</v>
      </c>
      <c r="T137" s="28"/>
      <c r="U137" s="28"/>
      <c r="V137" s="28"/>
      <c r="W137" s="28"/>
      <c r="X137" s="28"/>
      <c r="Y137" s="28"/>
      <c r="Z137" s="25"/>
      <c r="AA137" s="54"/>
      <c r="AB137" s="30" t="str">
        <f t="shared" si="101"/>
        <v>Chile</v>
      </c>
      <c r="AC137" s="31" t="str">
        <f t="shared" si="101"/>
        <v>Año 2020</v>
      </c>
      <c r="AD137" s="32" t="str">
        <f t="shared" si="101"/>
        <v>Múltiples</v>
      </c>
      <c r="AE137" s="30" t="str">
        <f t="shared" si="101"/>
        <v>Ventas</v>
      </c>
      <c r="AG137" s="33" t="str">
        <f t="shared" si="95"/>
        <v>Informe 4</v>
      </c>
      <c r="AH137" s="34" t="str">
        <f t="shared" si="104"/>
        <v>Ventas Estimadas Agricultura</v>
      </c>
      <c r="AI137" s="34" t="str">
        <f t="shared" si="104"/>
        <v>Ventas estimadas de empresas dedicadas a agricultura y/o ganadería</v>
      </c>
      <c r="AJ137" s="34" t="str">
        <f t="shared" si="96"/>
        <v>Número de Empresas y Ventas del Sector Agrícola en cultivos de  Otras legumbres según la Categoría de Tamaño Específica del Servicio de Impuestos Internos de Chile para el Año 2020 (USD)</v>
      </c>
      <c r="AK137" s="35" t="str">
        <f t="shared" si="102"/>
        <v>Año 2020</v>
      </c>
      <c r="AL137" s="34" t="str">
        <f t="shared" si="102"/>
        <v>venta estimada, empresas en agricultura, cultivos, actividad económica, agricultura, ganadería</v>
      </c>
      <c r="AM137" s="36">
        <f t="shared" si="97"/>
        <v>0</v>
      </c>
      <c r="AN137" s="44" t="str">
        <f t="shared" si="98"/>
        <v>CHL</v>
      </c>
      <c r="AO137" s="44" t="str">
        <f t="shared" si="98"/>
        <v>País</v>
      </c>
      <c r="AP137" s="34" t="str">
        <f t="shared" si="98"/>
        <v>Número de Empleados de las empresas dedicadas a una actividad económica asociada a la agricultura o la ganadería, según tamaño de la empresa.</v>
      </c>
      <c r="AQ137" s="45">
        <f t="shared" si="98"/>
        <v>44324</v>
      </c>
      <c r="AR137" s="36" t="str">
        <f t="shared" si="98"/>
        <v>Español</v>
      </c>
      <c r="AS137" s="36" t="str">
        <f t="shared" si="98"/>
        <v>Naty</v>
      </c>
      <c r="AT137" s="40" t="str">
        <f t="shared" si="98"/>
        <v>No Aplica</v>
      </c>
      <c r="AU137" s="40" t="str">
        <f t="shared" si="98"/>
        <v>No Aplica</v>
      </c>
      <c r="AV137" s="40" t="str">
        <f t="shared" si="98"/>
        <v>No Aplica</v>
      </c>
      <c r="AW137" s="35">
        <f t="shared" si="98"/>
        <v>100117006</v>
      </c>
      <c r="AX137" s="41" t="e">
        <f t="shared" si="98"/>
        <v>#REF!</v>
      </c>
      <c r="AY137" s="46" t="str">
        <f t="shared" si="98"/>
        <v>Fruta</v>
      </c>
      <c r="AZ137" s="40">
        <f t="shared" si="98"/>
        <v>38</v>
      </c>
      <c r="BA137" s="41" t="e">
        <f>+VLOOKUP($AC137,[1]!Temporalidad[[nombre]:[Columna1]],7,0)</f>
        <v>#REF!</v>
      </c>
      <c r="BB137" s="41" t="e">
        <f>+VLOOKUP($E137,[1]!Tipo_Gráfico[#Data],2,0)</f>
        <v>#REF!</v>
      </c>
      <c r="BC137" s="36" t="str">
        <f t="shared" si="103"/>
        <v>Servicio de Impuestos Internos , Ministerio de Hacienda, Chile</v>
      </c>
      <c r="BD137" s="35" t="e">
        <f>+VLOOKUP($AD137,[1]!unidad_medida[[nombre]:[Columna1]],2,0)</f>
        <v>#REF!</v>
      </c>
      <c r="BE137" s="40" t="str">
        <f t="shared" si="99"/>
        <v>No Aplica</v>
      </c>
      <c r="BF137" s="40" t="str">
        <f t="shared" si="99"/>
        <v>No Aplica</v>
      </c>
      <c r="BG137" s="40" t="str">
        <f t="shared" si="99"/>
        <v>No Aplica</v>
      </c>
      <c r="BH137" s="41" t="e">
        <f>+VLOOKUP($AS137,[1]!Responsables[#Data],3,0)</f>
        <v>#REF!</v>
      </c>
      <c r="BI137" s="41" t="e">
        <f>+VLOOKUP($AD137,[1]!unidad_medida[[nombre]:[Columna1]],5,0)</f>
        <v>#REF!</v>
      </c>
    </row>
    <row r="138" spans="1:61" ht="24" x14ac:dyDescent="0.35">
      <c r="A138" s="58" t="s">
        <v>250</v>
      </c>
      <c r="B138" s="58" t="s">
        <v>251</v>
      </c>
      <c r="C138" s="59">
        <v>4.0999999999999996</v>
      </c>
      <c r="D138" s="19">
        <f t="shared" si="100"/>
        <v>137</v>
      </c>
      <c r="E138" s="20" t="s">
        <v>237</v>
      </c>
      <c r="F138" s="21"/>
      <c r="G138" s="22"/>
      <c r="H138" s="22"/>
      <c r="I138" s="24">
        <v>100111001</v>
      </c>
      <c r="J138" s="23" t="s">
        <v>48</v>
      </c>
      <c r="K138" s="22"/>
      <c r="L138" s="22"/>
      <c r="M138" s="22"/>
      <c r="N138" s="22"/>
      <c r="O138" s="22"/>
      <c r="P138" s="53" t="str">
        <f t="shared" si="105"/>
        <v>Número de Empresas y Ventas del Sector Agrícola en cultivos de  Arroz según la Categoría de Tamaño Específica del Servicio de Impuestos Internos de Chile para el Año 2020 (USD)</v>
      </c>
      <c r="Q138" s="20" t="str">
        <f t="shared" si="106"/>
        <v>Informe 4</v>
      </c>
      <c r="R138" s="49" t="s">
        <v>157</v>
      </c>
      <c r="S138" s="50">
        <f t="shared" si="107"/>
        <v>100111001</v>
      </c>
      <c r="T138" s="28"/>
      <c r="U138" s="28"/>
      <c r="V138" s="28"/>
      <c r="W138" s="28"/>
      <c r="X138" s="28"/>
      <c r="Y138" s="28"/>
      <c r="Z138" s="25"/>
      <c r="AA138" s="54"/>
      <c r="AB138" s="30" t="str">
        <f t="shared" si="101"/>
        <v>Chile</v>
      </c>
      <c r="AC138" s="31" t="str">
        <f t="shared" si="101"/>
        <v>Año 2020</v>
      </c>
      <c r="AD138" s="32" t="str">
        <f t="shared" si="101"/>
        <v>Múltiples</v>
      </c>
      <c r="AE138" s="30" t="str">
        <f t="shared" si="101"/>
        <v>Ventas</v>
      </c>
      <c r="AG138" s="33" t="str">
        <f t="shared" si="95"/>
        <v>Informe 4</v>
      </c>
      <c r="AH138" s="34" t="str">
        <f t="shared" si="104"/>
        <v>Ventas Estimadas Agricultura</v>
      </c>
      <c r="AI138" s="34" t="str">
        <f t="shared" si="104"/>
        <v>Ventas estimadas de empresas dedicadas a agricultura y/o ganadería</v>
      </c>
      <c r="AJ138" s="34" t="str">
        <f t="shared" si="96"/>
        <v>Número de Empresas y Ventas del Sector Agrícola en cultivos de  Arroz según la Categoría de Tamaño Específica del Servicio de Impuestos Internos de Chile para el Año 2020 (USD)</v>
      </c>
      <c r="AK138" s="35" t="str">
        <f t="shared" si="102"/>
        <v>Año 2020</v>
      </c>
      <c r="AL138" s="34" t="str">
        <f t="shared" si="102"/>
        <v>venta estimada, empresas en agricultura, cultivos, actividad económica, agricultura, ganadería</v>
      </c>
      <c r="AM138" s="36">
        <f t="shared" si="97"/>
        <v>0</v>
      </c>
      <c r="AN138" s="44" t="str">
        <f t="shared" si="98"/>
        <v>CHL</v>
      </c>
      <c r="AO138" s="44" t="str">
        <f t="shared" si="98"/>
        <v>País</v>
      </c>
      <c r="AP138" s="34" t="str">
        <f t="shared" si="98"/>
        <v>Número de Empleados de las empresas dedicadas a una actividad económica asociada a la agricultura o la ganadería, según tamaño de la empresa.</v>
      </c>
      <c r="AQ138" s="45">
        <f t="shared" si="98"/>
        <v>44324</v>
      </c>
      <c r="AR138" s="36" t="str">
        <f t="shared" si="98"/>
        <v>Español</v>
      </c>
      <c r="AS138" s="36" t="str">
        <f t="shared" si="98"/>
        <v>Naty</v>
      </c>
      <c r="AT138" s="40" t="str">
        <f t="shared" si="98"/>
        <v>No Aplica</v>
      </c>
      <c r="AU138" s="40" t="str">
        <f t="shared" si="98"/>
        <v>No Aplica</v>
      </c>
      <c r="AV138" s="40" t="str">
        <f t="shared" si="98"/>
        <v>No Aplica</v>
      </c>
      <c r="AW138" s="35">
        <f t="shared" si="98"/>
        <v>100117006</v>
      </c>
      <c r="AX138" s="41" t="e">
        <f t="shared" si="98"/>
        <v>#REF!</v>
      </c>
      <c r="AY138" s="46" t="str">
        <f t="shared" si="98"/>
        <v>Fruta</v>
      </c>
      <c r="AZ138" s="40">
        <f t="shared" si="98"/>
        <v>38</v>
      </c>
      <c r="BA138" s="41" t="e">
        <f>+VLOOKUP($AC138,[1]!Temporalidad[[nombre]:[Columna1]],7,0)</f>
        <v>#REF!</v>
      </c>
      <c r="BB138" s="41" t="e">
        <f>+VLOOKUP($E138,[1]!Tipo_Gráfico[#Data],2,0)</f>
        <v>#REF!</v>
      </c>
      <c r="BC138" s="36" t="str">
        <f t="shared" si="103"/>
        <v>Servicio de Impuestos Internos , Ministerio de Hacienda, Chile</v>
      </c>
      <c r="BD138" s="35" t="e">
        <f>+VLOOKUP($AD138,[1]!unidad_medida[[nombre]:[Columna1]],2,0)</f>
        <v>#REF!</v>
      </c>
      <c r="BE138" s="40" t="str">
        <f t="shared" si="99"/>
        <v>No Aplica</v>
      </c>
      <c r="BF138" s="40" t="str">
        <f t="shared" si="99"/>
        <v>No Aplica</v>
      </c>
      <c r="BG138" s="40" t="str">
        <f t="shared" si="99"/>
        <v>No Aplica</v>
      </c>
      <c r="BH138" s="41" t="e">
        <f>+VLOOKUP($AS138,[1]!Responsables[#Data],3,0)</f>
        <v>#REF!</v>
      </c>
      <c r="BI138" s="41" t="e">
        <f>+VLOOKUP($AD138,[1]!unidad_medida[[nombre]:[Columna1]],5,0)</f>
        <v>#REF!</v>
      </c>
    </row>
    <row r="139" spans="1:61" ht="24" x14ac:dyDescent="0.35">
      <c r="A139" s="58" t="s">
        <v>250</v>
      </c>
      <c r="B139" s="58" t="s">
        <v>251</v>
      </c>
      <c r="C139" s="59">
        <v>4.0999999999999996</v>
      </c>
      <c r="D139" s="19">
        <f t="shared" si="100"/>
        <v>138</v>
      </c>
      <c r="E139" s="20" t="s">
        <v>237</v>
      </c>
      <c r="F139" s="21"/>
      <c r="G139" s="22"/>
      <c r="H139" s="22"/>
      <c r="I139" s="24">
        <v>100111002</v>
      </c>
      <c r="J139" s="23" t="s">
        <v>48</v>
      </c>
      <c r="K139" s="22"/>
      <c r="L139" s="22"/>
      <c r="M139" s="22"/>
      <c r="N139" s="22"/>
      <c r="O139" s="22"/>
      <c r="P139" s="53" t="str">
        <f t="shared" si="105"/>
        <v>Número de Empresas y Ventas del Sector Agrícola en cultivos de  Trigo según la Categoría de Tamaño Específica del Servicio de Impuestos Internos de Chile para el Año 2020 (USD)</v>
      </c>
      <c r="Q139" s="20" t="str">
        <f t="shared" si="106"/>
        <v>Informe 4</v>
      </c>
      <c r="R139" s="49" t="s">
        <v>159</v>
      </c>
      <c r="S139" s="50">
        <f t="shared" si="107"/>
        <v>100111002</v>
      </c>
      <c r="T139" s="28"/>
      <c r="U139" s="28"/>
      <c r="V139" s="28"/>
      <c r="W139" s="28"/>
      <c r="X139" s="28"/>
      <c r="Y139" s="28"/>
      <c r="Z139" s="25"/>
      <c r="AA139" s="54"/>
      <c r="AB139" s="30" t="str">
        <f t="shared" si="101"/>
        <v>Chile</v>
      </c>
      <c r="AC139" s="31" t="str">
        <f t="shared" si="101"/>
        <v>Año 2020</v>
      </c>
      <c r="AD139" s="32" t="str">
        <f t="shared" si="101"/>
        <v>Múltiples</v>
      </c>
      <c r="AE139" s="30" t="str">
        <f t="shared" si="101"/>
        <v>Ventas</v>
      </c>
      <c r="AG139" s="33" t="str">
        <f t="shared" si="95"/>
        <v>Informe 4</v>
      </c>
      <c r="AH139" s="34" t="str">
        <f t="shared" si="104"/>
        <v>Ventas Estimadas Agricultura</v>
      </c>
      <c r="AI139" s="34" t="str">
        <f t="shared" si="104"/>
        <v>Ventas estimadas de empresas dedicadas a agricultura y/o ganadería</v>
      </c>
      <c r="AJ139" s="34" t="str">
        <f t="shared" si="96"/>
        <v>Número de Empresas y Ventas del Sector Agrícola en cultivos de  Trigo según la Categoría de Tamaño Específica del Servicio de Impuestos Internos de Chile para el Año 2020 (USD)</v>
      </c>
      <c r="AK139" s="35" t="str">
        <f t="shared" si="102"/>
        <v>Año 2020</v>
      </c>
      <c r="AL139" s="34" t="str">
        <f t="shared" si="102"/>
        <v>venta estimada, empresas en agricultura, cultivos, actividad económica, agricultura, ganadería</v>
      </c>
      <c r="AM139" s="36">
        <f t="shared" si="97"/>
        <v>0</v>
      </c>
      <c r="AN139" s="44" t="str">
        <f t="shared" si="98"/>
        <v>CHL</v>
      </c>
      <c r="AO139" s="44" t="str">
        <f t="shared" si="98"/>
        <v>País</v>
      </c>
      <c r="AP139" s="34" t="str">
        <f t="shared" si="98"/>
        <v>Número de Empleados de las empresas dedicadas a una actividad económica asociada a la agricultura o la ganadería, según tamaño de la empresa.</v>
      </c>
      <c r="AQ139" s="45">
        <f t="shared" si="98"/>
        <v>44324</v>
      </c>
      <c r="AR139" s="36" t="str">
        <f t="shared" si="98"/>
        <v>Español</v>
      </c>
      <c r="AS139" s="36" t="str">
        <f t="shared" si="98"/>
        <v>Naty</v>
      </c>
      <c r="AT139" s="40" t="str">
        <f t="shared" si="98"/>
        <v>No Aplica</v>
      </c>
      <c r="AU139" s="40" t="str">
        <f t="shared" si="98"/>
        <v>No Aplica</v>
      </c>
      <c r="AV139" s="40" t="str">
        <f t="shared" si="98"/>
        <v>No Aplica</v>
      </c>
      <c r="AW139" s="35">
        <f t="shared" si="98"/>
        <v>100117006</v>
      </c>
      <c r="AX139" s="41" t="e">
        <f t="shared" si="98"/>
        <v>#REF!</v>
      </c>
      <c r="AY139" s="46" t="str">
        <f t="shared" si="98"/>
        <v>Fruta</v>
      </c>
      <c r="AZ139" s="40">
        <f t="shared" si="98"/>
        <v>38</v>
      </c>
      <c r="BA139" s="41" t="e">
        <f>+VLOOKUP($AC139,[1]!Temporalidad[[nombre]:[Columna1]],7,0)</f>
        <v>#REF!</v>
      </c>
      <c r="BB139" s="41" t="e">
        <f>+VLOOKUP($E139,[1]!Tipo_Gráfico[#Data],2,0)</f>
        <v>#REF!</v>
      </c>
      <c r="BC139" s="36" t="str">
        <f t="shared" si="103"/>
        <v>Servicio de Impuestos Internos , Ministerio de Hacienda, Chile</v>
      </c>
      <c r="BD139" s="35" t="e">
        <f>+VLOOKUP($AD139,[1]!unidad_medida[[nombre]:[Columna1]],2,0)</f>
        <v>#REF!</v>
      </c>
      <c r="BE139" s="40" t="str">
        <f t="shared" si="99"/>
        <v>No Aplica</v>
      </c>
      <c r="BF139" s="40" t="str">
        <f t="shared" si="99"/>
        <v>No Aplica</v>
      </c>
      <c r="BG139" s="40" t="str">
        <f t="shared" si="99"/>
        <v>No Aplica</v>
      </c>
      <c r="BH139" s="41" t="e">
        <f>+VLOOKUP($AS139,[1]!Responsables[#Data],3,0)</f>
        <v>#REF!</v>
      </c>
      <c r="BI139" s="41" t="e">
        <f>+VLOOKUP($AD139,[1]!unidad_medida[[nombre]:[Columna1]],5,0)</f>
        <v>#REF!</v>
      </c>
    </row>
    <row r="140" spans="1:61" ht="24" x14ac:dyDescent="0.35">
      <c r="A140" s="58" t="s">
        <v>250</v>
      </c>
      <c r="B140" s="58" t="s">
        <v>251</v>
      </c>
      <c r="C140" s="59">
        <v>4.0999999999999996</v>
      </c>
      <c r="D140" s="19">
        <f t="shared" si="100"/>
        <v>139</v>
      </c>
      <c r="E140" s="20" t="s">
        <v>237</v>
      </c>
      <c r="F140" s="21"/>
      <c r="G140" s="22"/>
      <c r="H140" s="22"/>
      <c r="I140" s="24">
        <v>100111003</v>
      </c>
      <c r="J140" s="23" t="s">
        <v>48</v>
      </c>
      <c r="K140" s="22"/>
      <c r="L140" s="22"/>
      <c r="M140" s="22"/>
      <c r="N140" s="22"/>
      <c r="O140" s="22"/>
      <c r="P140" s="53" t="str">
        <f t="shared" si="105"/>
        <v>Número de Empresas y Ventas del Sector Agrícola en cultivos de  Maíz según la Categoría de Tamaño Específica del Servicio de Impuestos Internos de Chile para el Año 2020 (USD)</v>
      </c>
      <c r="Q140" s="20" t="str">
        <f t="shared" si="106"/>
        <v>Informe 4</v>
      </c>
      <c r="R140" s="49" t="s">
        <v>161</v>
      </c>
      <c r="S140" s="50">
        <f t="shared" si="107"/>
        <v>100111003</v>
      </c>
      <c r="T140" s="28"/>
      <c r="U140" s="28"/>
      <c r="V140" s="28"/>
      <c r="W140" s="28"/>
      <c r="X140" s="28"/>
      <c r="Y140" s="28"/>
      <c r="Z140" s="25"/>
      <c r="AA140" s="54"/>
      <c r="AB140" s="30" t="str">
        <f t="shared" si="101"/>
        <v>Chile</v>
      </c>
      <c r="AC140" s="31" t="str">
        <f t="shared" si="101"/>
        <v>Año 2020</v>
      </c>
      <c r="AD140" s="32" t="str">
        <f t="shared" si="101"/>
        <v>Múltiples</v>
      </c>
      <c r="AE140" s="30" t="str">
        <f t="shared" si="101"/>
        <v>Ventas</v>
      </c>
      <c r="AG140" s="33" t="str">
        <f t="shared" si="95"/>
        <v>Informe 4</v>
      </c>
      <c r="AH140" s="34" t="str">
        <f t="shared" si="104"/>
        <v>Ventas Estimadas Agricultura</v>
      </c>
      <c r="AI140" s="34" t="str">
        <f t="shared" si="104"/>
        <v>Ventas estimadas de empresas dedicadas a agricultura y/o ganadería</v>
      </c>
      <c r="AJ140" s="34" t="str">
        <f t="shared" si="96"/>
        <v>Número de Empresas y Ventas del Sector Agrícola en cultivos de  Maíz según la Categoría de Tamaño Específica del Servicio de Impuestos Internos de Chile para el Año 2020 (USD)</v>
      </c>
      <c r="AK140" s="35" t="str">
        <f t="shared" si="102"/>
        <v>Año 2020</v>
      </c>
      <c r="AL140" s="34" t="str">
        <f t="shared" si="102"/>
        <v>venta estimada, empresas en agricultura, cultivos, actividad económica, agricultura, ganadería</v>
      </c>
      <c r="AM140" s="36">
        <f t="shared" si="97"/>
        <v>0</v>
      </c>
      <c r="AN140" s="44" t="str">
        <f t="shared" si="98"/>
        <v>CHL</v>
      </c>
      <c r="AO140" s="44" t="str">
        <f t="shared" si="98"/>
        <v>País</v>
      </c>
      <c r="AP140" s="34" t="str">
        <f t="shared" si="98"/>
        <v>Número de Empleados de las empresas dedicadas a una actividad económica asociada a la agricultura o la ganadería, según tamaño de la empresa.</v>
      </c>
      <c r="AQ140" s="45">
        <f t="shared" si="98"/>
        <v>44324</v>
      </c>
      <c r="AR140" s="36" t="str">
        <f t="shared" si="98"/>
        <v>Español</v>
      </c>
      <c r="AS140" s="36" t="str">
        <f t="shared" si="98"/>
        <v>Naty</v>
      </c>
      <c r="AT140" s="40" t="str">
        <f t="shared" si="98"/>
        <v>No Aplica</v>
      </c>
      <c r="AU140" s="40" t="str">
        <f t="shared" si="98"/>
        <v>No Aplica</v>
      </c>
      <c r="AV140" s="40" t="str">
        <f t="shared" si="98"/>
        <v>No Aplica</v>
      </c>
      <c r="AW140" s="35">
        <f t="shared" si="98"/>
        <v>100117006</v>
      </c>
      <c r="AX140" s="41" t="e">
        <f t="shared" si="98"/>
        <v>#REF!</v>
      </c>
      <c r="AY140" s="46" t="str">
        <f t="shared" si="98"/>
        <v>Fruta</v>
      </c>
      <c r="AZ140" s="40">
        <f t="shared" si="98"/>
        <v>38</v>
      </c>
      <c r="BA140" s="41" t="e">
        <f>+VLOOKUP($AC140,[1]!Temporalidad[[nombre]:[Columna1]],7,0)</f>
        <v>#REF!</v>
      </c>
      <c r="BB140" s="41" t="e">
        <f>+VLOOKUP($E140,[1]!Tipo_Gráfico[#Data],2,0)</f>
        <v>#REF!</v>
      </c>
      <c r="BC140" s="36" t="str">
        <f t="shared" si="103"/>
        <v>Servicio de Impuestos Internos , Ministerio de Hacienda, Chile</v>
      </c>
      <c r="BD140" s="35" t="e">
        <f>+VLOOKUP($AD140,[1]!unidad_medida[[nombre]:[Columna1]],2,0)</f>
        <v>#REF!</v>
      </c>
      <c r="BE140" s="40" t="str">
        <f t="shared" si="99"/>
        <v>No Aplica</v>
      </c>
      <c r="BF140" s="40" t="str">
        <f t="shared" si="99"/>
        <v>No Aplica</v>
      </c>
      <c r="BG140" s="40" t="str">
        <f t="shared" si="99"/>
        <v>No Aplica</v>
      </c>
      <c r="BH140" s="41" t="e">
        <f>+VLOOKUP($AS140,[1]!Responsables[#Data],3,0)</f>
        <v>#REF!</v>
      </c>
      <c r="BI140" s="41" t="e">
        <f>+VLOOKUP($AD140,[1]!unidad_medida[[nombre]:[Columna1]],5,0)</f>
        <v>#REF!</v>
      </c>
    </row>
    <row r="141" spans="1:61" ht="24" x14ac:dyDescent="0.35">
      <c r="A141" s="58" t="s">
        <v>250</v>
      </c>
      <c r="B141" s="58" t="s">
        <v>251</v>
      </c>
      <c r="C141" s="59">
        <v>4.0999999999999996</v>
      </c>
      <c r="D141" s="19">
        <f t="shared" si="100"/>
        <v>140</v>
      </c>
      <c r="E141" s="20" t="s">
        <v>237</v>
      </c>
      <c r="F141" s="21"/>
      <c r="G141" s="22"/>
      <c r="H141" s="22"/>
      <c r="I141" s="24">
        <v>100111004</v>
      </c>
      <c r="J141" s="23" t="s">
        <v>48</v>
      </c>
      <c r="K141" s="22"/>
      <c r="L141" s="22"/>
      <c r="M141" s="22"/>
      <c r="N141" s="22"/>
      <c r="O141" s="22"/>
      <c r="P141" s="53" t="str">
        <f t="shared" si="105"/>
        <v>Número de Empresas y Ventas del Sector Agrícola en cultivos de  Cebada según la Categoría de Tamaño Específica del Servicio de Impuestos Internos de Chile para el Año 2020 (USD)</v>
      </c>
      <c r="Q141" s="20" t="str">
        <f t="shared" si="106"/>
        <v>Informe 4</v>
      </c>
      <c r="R141" s="49" t="s">
        <v>163</v>
      </c>
      <c r="S141" s="50">
        <f t="shared" si="107"/>
        <v>100111004</v>
      </c>
      <c r="T141" s="28"/>
      <c r="U141" s="28"/>
      <c r="V141" s="28"/>
      <c r="W141" s="28"/>
      <c r="X141" s="28"/>
      <c r="Y141" s="28"/>
      <c r="Z141" s="25"/>
      <c r="AA141" s="54"/>
      <c r="AB141" s="30" t="str">
        <f t="shared" si="101"/>
        <v>Chile</v>
      </c>
      <c r="AC141" s="31" t="str">
        <f t="shared" si="101"/>
        <v>Año 2020</v>
      </c>
      <c r="AD141" s="32" t="str">
        <f t="shared" si="101"/>
        <v>Múltiples</v>
      </c>
      <c r="AE141" s="30" t="str">
        <f t="shared" si="101"/>
        <v>Ventas</v>
      </c>
      <c r="AG141" s="33" t="str">
        <f t="shared" si="95"/>
        <v>Informe 4</v>
      </c>
      <c r="AH141" s="34" t="str">
        <f t="shared" si="104"/>
        <v>Ventas Estimadas Agricultura</v>
      </c>
      <c r="AI141" s="34" t="str">
        <f t="shared" si="104"/>
        <v>Ventas estimadas de empresas dedicadas a agricultura y/o ganadería</v>
      </c>
      <c r="AJ141" s="34" t="str">
        <f t="shared" si="96"/>
        <v>Número de Empresas y Ventas del Sector Agrícola en cultivos de  Cebada según la Categoría de Tamaño Específica del Servicio de Impuestos Internos de Chile para el Año 2020 (USD)</v>
      </c>
      <c r="AK141" s="35" t="str">
        <f t="shared" si="102"/>
        <v>Año 2020</v>
      </c>
      <c r="AL141" s="34" t="str">
        <f t="shared" si="102"/>
        <v>venta estimada, empresas en agricultura, cultivos, actividad económica, agricultura, ganadería</v>
      </c>
      <c r="AM141" s="36">
        <f t="shared" si="97"/>
        <v>0</v>
      </c>
      <c r="AN141" s="44" t="str">
        <f t="shared" si="98"/>
        <v>CHL</v>
      </c>
      <c r="AO141" s="44" t="str">
        <f t="shared" si="98"/>
        <v>País</v>
      </c>
      <c r="AP141" s="34" t="str">
        <f t="shared" si="98"/>
        <v>Número de Empleados de las empresas dedicadas a una actividad económica asociada a la agricultura o la ganadería, según tamaño de la empresa.</v>
      </c>
      <c r="AQ141" s="45">
        <f t="shared" si="98"/>
        <v>44324</v>
      </c>
      <c r="AR141" s="36" t="str">
        <f t="shared" si="98"/>
        <v>Español</v>
      </c>
      <c r="AS141" s="36" t="str">
        <f t="shared" si="98"/>
        <v>Naty</v>
      </c>
      <c r="AT141" s="40" t="str">
        <f t="shared" si="98"/>
        <v>No Aplica</v>
      </c>
      <c r="AU141" s="40" t="str">
        <f t="shared" si="98"/>
        <v>No Aplica</v>
      </c>
      <c r="AV141" s="40" t="str">
        <f t="shared" si="98"/>
        <v>No Aplica</v>
      </c>
      <c r="AW141" s="35">
        <f t="shared" si="98"/>
        <v>100117006</v>
      </c>
      <c r="AX141" s="41" t="e">
        <f t="shared" si="98"/>
        <v>#REF!</v>
      </c>
      <c r="AY141" s="46" t="str">
        <f t="shared" si="98"/>
        <v>Fruta</v>
      </c>
      <c r="AZ141" s="40">
        <f t="shared" si="98"/>
        <v>38</v>
      </c>
      <c r="BA141" s="41" t="e">
        <f>+VLOOKUP($AC141,[1]!Temporalidad[[nombre]:[Columna1]],7,0)</f>
        <v>#REF!</v>
      </c>
      <c r="BB141" s="41" t="e">
        <f>+VLOOKUP($E141,[1]!Tipo_Gráfico[#Data],2,0)</f>
        <v>#REF!</v>
      </c>
      <c r="BC141" s="36" t="str">
        <f t="shared" si="103"/>
        <v>Servicio de Impuestos Internos , Ministerio de Hacienda, Chile</v>
      </c>
      <c r="BD141" s="35" t="e">
        <f>+VLOOKUP($AD141,[1]!unidad_medida[[nombre]:[Columna1]],2,0)</f>
        <v>#REF!</v>
      </c>
      <c r="BE141" s="40" t="str">
        <f t="shared" si="99"/>
        <v>No Aplica</v>
      </c>
      <c r="BF141" s="40" t="str">
        <f t="shared" si="99"/>
        <v>No Aplica</v>
      </c>
      <c r="BG141" s="40" t="str">
        <f t="shared" si="99"/>
        <v>No Aplica</v>
      </c>
      <c r="BH141" s="41" t="e">
        <f>+VLOOKUP($AS141,[1]!Responsables[#Data],3,0)</f>
        <v>#REF!</v>
      </c>
      <c r="BI141" s="41" t="e">
        <f>+VLOOKUP($AD141,[1]!unidad_medida[[nombre]:[Columna1]],5,0)</f>
        <v>#REF!</v>
      </c>
    </row>
    <row r="142" spans="1:61" ht="24" x14ac:dyDescent="0.35">
      <c r="A142" s="58" t="s">
        <v>250</v>
      </c>
      <c r="B142" s="58" t="s">
        <v>251</v>
      </c>
      <c r="C142" s="59">
        <v>4.0999999999999996</v>
      </c>
      <c r="D142" s="19">
        <f t="shared" si="100"/>
        <v>141</v>
      </c>
      <c r="E142" s="20" t="s">
        <v>237</v>
      </c>
      <c r="F142" s="21"/>
      <c r="G142" s="22"/>
      <c r="H142" s="22"/>
      <c r="I142" s="24">
        <v>100111005</v>
      </c>
      <c r="J142" s="23" t="s">
        <v>48</v>
      </c>
      <c r="K142" s="22"/>
      <c r="L142" s="22"/>
      <c r="M142" s="22"/>
      <c r="N142" s="22"/>
      <c r="O142" s="22"/>
      <c r="P142" s="53" t="str">
        <f t="shared" si="105"/>
        <v>Número de Empresas y Ventas del Sector Agrícola en cultivos de  Avena según la Categoría de Tamaño Específica del Servicio de Impuestos Internos de Chile para el Año 2020 (USD)</v>
      </c>
      <c r="Q142" s="20" t="str">
        <f t="shared" si="106"/>
        <v>Informe 4</v>
      </c>
      <c r="R142" s="49" t="s">
        <v>165</v>
      </c>
      <c r="S142" s="50">
        <f t="shared" si="107"/>
        <v>100111005</v>
      </c>
      <c r="T142" s="28"/>
      <c r="U142" s="28"/>
      <c r="V142" s="28"/>
      <c r="W142" s="28"/>
      <c r="X142" s="28"/>
      <c r="Y142" s="28"/>
      <c r="Z142" s="25"/>
      <c r="AA142" s="54"/>
      <c r="AB142" s="30" t="str">
        <f t="shared" si="101"/>
        <v>Chile</v>
      </c>
      <c r="AC142" s="31" t="str">
        <f t="shared" si="101"/>
        <v>Año 2020</v>
      </c>
      <c r="AD142" s="32" t="str">
        <f t="shared" si="101"/>
        <v>Múltiples</v>
      </c>
      <c r="AE142" s="30" t="str">
        <f t="shared" si="101"/>
        <v>Ventas</v>
      </c>
      <c r="AG142" s="33" t="str">
        <f t="shared" si="95"/>
        <v>Informe 4</v>
      </c>
      <c r="AH142" s="34" t="str">
        <f t="shared" si="104"/>
        <v>Ventas Estimadas Agricultura</v>
      </c>
      <c r="AI142" s="34" t="str">
        <f t="shared" si="104"/>
        <v>Ventas estimadas de empresas dedicadas a agricultura y/o ganadería</v>
      </c>
      <c r="AJ142" s="34" t="str">
        <f t="shared" si="96"/>
        <v>Número de Empresas y Ventas del Sector Agrícola en cultivos de  Avena según la Categoría de Tamaño Específica del Servicio de Impuestos Internos de Chile para el Año 2020 (USD)</v>
      </c>
      <c r="AK142" s="35" t="str">
        <f t="shared" si="102"/>
        <v>Año 2020</v>
      </c>
      <c r="AL142" s="34" t="str">
        <f t="shared" si="102"/>
        <v>venta estimada, empresas en agricultura, cultivos, actividad económica, agricultura, ganadería</v>
      </c>
      <c r="AM142" s="36">
        <f t="shared" si="97"/>
        <v>0</v>
      </c>
      <c r="AN142" s="44" t="str">
        <f t="shared" si="98"/>
        <v>CHL</v>
      </c>
      <c r="AO142" s="44" t="str">
        <f t="shared" si="98"/>
        <v>País</v>
      </c>
      <c r="AP142" s="34" t="str">
        <f t="shared" si="98"/>
        <v>Número de Empleados de las empresas dedicadas a una actividad económica asociada a la agricultura o la ganadería, según tamaño de la empresa.</v>
      </c>
      <c r="AQ142" s="45">
        <f t="shared" si="98"/>
        <v>44324</v>
      </c>
      <c r="AR142" s="36" t="str">
        <f t="shared" si="98"/>
        <v>Español</v>
      </c>
      <c r="AS142" s="36" t="str">
        <f t="shared" si="98"/>
        <v>Naty</v>
      </c>
      <c r="AT142" s="40" t="str">
        <f t="shared" si="98"/>
        <v>No Aplica</v>
      </c>
      <c r="AU142" s="40" t="str">
        <f t="shared" si="98"/>
        <v>No Aplica</v>
      </c>
      <c r="AV142" s="40" t="str">
        <f t="shared" si="98"/>
        <v>No Aplica</v>
      </c>
      <c r="AW142" s="35">
        <f t="shared" si="98"/>
        <v>100117006</v>
      </c>
      <c r="AX142" s="41" t="e">
        <f t="shared" si="98"/>
        <v>#REF!</v>
      </c>
      <c r="AY142" s="46" t="str">
        <f t="shared" si="98"/>
        <v>Fruta</v>
      </c>
      <c r="AZ142" s="40">
        <f t="shared" si="98"/>
        <v>38</v>
      </c>
      <c r="BA142" s="41" t="e">
        <f>+VLOOKUP($AC142,[1]!Temporalidad[[nombre]:[Columna1]],7,0)</f>
        <v>#REF!</v>
      </c>
      <c r="BB142" s="41" t="e">
        <f>+VLOOKUP($E142,[1]!Tipo_Gráfico[#Data],2,0)</f>
        <v>#REF!</v>
      </c>
      <c r="BC142" s="36" t="str">
        <f t="shared" si="103"/>
        <v>Servicio de Impuestos Internos , Ministerio de Hacienda, Chile</v>
      </c>
      <c r="BD142" s="35" t="e">
        <f>+VLOOKUP($AD142,[1]!unidad_medida[[nombre]:[Columna1]],2,0)</f>
        <v>#REF!</v>
      </c>
      <c r="BE142" s="40" t="str">
        <f t="shared" si="99"/>
        <v>No Aplica</v>
      </c>
      <c r="BF142" s="40" t="str">
        <f t="shared" si="99"/>
        <v>No Aplica</v>
      </c>
      <c r="BG142" s="40" t="str">
        <f t="shared" si="99"/>
        <v>No Aplica</v>
      </c>
      <c r="BH142" s="41" t="e">
        <f>+VLOOKUP($AS142,[1]!Responsables[#Data],3,0)</f>
        <v>#REF!</v>
      </c>
      <c r="BI142" s="41" t="e">
        <f>+VLOOKUP($AD142,[1]!unidad_medida[[nombre]:[Columna1]],5,0)</f>
        <v>#REF!</v>
      </c>
    </row>
    <row r="143" spans="1:61" ht="24" x14ac:dyDescent="0.35">
      <c r="A143" s="58" t="s">
        <v>250</v>
      </c>
      <c r="B143" s="58" t="s">
        <v>251</v>
      </c>
      <c r="C143" s="59">
        <v>4.0999999999999996</v>
      </c>
      <c r="D143" s="19">
        <f t="shared" si="100"/>
        <v>142</v>
      </c>
      <c r="E143" s="20" t="s">
        <v>237</v>
      </c>
      <c r="F143" s="21"/>
      <c r="G143" s="22"/>
      <c r="H143" s="22"/>
      <c r="I143" s="24">
        <v>100111011</v>
      </c>
      <c r="J143" s="23" t="s">
        <v>48</v>
      </c>
      <c r="K143" s="22"/>
      <c r="L143" s="22"/>
      <c r="M143" s="22"/>
      <c r="N143" s="22"/>
      <c r="O143" s="22"/>
      <c r="P143" s="53" t="str">
        <f t="shared" si="105"/>
        <v>Número de Empresas y Ventas del Sector Agrícola en cultivos de  Otros cereales según la Categoría de Tamaño Específica del Servicio de Impuestos Internos de Chile para el Año 2020 (USD)</v>
      </c>
      <c r="Q143" s="20" t="str">
        <f t="shared" si="106"/>
        <v>Informe 4</v>
      </c>
      <c r="R143" s="49" t="s">
        <v>167</v>
      </c>
      <c r="S143" s="50">
        <f t="shared" si="107"/>
        <v>100111011</v>
      </c>
      <c r="T143" s="28"/>
      <c r="U143" s="28"/>
      <c r="V143" s="28"/>
      <c r="W143" s="28"/>
      <c r="X143" s="28"/>
      <c r="Y143" s="28"/>
      <c r="Z143" s="25"/>
      <c r="AA143" s="54"/>
      <c r="AB143" s="30" t="str">
        <f t="shared" si="101"/>
        <v>Chile</v>
      </c>
      <c r="AC143" s="31" t="str">
        <f t="shared" si="101"/>
        <v>Año 2020</v>
      </c>
      <c r="AD143" s="32" t="str">
        <f t="shared" si="101"/>
        <v>Múltiples</v>
      </c>
      <c r="AE143" s="30" t="str">
        <f t="shared" si="101"/>
        <v>Ventas</v>
      </c>
      <c r="AG143" s="33" t="str">
        <f t="shared" si="95"/>
        <v>Informe 4</v>
      </c>
      <c r="AH143" s="34" t="str">
        <f t="shared" si="104"/>
        <v>Ventas Estimadas Agricultura</v>
      </c>
      <c r="AI143" s="34" t="str">
        <f t="shared" si="104"/>
        <v>Ventas estimadas de empresas dedicadas a agricultura y/o ganadería</v>
      </c>
      <c r="AJ143" s="34" t="str">
        <f t="shared" si="96"/>
        <v>Número de Empresas y Ventas del Sector Agrícola en cultivos de  Otros cereales según la Categoría de Tamaño Específica del Servicio de Impuestos Internos de Chile para el Año 2020 (USD)</v>
      </c>
      <c r="AK143" s="35" t="str">
        <f t="shared" si="102"/>
        <v>Año 2020</v>
      </c>
      <c r="AL143" s="34" t="str">
        <f t="shared" si="102"/>
        <v>venta estimada, empresas en agricultura, cultivos, actividad económica, agricultura, ganadería</v>
      </c>
      <c r="AM143" s="36">
        <f t="shared" si="97"/>
        <v>0</v>
      </c>
      <c r="AN143" s="44" t="str">
        <f t="shared" si="98"/>
        <v>CHL</v>
      </c>
      <c r="AO143" s="44" t="str">
        <f t="shared" si="98"/>
        <v>País</v>
      </c>
      <c r="AP143" s="34" t="str">
        <f t="shared" si="98"/>
        <v>Número de Empleados de las empresas dedicadas a una actividad económica asociada a la agricultura o la ganadería, según tamaño de la empresa.</v>
      </c>
      <c r="AQ143" s="45">
        <f t="shared" si="98"/>
        <v>44324</v>
      </c>
      <c r="AR143" s="36" t="str">
        <f t="shared" si="98"/>
        <v>Español</v>
      </c>
      <c r="AS143" s="36" t="str">
        <f t="shared" si="98"/>
        <v>Naty</v>
      </c>
      <c r="AT143" s="40" t="str">
        <f t="shared" si="98"/>
        <v>No Aplica</v>
      </c>
      <c r="AU143" s="40" t="str">
        <f t="shared" si="98"/>
        <v>No Aplica</v>
      </c>
      <c r="AV143" s="40" t="str">
        <f t="shared" si="98"/>
        <v>No Aplica</v>
      </c>
      <c r="AW143" s="35">
        <f t="shared" si="98"/>
        <v>100117006</v>
      </c>
      <c r="AX143" s="41" t="e">
        <f t="shared" si="98"/>
        <v>#REF!</v>
      </c>
      <c r="AY143" s="46" t="str">
        <f t="shared" si="98"/>
        <v>Fruta</v>
      </c>
      <c r="AZ143" s="40">
        <f t="shared" si="98"/>
        <v>38</v>
      </c>
      <c r="BA143" s="41" t="e">
        <f>+VLOOKUP($AC143,[1]!Temporalidad[[nombre]:[Columna1]],7,0)</f>
        <v>#REF!</v>
      </c>
      <c r="BB143" s="41" t="e">
        <f>+VLOOKUP($E143,[1]!Tipo_Gráfico[#Data],2,0)</f>
        <v>#REF!</v>
      </c>
      <c r="BC143" s="36" t="str">
        <f t="shared" si="103"/>
        <v>Servicio de Impuestos Internos , Ministerio de Hacienda, Chile</v>
      </c>
      <c r="BD143" s="35" t="e">
        <f>+VLOOKUP($AD143,[1]!unidad_medida[[nombre]:[Columna1]],2,0)</f>
        <v>#REF!</v>
      </c>
      <c r="BE143" s="40" t="str">
        <f t="shared" si="99"/>
        <v>No Aplica</v>
      </c>
      <c r="BF143" s="40" t="str">
        <f t="shared" si="99"/>
        <v>No Aplica</v>
      </c>
      <c r="BG143" s="40" t="str">
        <f t="shared" si="99"/>
        <v>No Aplica</v>
      </c>
      <c r="BH143" s="41" t="e">
        <f>+VLOOKUP($AS143,[1]!Responsables[#Data],3,0)</f>
        <v>#REF!</v>
      </c>
      <c r="BI143" s="41" t="e">
        <f>+VLOOKUP($AD143,[1]!unidad_medida[[nombre]:[Columna1]],5,0)</f>
        <v>#REF!</v>
      </c>
    </row>
    <row r="144" spans="1:61" ht="24" x14ac:dyDescent="0.35">
      <c r="A144" s="58" t="s">
        <v>250</v>
      </c>
      <c r="B144" s="58" t="s">
        <v>251</v>
      </c>
      <c r="C144" s="59">
        <v>4.0999999999999996</v>
      </c>
      <c r="D144" s="19">
        <f t="shared" si="100"/>
        <v>143</v>
      </c>
      <c r="E144" s="20" t="s">
        <v>237</v>
      </c>
      <c r="F144" s="21"/>
      <c r="G144" s="22"/>
      <c r="H144" s="22"/>
      <c r="I144" s="24">
        <v>100112046</v>
      </c>
      <c r="J144" s="23" t="s">
        <v>48</v>
      </c>
      <c r="K144" s="22"/>
      <c r="L144" s="22"/>
      <c r="M144" s="22"/>
      <c r="N144" s="22"/>
      <c r="O144" s="22"/>
      <c r="P144" s="53" t="str">
        <f t="shared" si="105"/>
        <v>Número de Empresas y Ventas del Sector Agrícola en cultivos de  Hortalizas y melones según la Categoría de Tamaño Específica del Servicio de Impuestos Internos de Chile para el Año 2020 (USD)</v>
      </c>
      <c r="Q144" s="20" t="str">
        <f t="shared" si="106"/>
        <v>Informe 4</v>
      </c>
      <c r="R144" s="49" t="s">
        <v>169</v>
      </c>
      <c r="S144" s="50">
        <f t="shared" si="107"/>
        <v>100112046</v>
      </c>
      <c r="T144" s="28"/>
      <c r="U144" s="28"/>
      <c r="V144" s="28"/>
      <c r="W144" s="28"/>
      <c r="X144" s="28"/>
      <c r="Y144" s="28"/>
      <c r="Z144" s="25"/>
      <c r="AA144" s="54"/>
      <c r="AB144" s="30" t="str">
        <f t="shared" si="101"/>
        <v>Chile</v>
      </c>
      <c r="AC144" s="31" t="str">
        <f t="shared" si="101"/>
        <v>Año 2020</v>
      </c>
      <c r="AD144" s="32" t="str">
        <f t="shared" si="101"/>
        <v>Múltiples</v>
      </c>
      <c r="AE144" s="30" t="str">
        <f t="shared" si="101"/>
        <v>Ventas</v>
      </c>
      <c r="AG144" s="33" t="str">
        <f t="shared" si="95"/>
        <v>Informe 4</v>
      </c>
      <c r="AH144" s="34" t="str">
        <f t="shared" si="104"/>
        <v>Ventas Estimadas Agricultura</v>
      </c>
      <c r="AI144" s="34" t="str">
        <f t="shared" si="104"/>
        <v>Ventas estimadas de empresas dedicadas a agricultura y/o ganadería</v>
      </c>
      <c r="AJ144" s="34" t="str">
        <f t="shared" si="96"/>
        <v>Número de Empresas y Ventas del Sector Agrícola en cultivos de  Hortalizas y melones según la Categoría de Tamaño Específica del Servicio de Impuestos Internos de Chile para el Año 2020 (USD)</v>
      </c>
      <c r="AK144" s="35" t="str">
        <f t="shared" si="102"/>
        <v>Año 2020</v>
      </c>
      <c r="AL144" s="34" t="str">
        <f t="shared" si="102"/>
        <v>venta estimada, empresas en agricultura, cultivos, actividad económica, agricultura, ganadería</v>
      </c>
      <c r="AM144" s="36">
        <f t="shared" si="97"/>
        <v>0</v>
      </c>
      <c r="AN144" s="44" t="str">
        <f t="shared" si="98"/>
        <v>CHL</v>
      </c>
      <c r="AO144" s="44" t="str">
        <f t="shared" si="98"/>
        <v>País</v>
      </c>
      <c r="AP144" s="34" t="str">
        <f t="shared" si="98"/>
        <v>Número de Empleados de las empresas dedicadas a una actividad económica asociada a la agricultura o la ganadería, según tamaño de la empresa.</v>
      </c>
      <c r="AQ144" s="45">
        <f t="shared" si="98"/>
        <v>44324</v>
      </c>
      <c r="AR144" s="36" t="str">
        <f t="shared" si="98"/>
        <v>Español</v>
      </c>
      <c r="AS144" s="36" t="str">
        <f t="shared" si="98"/>
        <v>Naty</v>
      </c>
      <c r="AT144" s="40" t="str">
        <f t="shared" si="98"/>
        <v>No Aplica</v>
      </c>
      <c r="AU144" s="40" t="str">
        <f t="shared" si="98"/>
        <v>No Aplica</v>
      </c>
      <c r="AV144" s="40" t="str">
        <f t="shared" si="98"/>
        <v>No Aplica</v>
      </c>
      <c r="AW144" s="35">
        <f t="shared" si="98"/>
        <v>100117006</v>
      </c>
      <c r="AX144" s="41" t="e">
        <f t="shared" si="98"/>
        <v>#REF!</v>
      </c>
      <c r="AY144" s="46" t="str">
        <f t="shared" si="98"/>
        <v>Fruta</v>
      </c>
      <c r="AZ144" s="40">
        <f t="shared" si="98"/>
        <v>38</v>
      </c>
      <c r="BA144" s="41" t="e">
        <f>+VLOOKUP($AC144,[1]!Temporalidad[[nombre]:[Columna1]],7,0)</f>
        <v>#REF!</v>
      </c>
      <c r="BB144" s="41" t="e">
        <f>+VLOOKUP($E144,[1]!Tipo_Gráfico[#Data],2,0)</f>
        <v>#REF!</v>
      </c>
      <c r="BC144" s="36" t="str">
        <f t="shared" si="103"/>
        <v>Servicio de Impuestos Internos , Ministerio de Hacienda, Chile</v>
      </c>
      <c r="BD144" s="35" t="e">
        <f>+VLOOKUP($AD144,[1]!unidad_medida[[nombre]:[Columna1]],2,0)</f>
        <v>#REF!</v>
      </c>
      <c r="BE144" s="40" t="str">
        <f t="shared" si="99"/>
        <v>No Aplica</v>
      </c>
      <c r="BF144" s="40" t="str">
        <f t="shared" si="99"/>
        <v>No Aplica</v>
      </c>
      <c r="BG144" s="40" t="str">
        <f t="shared" si="99"/>
        <v>No Aplica</v>
      </c>
      <c r="BH144" s="41" t="e">
        <f>+VLOOKUP($AS144,[1]!Responsables[#Data],3,0)</f>
        <v>#REF!</v>
      </c>
      <c r="BI144" s="41" t="e">
        <f>+VLOOKUP($AD144,[1]!unidad_medida[[nombre]:[Columna1]],5,0)</f>
        <v>#REF!</v>
      </c>
    </row>
    <row r="145" spans="1:61" ht="24" x14ac:dyDescent="0.35">
      <c r="A145" s="58" t="s">
        <v>250</v>
      </c>
      <c r="B145" s="58" t="s">
        <v>251</v>
      </c>
      <c r="C145" s="59">
        <v>4.0999999999999996</v>
      </c>
      <c r="D145" s="19">
        <f t="shared" si="100"/>
        <v>144</v>
      </c>
      <c r="E145" s="20" t="s">
        <v>237</v>
      </c>
      <c r="F145" s="21"/>
      <c r="G145" s="22"/>
      <c r="H145" s="22"/>
      <c r="I145" s="24">
        <v>100113001</v>
      </c>
      <c r="J145" s="23" t="s">
        <v>48</v>
      </c>
      <c r="K145" s="22"/>
      <c r="L145" s="22"/>
      <c r="M145" s="22"/>
      <c r="N145" s="22"/>
      <c r="O145" s="22"/>
      <c r="P145" s="53" t="str">
        <f t="shared" si="105"/>
        <v>Número de Empresas y Ventas del Sector Agrícola en cultivos de  Lupino según la Categoría de Tamaño Específica del Servicio de Impuestos Internos de Chile para el Año 2020 (USD)</v>
      </c>
      <c r="Q145" s="20" t="str">
        <f t="shared" si="106"/>
        <v>Informe 4</v>
      </c>
      <c r="R145" s="49" t="s">
        <v>171</v>
      </c>
      <c r="S145" s="50">
        <f t="shared" si="107"/>
        <v>100113001</v>
      </c>
      <c r="T145" s="28"/>
      <c r="U145" s="28"/>
      <c r="V145" s="28"/>
      <c r="W145" s="28"/>
      <c r="X145" s="28"/>
      <c r="Y145" s="28"/>
      <c r="Z145" s="25"/>
      <c r="AA145" s="54"/>
      <c r="AB145" s="30" t="str">
        <f t="shared" si="101"/>
        <v>Chile</v>
      </c>
      <c r="AC145" s="31" t="str">
        <f t="shared" si="101"/>
        <v>Año 2020</v>
      </c>
      <c r="AD145" s="32" t="str">
        <f t="shared" si="101"/>
        <v>Múltiples</v>
      </c>
      <c r="AE145" s="30" t="str">
        <f t="shared" si="101"/>
        <v>Ventas</v>
      </c>
      <c r="AG145" s="33" t="str">
        <f t="shared" si="95"/>
        <v>Informe 4</v>
      </c>
      <c r="AH145" s="34" t="str">
        <f t="shared" si="104"/>
        <v>Ventas Estimadas Agricultura</v>
      </c>
      <c r="AI145" s="34" t="str">
        <f t="shared" si="104"/>
        <v>Ventas estimadas de empresas dedicadas a agricultura y/o ganadería</v>
      </c>
      <c r="AJ145" s="34" t="str">
        <f t="shared" si="96"/>
        <v>Número de Empresas y Ventas del Sector Agrícola en cultivos de  Lupino según la Categoría de Tamaño Específica del Servicio de Impuestos Internos de Chile para el Año 2020 (USD)</v>
      </c>
      <c r="AK145" s="35" t="str">
        <f t="shared" si="102"/>
        <v>Año 2020</v>
      </c>
      <c r="AL145" s="34" t="str">
        <f t="shared" si="102"/>
        <v>venta estimada, empresas en agricultura, cultivos, actividad económica, agricultura, ganadería</v>
      </c>
      <c r="AM145" s="36">
        <f t="shared" si="97"/>
        <v>0</v>
      </c>
      <c r="AN145" s="44" t="str">
        <f t="shared" si="98"/>
        <v>CHL</v>
      </c>
      <c r="AO145" s="44" t="str">
        <f t="shared" si="98"/>
        <v>País</v>
      </c>
      <c r="AP145" s="34" t="str">
        <f t="shared" si="98"/>
        <v>Número de Empleados de las empresas dedicadas a una actividad económica asociada a la agricultura o la ganadería, según tamaño de la empresa.</v>
      </c>
      <c r="AQ145" s="45">
        <f t="shared" si="98"/>
        <v>44324</v>
      </c>
      <c r="AR145" s="36" t="str">
        <f t="shared" si="98"/>
        <v>Español</v>
      </c>
      <c r="AS145" s="36" t="str">
        <f t="shared" si="98"/>
        <v>Naty</v>
      </c>
      <c r="AT145" s="40" t="str">
        <f t="shared" si="98"/>
        <v>No Aplica</v>
      </c>
      <c r="AU145" s="40" t="str">
        <f t="shared" si="98"/>
        <v>No Aplica</v>
      </c>
      <c r="AV145" s="40" t="str">
        <f t="shared" si="98"/>
        <v>No Aplica</v>
      </c>
      <c r="AW145" s="35">
        <f t="shared" si="98"/>
        <v>100117006</v>
      </c>
      <c r="AX145" s="41" t="e">
        <f t="shared" si="98"/>
        <v>#REF!</v>
      </c>
      <c r="AY145" s="46" t="str">
        <f t="shared" si="98"/>
        <v>Fruta</v>
      </c>
      <c r="AZ145" s="40">
        <f t="shared" si="98"/>
        <v>38</v>
      </c>
      <c r="BA145" s="41" t="e">
        <f>+VLOOKUP($AC145,[1]!Temporalidad[[nombre]:[Columna1]],7,0)</f>
        <v>#REF!</v>
      </c>
      <c r="BB145" s="41" t="e">
        <f>+VLOOKUP($E145,[1]!Tipo_Gráfico[#Data],2,0)</f>
        <v>#REF!</v>
      </c>
      <c r="BC145" s="36" t="str">
        <f t="shared" si="103"/>
        <v>Servicio de Impuestos Internos , Ministerio de Hacienda, Chile</v>
      </c>
      <c r="BD145" s="35" t="e">
        <f>+VLOOKUP($AD145,[1]!unidad_medida[[nombre]:[Columna1]],2,0)</f>
        <v>#REF!</v>
      </c>
      <c r="BE145" s="40" t="str">
        <f t="shared" si="99"/>
        <v>No Aplica</v>
      </c>
      <c r="BF145" s="40" t="str">
        <f t="shared" si="99"/>
        <v>No Aplica</v>
      </c>
      <c r="BG145" s="40" t="str">
        <f t="shared" si="99"/>
        <v>No Aplica</v>
      </c>
      <c r="BH145" s="41" t="e">
        <f>+VLOOKUP($AS145,[1]!Responsables[#Data],3,0)</f>
        <v>#REF!</v>
      </c>
      <c r="BI145" s="41" t="e">
        <f>+VLOOKUP($AD145,[1]!unidad_medida[[nombre]:[Columna1]],5,0)</f>
        <v>#REF!</v>
      </c>
    </row>
    <row r="146" spans="1:61" ht="24" x14ac:dyDescent="0.35">
      <c r="A146" s="58" t="s">
        <v>250</v>
      </c>
      <c r="B146" s="58" t="s">
        <v>251</v>
      </c>
      <c r="C146" s="59">
        <v>4.0999999999999996</v>
      </c>
      <c r="D146" s="19">
        <f t="shared" si="100"/>
        <v>145</v>
      </c>
      <c r="E146" s="20" t="s">
        <v>237</v>
      </c>
      <c r="F146" s="21"/>
      <c r="G146" s="22"/>
      <c r="H146" s="22"/>
      <c r="I146" s="24">
        <v>100113002</v>
      </c>
      <c r="J146" s="23" t="s">
        <v>48</v>
      </c>
      <c r="K146" s="22"/>
      <c r="L146" s="22"/>
      <c r="M146" s="22"/>
      <c r="N146" s="22"/>
      <c r="O146" s="22"/>
      <c r="P146" s="53" t="str">
        <f t="shared" si="105"/>
        <v>Número de Empresas y Ventas del Sector Agrícola en cultivos de  Semillas de Maravilla según la Categoría de Tamaño Específica del Servicio de Impuestos Internos de Chile para el Año 2020 (USD)</v>
      </c>
      <c r="Q146" s="20" t="str">
        <f t="shared" si="106"/>
        <v>Informe 4</v>
      </c>
      <c r="R146" s="49" t="s">
        <v>173</v>
      </c>
      <c r="S146" s="50">
        <f t="shared" si="107"/>
        <v>100113002</v>
      </c>
      <c r="T146" s="28"/>
      <c r="U146" s="28"/>
      <c r="V146" s="28"/>
      <c r="W146" s="28"/>
      <c r="X146" s="28"/>
      <c r="Y146" s="28"/>
      <c r="Z146" s="25"/>
      <c r="AA146" s="54"/>
      <c r="AB146" s="30" t="str">
        <f t="shared" si="101"/>
        <v>Chile</v>
      </c>
      <c r="AC146" s="31" t="str">
        <f t="shared" si="101"/>
        <v>Año 2020</v>
      </c>
      <c r="AD146" s="32" t="str">
        <f t="shared" si="101"/>
        <v>Múltiples</v>
      </c>
      <c r="AE146" s="30" t="str">
        <f t="shared" si="101"/>
        <v>Ventas</v>
      </c>
      <c r="AG146" s="33" t="str">
        <f t="shared" si="95"/>
        <v>Informe 4</v>
      </c>
      <c r="AH146" s="34" t="str">
        <f t="shared" si="104"/>
        <v>Ventas Estimadas Agricultura</v>
      </c>
      <c r="AI146" s="34" t="str">
        <f t="shared" si="104"/>
        <v>Ventas estimadas de empresas dedicadas a agricultura y/o ganadería</v>
      </c>
      <c r="AJ146" s="34" t="str">
        <f t="shared" si="96"/>
        <v>Número de Empresas y Ventas del Sector Agrícola en cultivos de  Semillas de Maravilla según la Categoría de Tamaño Específica del Servicio de Impuestos Internos de Chile para el Año 2020 (USD)</v>
      </c>
      <c r="AK146" s="35" t="str">
        <f t="shared" si="102"/>
        <v>Año 2020</v>
      </c>
      <c r="AL146" s="34" t="str">
        <f t="shared" si="102"/>
        <v>venta estimada, empresas en agricultura, cultivos, actividad económica, agricultura, ganadería</v>
      </c>
      <c r="AM146" s="36">
        <f t="shared" si="97"/>
        <v>0</v>
      </c>
      <c r="AN146" s="44" t="str">
        <f t="shared" si="98"/>
        <v>CHL</v>
      </c>
      <c r="AO146" s="44" t="str">
        <f t="shared" si="98"/>
        <v>País</v>
      </c>
      <c r="AP146" s="34" t="str">
        <f t="shared" si="98"/>
        <v>Número de Empleados de las empresas dedicadas a una actividad económica asociada a la agricultura o la ganadería, según tamaño de la empresa.</v>
      </c>
      <c r="AQ146" s="45">
        <f t="shared" si="98"/>
        <v>44324</v>
      </c>
      <c r="AR146" s="36" t="str">
        <f t="shared" si="98"/>
        <v>Español</v>
      </c>
      <c r="AS146" s="36" t="str">
        <f t="shared" si="98"/>
        <v>Naty</v>
      </c>
      <c r="AT146" s="40" t="str">
        <f t="shared" si="98"/>
        <v>No Aplica</v>
      </c>
      <c r="AU146" s="40" t="str">
        <f t="shared" si="98"/>
        <v>No Aplica</v>
      </c>
      <c r="AV146" s="40" t="str">
        <f t="shared" si="98"/>
        <v>No Aplica</v>
      </c>
      <c r="AW146" s="35">
        <f t="shared" si="98"/>
        <v>100117006</v>
      </c>
      <c r="AX146" s="41" t="e">
        <f t="shared" si="98"/>
        <v>#REF!</v>
      </c>
      <c r="AY146" s="46" t="str">
        <f t="shared" si="98"/>
        <v>Fruta</v>
      </c>
      <c r="AZ146" s="40">
        <f t="shared" si="98"/>
        <v>38</v>
      </c>
      <c r="BA146" s="41" t="e">
        <f>+VLOOKUP($AC146,[1]!Temporalidad[[nombre]:[Columna1]],7,0)</f>
        <v>#REF!</v>
      </c>
      <c r="BB146" s="41" t="e">
        <f>+VLOOKUP($E146,[1]!Tipo_Gráfico[#Data],2,0)</f>
        <v>#REF!</v>
      </c>
      <c r="BC146" s="36" t="str">
        <f t="shared" si="103"/>
        <v>Servicio de Impuestos Internos , Ministerio de Hacienda, Chile</v>
      </c>
      <c r="BD146" s="35" t="e">
        <f>+VLOOKUP($AD146,[1]!unidad_medida[[nombre]:[Columna1]],2,0)</f>
        <v>#REF!</v>
      </c>
      <c r="BE146" s="40" t="str">
        <f t="shared" si="99"/>
        <v>No Aplica</v>
      </c>
      <c r="BF146" s="40" t="str">
        <f t="shared" si="99"/>
        <v>No Aplica</v>
      </c>
      <c r="BG146" s="40" t="str">
        <f t="shared" si="99"/>
        <v>No Aplica</v>
      </c>
      <c r="BH146" s="41" t="e">
        <f>+VLOOKUP($AS146,[1]!Responsables[#Data],3,0)</f>
        <v>#REF!</v>
      </c>
      <c r="BI146" s="41" t="e">
        <f>+VLOOKUP($AD146,[1]!unidad_medida[[nombre]:[Columna1]],5,0)</f>
        <v>#REF!</v>
      </c>
    </row>
    <row r="147" spans="1:61" ht="24" x14ac:dyDescent="0.35">
      <c r="A147" s="58" t="s">
        <v>250</v>
      </c>
      <c r="B147" s="58" t="s">
        <v>251</v>
      </c>
      <c r="C147" s="59">
        <v>4.0999999999999996</v>
      </c>
      <c r="D147" s="19">
        <f t="shared" si="100"/>
        <v>146</v>
      </c>
      <c r="E147" s="20" t="s">
        <v>237</v>
      </c>
      <c r="F147" s="21"/>
      <c r="G147" s="22"/>
      <c r="H147" s="22"/>
      <c r="I147" s="24">
        <v>100113003</v>
      </c>
      <c r="J147" s="23" t="s">
        <v>48</v>
      </c>
      <c r="K147" s="22"/>
      <c r="L147" s="22"/>
      <c r="M147" s="22"/>
      <c r="N147" s="22"/>
      <c r="O147" s="22"/>
      <c r="P147" s="53" t="str">
        <f t="shared" si="105"/>
        <v>Número de Empresas y Ventas del Sector Agrícola en cultivos de  Semillas de Raps según la Categoría de Tamaño Específica del Servicio de Impuestos Internos de Chile para el Año 2020 (USD)</v>
      </c>
      <c r="Q147" s="20" t="str">
        <f t="shared" si="106"/>
        <v>Informe 4</v>
      </c>
      <c r="R147" s="49" t="s">
        <v>175</v>
      </c>
      <c r="S147" s="50">
        <f t="shared" si="107"/>
        <v>100113003</v>
      </c>
      <c r="T147" s="28"/>
      <c r="U147" s="28"/>
      <c r="V147" s="28"/>
      <c r="W147" s="28"/>
      <c r="X147" s="28"/>
      <c r="Y147" s="28"/>
      <c r="Z147" s="25"/>
      <c r="AA147" s="54"/>
      <c r="AB147" s="30" t="str">
        <f t="shared" si="101"/>
        <v>Chile</v>
      </c>
      <c r="AC147" s="31" t="str">
        <f t="shared" si="101"/>
        <v>Año 2020</v>
      </c>
      <c r="AD147" s="32" t="str">
        <f t="shared" si="101"/>
        <v>Múltiples</v>
      </c>
      <c r="AE147" s="30" t="str">
        <f t="shared" si="101"/>
        <v>Ventas</v>
      </c>
      <c r="AG147" s="33" t="str">
        <f t="shared" si="95"/>
        <v>Informe 4</v>
      </c>
      <c r="AH147" s="34" t="str">
        <f t="shared" si="104"/>
        <v>Ventas Estimadas Agricultura</v>
      </c>
      <c r="AI147" s="34" t="str">
        <f t="shared" si="104"/>
        <v>Ventas estimadas de empresas dedicadas a agricultura y/o ganadería</v>
      </c>
      <c r="AJ147" s="34" t="str">
        <f t="shared" si="96"/>
        <v>Número de Empresas y Ventas del Sector Agrícola en cultivos de  Semillas de Raps según la Categoría de Tamaño Específica del Servicio de Impuestos Internos de Chile para el Año 2020 (USD)</v>
      </c>
      <c r="AK147" s="35" t="str">
        <f t="shared" si="102"/>
        <v>Año 2020</v>
      </c>
      <c r="AL147" s="34" t="str">
        <f t="shared" si="102"/>
        <v>venta estimada, empresas en agricultura, cultivos, actividad económica, agricultura, ganadería</v>
      </c>
      <c r="AM147" s="36">
        <f t="shared" si="97"/>
        <v>0</v>
      </c>
      <c r="AN147" s="44" t="str">
        <f t="shared" ref="AN147:AZ158" si="108">+AN146</f>
        <v>CHL</v>
      </c>
      <c r="AO147" s="44" t="str">
        <f t="shared" si="108"/>
        <v>País</v>
      </c>
      <c r="AP147" s="34" t="str">
        <f t="shared" si="108"/>
        <v>Número de Empleados de las empresas dedicadas a una actividad económica asociada a la agricultura o la ganadería, según tamaño de la empresa.</v>
      </c>
      <c r="AQ147" s="45">
        <f t="shared" si="108"/>
        <v>44324</v>
      </c>
      <c r="AR147" s="36" t="str">
        <f t="shared" si="108"/>
        <v>Español</v>
      </c>
      <c r="AS147" s="36" t="str">
        <f t="shared" si="108"/>
        <v>Naty</v>
      </c>
      <c r="AT147" s="40" t="str">
        <f t="shared" si="108"/>
        <v>No Aplica</v>
      </c>
      <c r="AU147" s="40" t="str">
        <f t="shared" si="108"/>
        <v>No Aplica</v>
      </c>
      <c r="AV147" s="40" t="str">
        <f t="shared" si="108"/>
        <v>No Aplica</v>
      </c>
      <c r="AW147" s="35">
        <f t="shared" si="108"/>
        <v>100117006</v>
      </c>
      <c r="AX147" s="41" t="e">
        <f t="shared" si="108"/>
        <v>#REF!</v>
      </c>
      <c r="AY147" s="46" t="str">
        <f t="shared" si="108"/>
        <v>Fruta</v>
      </c>
      <c r="AZ147" s="40">
        <f t="shared" si="108"/>
        <v>38</v>
      </c>
      <c r="BA147" s="41" t="e">
        <f>+VLOOKUP($AC147,[1]!Temporalidad[[nombre]:[Columna1]],7,0)</f>
        <v>#REF!</v>
      </c>
      <c r="BB147" s="41" t="e">
        <f>+VLOOKUP($E147,[1]!Tipo_Gráfico[#Data],2,0)</f>
        <v>#REF!</v>
      </c>
      <c r="BC147" s="36" t="str">
        <f t="shared" si="103"/>
        <v>Servicio de Impuestos Internos , Ministerio de Hacienda, Chile</v>
      </c>
      <c r="BD147" s="35" t="e">
        <f>+VLOOKUP($AD147,[1]!unidad_medida[[nombre]:[Columna1]],2,0)</f>
        <v>#REF!</v>
      </c>
      <c r="BE147" s="40" t="str">
        <f t="shared" ref="BE147:BG158" si="109">+BE146</f>
        <v>No Aplica</v>
      </c>
      <c r="BF147" s="40" t="str">
        <f t="shared" si="109"/>
        <v>No Aplica</v>
      </c>
      <c r="BG147" s="40" t="str">
        <f t="shared" si="109"/>
        <v>No Aplica</v>
      </c>
      <c r="BH147" s="41" t="e">
        <f>+VLOOKUP($AS147,[1]!Responsables[#Data],3,0)</f>
        <v>#REF!</v>
      </c>
      <c r="BI147" s="41" t="e">
        <f>+VLOOKUP($AD147,[1]!unidad_medida[[nombre]:[Columna1]],5,0)</f>
        <v>#REF!</v>
      </c>
    </row>
    <row r="148" spans="1:61" ht="24" x14ac:dyDescent="0.35">
      <c r="A148" s="58" t="s">
        <v>250</v>
      </c>
      <c r="B148" s="58" t="s">
        <v>251</v>
      </c>
      <c r="C148" s="59">
        <v>4.0999999999999996</v>
      </c>
      <c r="D148" s="19">
        <f t="shared" si="100"/>
        <v>147</v>
      </c>
      <c r="E148" s="20" t="s">
        <v>237</v>
      </c>
      <c r="F148" s="21"/>
      <c r="G148" s="22"/>
      <c r="H148" s="22"/>
      <c r="I148" s="24">
        <v>100113004</v>
      </c>
      <c r="J148" s="23" t="s">
        <v>48</v>
      </c>
      <c r="K148" s="22"/>
      <c r="L148" s="22"/>
      <c r="M148" s="22"/>
      <c r="N148" s="22"/>
      <c r="O148" s="22"/>
      <c r="P148" s="53" t="str">
        <f t="shared" si="105"/>
        <v>Número de Empresas y Ventas del Sector Agrícola en cultivos de  Remolacha azucarera según la Categoría de Tamaño Específica del Servicio de Impuestos Internos de Chile para el Año 2020 (USD)</v>
      </c>
      <c r="Q148" s="20" t="str">
        <f t="shared" si="106"/>
        <v>Informe 4</v>
      </c>
      <c r="R148" s="49" t="s">
        <v>177</v>
      </c>
      <c r="S148" s="50">
        <f t="shared" si="107"/>
        <v>100113004</v>
      </c>
      <c r="T148" s="28"/>
      <c r="U148" s="28"/>
      <c r="V148" s="28"/>
      <c r="W148" s="28"/>
      <c r="X148" s="28"/>
      <c r="Y148" s="28"/>
      <c r="Z148" s="25"/>
      <c r="AA148" s="54"/>
      <c r="AB148" s="30" t="str">
        <f t="shared" ref="AB148:AE158" si="110">+AB147</f>
        <v>Chile</v>
      </c>
      <c r="AC148" s="31" t="str">
        <f t="shared" si="110"/>
        <v>Año 2020</v>
      </c>
      <c r="AD148" s="32" t="str">
        <f t="shared" si="110"/>
        <v>Múltiples</v>
      </c>
      <c r="AE148" s="30" t="str">
        <f t="shared" si="110"/>
        <v>Ventas</v>
      </c>
      <c r="AG148" s="33" t="str">
        <f t="shared" si="95"/>
        <v>Informe 4</v>
      </c>
      <c r="AH148" s="34" t="str">
        <f t="shared" si="104"/>
        <v>Ventas Estimadas Agricultura</v>
      </c>
      <c r="AI148" s="34" t="str">
        <f t="shared" si="104"/>
        <v>Ventas estimadas de empresas dedicadas a agricultura y/o ganadería</v>
      </c>
      <c r="AJ148" s="34" t="str">
        <f t="shared" si="96"/>
        <v>Número de Empresas y Ventas del Sector Agrícola en cultivos de  Remolacha azucarera según la Categoría de Tamaño Específica del Servicio de Impuestos Internos de Chile para el Año 2020 (USD)</v>
      </c>
      <c r="AK148" s="35" t="str">
        <f t="shared" ref="AK148:AL158" si="111">+AK147</f>
        <v>Año 2020</v>
      </c>
      <c r="AL148" s="34" t="str">
        <f t="shared" si="111"/>
        <v>venta estimada, empresas en agricultura, cultivos, actividad económica, agricultura, ganadería</v>
      </c>
      <c r="AM148" s="36">
        <f t="shared" si="97"/>
        <v>0</v>
      </c>
      <c r="AN148" s="44" t="str">
        <f t="shared" si="108"/>
        <v>CHL</v>
      </c>
      <c r="AO148" s="44" t="str">
        <f t="shared" si="108"/>
        <v>País</v>
      </c>
      <c r="AP148" s="34" t="str">
        <f t="shared" si="108"/>
        <v>Número de Empleados de las empresas dedicadas a una actividad económica asociada a la agricultura o la ganadería, según tamaño de la empresa.</v>
      </c>
      <c r="AQ148" s="45">
        <f t="shared" si="108"/>
        <v>44324</v>
      </c>
      <c r="AR148" s="36" t="str">
        <f t="shared" si="108"/>
        <v>Español</v>
      </c>
      <c r="AS148" s="36" t="str">
        <f t="shared" si="108"/>
        <v>Naty</v>
      </c>
      <c r="AT148" s="40" t="str">
        <f t="shared" si="108"/>
        <v>No Aplica</v>
      </c>
      <c r="AU148" s="40" t="str">
        <f t="shared" si="108"/>
        <v>No Aplica</v>
      </c>
      <c r="AV148" s="40" t="str">
        <f t="shared" si="108"/>
        <v>No Aplica</v>
      </c>
      <c r="AW148" s="35">
        <f t="shared" si="108"/>
        <v>100117006</v>
      </c>
      <c r="AX148" s="41" t="e">
        <f t="shared" si="108"/>
        <v>#REF!</v>
      </c>
      <c r="AY148" s="46" t="str">
        <f t="shared" si="108"/>
        <v>Fruta</v>
      </c>
      <c r="AZ148" s="40">
        <f t="shared" si="108"/>
        <v>38</v>
      </c>
      <c r="BA148" s="41" t="e">
        <f>+VLOOKUP($AC148,[1]!Temporalidad[[nombre]:[Columna1]],7,0)</f>
        <v>#REF!</v>
      </c>
      <c r="BB148" s="41" t="e">
        <f>+VLOOKUP($E148,[1]!Tipo_Gráfico[#Data],2,0)</f>
        <v>#REF!</v>
      </c>
      <c r="BC148" s="36" t="str">
        <f t="shared" si="103"/>
        <v>Servicio de Impuestos Internos , Ministerio de Hacienda, Chile</v>
      </c>
      <c r="BD148" s="35" t="e">
        <f>+VLOOKUP($AD148,[1]!unidad_medida[[nombre]:[Columna1]],2,0)</f>
        <v>#REF!</v>
      </c>
      <c r="BE148" s="40" t="str">
        <f t="shared" si="109"/>
        <v>No Aplica</v>
      </c>
      <c r="BF148" s="40" t="str">
        <f t="shared" si="109"/>
        <v>No Aplica</v>
      </c>
      <c r="BG148" s="40" t="str">
        <f t="shared" si="109"/>
        <v>No Aplica</v>
      </c>
      <c r="BH148" s="41" t="e">
        <f>+VLOOKUP($AS148,[1]!Responsables[#Data],3,0)</f>
        <v>#REF!</v>
      </c>
      <c r="BI148" s="41" t="e">
        <f>+VLOOKUP($AD148,[1]!unidad_medida[[nombre]:[Columna1]],5,0)</f>
        <v>#REF!</v>
      </c>
    </row>
    <row r="149" spans="1:61" ht="24" x14ac:dyDescent="0.35">
      <c r="A149" s="58" t="s">
        <v>250</v>
      </c>
      <c r="B149" s="58" t="s">
        <v>251</v>
      </c>
      <c r="C149" s="59">
        <v>4.0999999999999996</v>
      </c>
      <c r="D149" s="19">
        <f t="shared" si="100"/>
        <v>148</v>
      </c>
      <c r="E149" s="20" t="s">
        <v>237</v>
      </c>
      <c r="F149" s="21"/>
      <c r="G149" s="22"/>
      <c r="H149" s="22"/>
      <c r="I149" s="24">
        <v>100113005</v>
      </c>
      <c r="J149" s="23" t="s">
        <v>48</v>
      </c>
      <c r="K149" s="22"/>
      <c r="L149" s="22"/>
      <c r="M149" s="22"/>
      <c r="N149" s="22"/>
      <c r="O149" s="22"/>
      <c r="P149" s="53" t="str">
        <f t="shared" si="105"/>
        <v>Número de Empresas y Ventas del Sector Agrícola en cultivos de  Tabaco según la Categoría de Tamaño Específica del Servicio de Impuestos Internos de Chile para el Año 2020 (USD)</v>
      </c>
      <c r="Q149" s="20" t="str">
        <f t="shared" si="106"/>
        <v>Informe 4</v>
      </c>
      <c r="R149" s="49" t="s">
        <v>179</v>
      </c>
      <c r="S149" s="50">
        <f t="shared" si="107"/>
        <v>100113005</v>
      </c>
      <c r="T149" s="28"/>
      <c r="U149" s="28"/>
      <c r="V149" s="28"/>
      <c r="W149" s="28"/>
      <c r="X149" s="28"/>
      <c r="Y149" s="28"/>
      <c r="Z149" s="25"/>
      <c r="AA149" s="54"/>
      <c r="AB149" s="30" t="str">
        <f t="shared" si="110"/>
        <v>Chile</v>
      </c>
      <c r="AC149" s="31" t="str">
        <f t="shared" si="110"/>
        <v>Año 2020</v>
      </c>
      <c r="AD149" s="32" t="str">
        <f t="shared" si="110"/>
        <v>Múltiples</v>
      </c>
      <c r="AE149" s="30" t="str">
        <f t="shared" si="110"/>
        <v>Ventas</v>
      </c>
      <c r="AG149" s="33" t="str">
        <f t="shared" si="95"/>
        <v>Informe 4</v>
      </c>
      <c r="AH149" s="34" t="str">
        <f t="shared" si="104"/>
        <v>Ventas Estimadas Agricultura</v>
      </c>
      <c r="AI149" s="34" t="str">
        <f t="shared" si="104"/>
        <v>Ventas estimadas de empresas dedicadas a agricultura y/o ganadería</v>
      </c>
      <c r="AJ149" s="34" t="str">
        <f t="shared" si="96"/>
        <v>Número de Empresas y Ventas del Sector Agrícola en cultivos de  Tabaco según la Categoría de Tamaño Específica del Servicio de Impuestos Internos de Chile para el Año 2020 (USD)</v>
      </c>
      <c r="AK149" s="35" t="str">
        <f t="shared" si="111"/>
        <v>Año 2020</v>
      </c>
      <c r="AL149" s="34" t="str">
        <f t="shared" si="111"/>
        <v>venta estimada, empresas en agricultura, cultivos, actividad económica, agricultura, ganadería</v>
      </c>
      <c r="AM149" s="36">
        <f t="shared" si="97"/>
        <v>0</v>
      </c>
      <c r="AN149" s="44" t="str">
        <f t="shared" si="108"/>
        <v>CHL</v>
      </c>
      <c r="AO149" s="44" t="str">
        <f t="shared" si="108"/>
        <v>País</v>
      </c>
      <c r="AP149" s="34" t="str">
        <f t="shared" si="108"/>
        <v>Número de Empleados de las empresas dedicadas a una actividad económica asociada a la agricultura o la ganadería, según tamaño de la empresa.</v>
      </c>
      <c r="AQ149" s="45">
        <f t="shared" si="108"/>
        <v>44324</v>
      </c>
      <c r="AR149" s="36" t="str">
        <f t="shared" si="108"/>
        <v>Español</v>
      </c>
      <c r="AS149" s="36" t="str">
        <f t="shared" si="108"/>
        <v>Naty</v>
      </c>
      <c r="AT149" s="40" t="str">
        <f t="shared" si="108"/>
        <v>No Aplica</v>
      </c>
      <c r="AU149" s="40" t="str">
        <f t="shared" si="108"/>
        <v>No Aplica</v>
      </c>
      <c r="AV149" s="40" t="str">
        <f t="shared" si="108"/>
        <v>No Aplica</v>
      </c>
      <c r="AW149" s="35">
        <f t="shared" si="108"/>
        <v>100117006</v>
      </c>
      <c r="AX149" s="41" t="e">
        <f t="shared" si="108"/>
        <v>#REF!</v>
      </c>
      <c r="AY149" s="46" t="str">
        <f t="shared" si="108"/>
        <v>Fruta</v>
      </c>
      <c r="AZ149" s="40">
        <f t="shared" si="108"/>
        <v>38</v>
      </c>
      <c r="BA149" s="41" t="e">
        <f>+VLOOKUP($AC149,[1]!Temporalidad[[nombre]:[Columna1]],7,0)</f>
        <v>#REF!</v>
      </c>
      <c r="BB149" s="41" t="e">
        <f>+VLOOKUP($E149,[1]!Tipo_Gráfico[#Data],2,0)</f>
        <v>#REF!</v>
      </c>
      <c r="BC149" s="36" t="str">
        <f t="shared" si="103"/>
        <v>Servicio de Impuestos Internos , Ministerio de Hacienda, Chile</v>
      </c>
      <c r="BD149" s="35" t="e">
        <f>+VLOOKUP($AD149,[1]!unidad_medida[[nombre]:[Columna1]],2,0)</f>
        <v>#REF!</v>
      </c>
      <c r="BE149" s="40" t="str">
        <f t="shared" si="109"/>
        <v>No Aplica</v>
      </c>
      <c r="BF149" s="40" t="str">
        <f t="shared" si="109"/>
        <v>No Aplica</v>
      </c>
      <c r="BG149" s="40" t="str">
        <f t="shared" si="109"/>
        <v>No Aplica</v>
      </c>
      <c r="BH149" s="41" t="e">
        <f>+VLOOKUP($AS149,[1]!Responsables[#Data],3,0)</f>
        <v>#REF!</v>
      </c>
      <c r="BI149" s="41" t="e">
        <f>+VLOOKUP($AD149,[1]!unidad_medida[[nombre]:[Columna1]],5,0)</f>
        <v>#REF!</v>
      </c>
    </row>
    <row r="150" spans="1:61" ht="24" x14ac:dyDescent="0.35">
      <c r="A150" s="58" t="s">
        <v>250</v>
      </c>
      <c r="B150" s="58" t="s">
        <v>251</v>
      </c>
      <c r="C150" s="59">
        <v>4.0999999999999996</v>
      </c>
      <c r="D150" s="19">
        <f t="shared" si="100"/>
        <v>149</v>
      </c>
      <c r="E150" s="20" t="s">
        <v>237</v>
      </c>
      <c r="F150" s="21"/>
      <c r="G150" s="22"/>
      <c r="H150" s="22"/>
      <c r="I150" s="24">
        <v>100114001</v>
      </c>
      <c r="J150" s="23" t="s">
        <v>48</v>
      </c>
      <c r="K150" s="22"/>
      <c r="L150" s="22"/>
      <c r="M150" s="22"/>
      <c r="N150" s="22"/>
      <c r="O150" s="22"/>
      <c r="P150" s="53" t="str">
        <f t="shared" si="105"/>
        <v>Número de Empresas y Ventas del Sector Agrícola en cultivos de  Papas según la Categoría de Tamaño Específica del Servicio de Impuestos Internos de Chile para el Año 2020 (USD)</v>
      </c>
      <c r="Q150" s="20" t="str">
        <f t="shared" si="106"/>
        <v>Informe 4</v>
      </c>
      <c r="R150" s="49" t="s">
        <v>181</v>
      </c>
      <c r="S150" s="50">
        <f t="shared" si="107"/>
        <v>100114001</v>
      </c>
      <c r="T150" s="28"/>
      <c r="U150" s="28"/>
      <c r="V150" s="28"/>
      <c r="W150" s="28"/>
      <c r="X150" s="28"/>
      <c r="Y150" s="28"/>
      <c r="Z150" s="25"/>
      <c r="AA150" s="54"/>
      <c r="AB150" s="30" t="str">
        <f t="shared" si="110"/>
        <v>Chile</v>
      </c>
      <c r="AC150" s="31" t="str">
        <f t="shared" si="110"/>
        <v>Año 2020</v>
      </c>
      <c r="AD150" s="32" t="str">
        <f t="shared" si="110"/>
        <v>Múltiples</v>
      </c>
      <c r="AE150" s="30" t="str">
        <f t="shared" si="110"/>
        <v>Ventas</v>
      </c>
      <c r="AG150" s="33" t="str">
        <f t="shared" si="95"/>
        <v>Informe 4</v>
      </c>
      <c r="AH150" s="34" t="str">
        <f t="shared" si="104"/>
        <v>Ventas Estimadas Agricultura</v>
      </c>
      <c r="AI150" s="34" t="str">
        <f t="shared" si="104"/>
        <v>Ventas estimadas de empresas dedicadas a agricultura y/o ganadería</v>
      </c>
      <c r="AJ150" s="34" t="str">
        <f t="shared" si="96"/>
        <v>Número de Empresas y Ventas del Sector Agrícola en cultivos de  Papas según la Categoría de Tamaño Específica del Servicio de Impuestos Internos de Chile para el Año 2020 (USD)</v>
      </c>
      <c r="AK150" s="35" t="str">
        <f t="shared" si="111"/>
        <v>Año 2020</v>
      </c>
      <c r="AL150" s="34" t="str">
        <f t="shared" si="111"/>
        <v>venta estimada, empresas en agricultura, cultivos, actividad económica, agricultura, ganadería</v>
      </c>
      <c r="AM150" s="36">
        <f t="shared" si="97"/>
        <v>0</v>
      </c>
      <c r="AN150" s="44" t="str">
        <f t="shared" si="108"/>
        <v>CHL</v>
      </c>
      <c r="AO150" s="44" t="str">
        <f t="shared" si="108"/>
        <v>País</v>
      </c>
      <c r="AP150" s="34" t="str">
        <f t="shared" si="108"/>
        <v>Número de Empleados de las empresas dedicadas a una actividad económica asociada a la agricultura o la ganadería, según tamaño de la empresa.</v>
      </c>
      <c r="AQ150" s="45">
        <f t="shared" si="108"/>
        <v>44324</v>
      </c>
      <c r="AR150" s="36" t="str">
        <f t="shared" si="108"/>
        <v>Español</v>
      </c>
      <c r="AS150" s="36" t="str">
        <f t="shared" si="108"/>
        <v>Naty</v>
      </c>
      <c r="AT150" s="40" t="str">
        <f t="shared" si="108"/>
        <v>No Aplica</v>
      </c>
      <c r="AU150" s="40" t="str">
        <f t="shared" si="108"/>
        <v>No Aplica</v>
      </c>
      <c r="AV150" s="40" t="str">
        <f t="shared" si="108"/>
        <v>No Aplica</v>
      </c>
      <c r="AW150" s="35">
        <f t="shared" si="108"/>
        <v>100117006</v>
      </c>
      <c r="AX150" s="41" t="e">
        <f t="shared" si="108"/>
        <v>#REF!</v>
      </c>
      <c r="AY150" s="46" t="str">
        <f t="shared" si="108"/>
        <v>Fruta</v>
      </c>
      <c r="AZ150" s="40">
        <f t="shared" si="108"/>
        <v>38</v>
      </c>
      <c r="BA150" s="41" t="e">
        <f>+VLOOKUP($AC150,[1]!Temporalidad[[nombre]:[Columna1]],7,0)</f>
        <v>#REF!</v>
      </c>
      <c r="BB150" s="41" t="e">
        <f>+VLOOKUP($E150,[1]!Tipo_Gráfico[#Data],2,0)</f>
        <v>#REF!</v>
      </c>
      <c r="BC150" s="36" t="str">
        <f t="shared" si="103"/>
        <v>Servicio de Impuestos Internos , Ministerio de Hacienda, Chile</v>
      </c>
      <c r="BD150" s="35" t="e">
        <f>+VLOOKUP($AD150,[1]!unidad_medida[[nombre]:[Columna1]],2,0)</f>
        <v>#REF!</v>
      </c>
      <c r="BE150" s="40" t="str">
        <f t="shared" si="109"/>
        <v>No Aplica</v>
      </c>
      <c r="BF150" s="40" t="str">
        <f t="shared" si="109"/>
        <v>No Aplica</v>
      </c>
      <c r="BG150" s="40" t="str">
        <f t="shared" si="109"/>
        <v>No Aplica</v>
      </c>
      <c r="BH150" s="41" t="e">
        <f>+VLOOKUP($AS150,[1]!Responsables[#Data],3,0)</f>
        <v>#REF!</v>
      </c>
      <c r="BI150" s="41" t="e">
        <f>+VLOOKUP($AD150,[1]!unidad_medida[[nombre]:[Columna1]],5,0)</f>
        <v>#REF!</v>
      </c>
    </row>
    <row r="151" spans="1:61" ht="24" x14ac:dyDescent="0.35">
      <c r="A151" s="58" t="s">
        <v>250</v>
      </c>
      <c r="B151" s="58" t="s">
        <v>251</v>
      </c>
      <c r="C151" s="59">
        <v>4.0999999999999996</v>
      </c>
      <c r="D151" s="19">
        <f t="shared" si="100"/>
        <v>150</v>
      </c>
      <c r="E151" s="20" t="s">
        <v>237</v>
      </c>
      <c r="F151" s="21"/>
      <c r="G151" s="22"/>
      <c r="H151" s="22"/>
      <c r="I151" s="24">
        <v>100114002</v>
      </c>
      <c r="J151" s="23" t="s">
        <v>48</v>
      </c>
      <c r="K151" s="22"/>
      <c r="L151" s="22"/>
      <c r="M151" s="22"/>
      <c r="N151" s="22"/>
      <c r="O151" s="22"/>
      <c r="P151" s="53" t="str">
        <f t="shared" si="105"/>
        <v>Número de Empresas y Ventas del Sector Agrícola en cultivos de  Camotes según la Categoría de Tamaño Específica del Servicio de Impuestos Internos de Chile para el Año 2020 (USD)</v>
      </c>
      <c r="Q151" s="20" t="str">
        <f t="shared" si="106"/>
        <v>Informe 4</v>
      </c>
      <c r="R151" s="49" t="s">
        <v>183</v>
      </c>
      <c r="S151" s="50">
        <f t="shared" si="107"/>
        <v>100114002</v>
      </c>
      <c r="T151" s="28"/>
      <c r="U151" s="28"/>
      <c r="V151" s="28"/>
      <c r="W151" s="28"/>
      <c r="X151" s="28"/>
      <c r="Y151" s="28"/>
      <c r="Z151" s="25"/>
      <c r="AA151" s="54"/>
      <c r="AB151" s="30" t="str">
        <f t="shared" si="110"/>
        <v>Chile</v>
      </c>
      <c r="AC151" s="31" t="str">
        <f t="shared" si="110"/>
        <v>Año 2020</v>
      </c>
      <c r="AD151" s="32" t="str">
        <f t="shared" si="110"/>
        <v>Múltiples</v>
      </c>
      <c r="AE151" s="30" t="str">
        <f t="shared" si="110"/>
        <v>Ventas</v>
      </c>
      <c r="AG151" s="33" t="str">
        <f t="shared" si="95"/>
        <v>Informe 4</v>
      </c>
      <c r="AH151" s="34" t="str">
        <f t="shared" ref="AH151:AI158" si="112">+AH150</f>
        <v>Ventas Estimadas Agricultura</v>
      </c>
      <c r="AI151" s="34" t="str">
        <f t="shared" si="112"/>
        <v>Ventas estimadas de empresas dedicadas a agricultura y/o ganadería</v>
      </c>
      <c r="AJ151" s="34" t="str">
        <f t="shared" si="96"/>
        <v>Número de Empresas y Ventas del Sector Agrícola en cultivos de  Camotes según la Categoría de Tamaño Específica del Servicio de Impuestos Internos de Chile para el Año 2020 (USD)</v>
      </c>
      <c r="AK151" s="35" t="str">
        <f t="shared" si="111"/>
        <v>Año 2020</v>
      </c>
      <c r="AL151" s="34" t="str">
        <f t="shared" si="111"/>
        <v>venta estimada, empresas en agricultura, cultivos, actividad económica, agricultura, ganadería</v>
      </c>
      <c r="AM151" s="36">
        <f t="shared" si="97"/>
        <v>0</v>
      </c>
      <c r="AN151" s="44" t="str">
        <f t="shared" si="108"/>
        <v>CHL</v>
      </c>
      <c r="AO151" s="44" t="str">
        <f t="shared" si="108"/>
        <v>País</v>
      </c>
      <c r="AP151" s="34" t="str">
        <f t="shared" si="108"/>
        <v>Número de Empleados de las empresas dedicadas a una actividad económica asociada a la agricultura o la ganadería, según tamaño de la empresa.</v>
      </c>
      <c r="AQ151" s="45">
        <f t="shared" si="108"/>
        <v>44324</v>
      </c>
      <c r="AR151" s="36" t="str">
        <f t="shared" si="108"/>
        <v>Español</v>
      </c>
      <c r="AS151" s="36" t="str">
        <f t="shared" si="108"/>
        <v>Naty</v>
      </c>
      <c r="AT151" s="40" t="str">
        <f t="shared" si="108"/>
        <v>No Aplica</v>
      </c>
      <c r="AU151" s="40" t="str">
        <f t="shared" si="108"/>
        <v>No Aplica</v>
      </c>
      <c r="AV151" s="40" t="str">
        <f t="shared" si="108"/>
        <v>No Aplica</v>
      </c>
      <c r="AW151" s="35">
        <f t="shared" si="108"/>
        <v>100117006</v>
      </c>
      <c r="AX151" s="41" t="e">
        <f t="shared" si="108"/>
        <v>#REF!</v>
      </c>
      <c r="AY151" s="46" t="str">
        <f t="shared" si="108"/>
        <v>Fruta</v>
      </c>
      <c r="AZ151" s="40">
        <f t="shared" si="108"/>
        <v>38</v>
      </c>
      <c r="BA151" s="41" t="e">
        <f>+VLOOKUP($AC151,[1]!Temporalidad[[nombre]:[Columna1]],7,0)</f>
        <v>#REF!</v>
      </c>
      <c r="BB151" s="41" t="e">
        <f>+VLOOKUP($E151,[1]!Tipo_Gráfico[#Data],2,0)</f>
        <v>#REF!</v>
      </c>
      <c r="BC151" s="36" t="str">
        <f t="shared" si="103"/>
        <v>Servicio de Impuestos Internos , Ministerio de Hacienda, Chile</v>
      </c>
      <c r="BD151" s="35" t="e">
        <f>+VLOOKUP($AD151,[1]!unidad_medida[[nombre]:[Columna1]],2,0)</f>
        <v>#REF!</v>
      </c>
      <c r="BE151" s="40" t="str">
        <f t="shared" si="109"/>
        <v>No Aplica</v>
      </c>
      <c r="BF151" s="40" t="str">
        <f t="shared" si="109"/>
        <v>No Aplica</v>
      </c>
      <c r="BG151" s="40" t="str">
        <f t="shared" si="109"/>
        <v>No Aplica</v>
      </c>
      <c r="BH151" s="41" t="e">
        <f>+VLOOKUP($AS151,[1]!Responsables[#Data],3,0)</f>
        <v>#REF!</v>
      </c>
      <c r="BI151" s="41" t="e">
        <f>+VLOOKUP($AD151,[1]!unidad_medida[[nombre]:[Columna1]],5,0)</f>
        <v>#REF!</v>
      </c>
    </row>
    <row r="152" spans="1:61" ht="24" x14ac:dyDescent="0.35">
      <c r="A152" s="58" t="s">
        <v>250</v>
      </c>
      <c r="B152" s="58" t="s">
        <v>251</v>
      </c>
      <c r="C152" s="59">
        <v>4.0999999999999996</v>
      </c>
      <c r="D152" s="19">
        <f t="shared" si="100"/>
        <v>151</v>
      </c>
      <c r="E152" s="20" t="s">
        <v>237</v>
      </c>
      <c r="F152" s="21"/>
      <c r="G152" s="22"/>
      <c r="H152" s="22"/>
      <c r="I152" s="24">
        <v>100114015</v>
      </c>
      <c r="J152" s="23" t="s">
        <v>48</v>
      </c>
      <c r="K152" s="22"/>
      <c r="L152" s="22"/>
      <c r="M152" s="22"/>
      <c r="N152" s="22"/>
      <c r="O152" s="22"/>
      <c r="P152" s="53" t="str">
        <f t="shared" si="105"/>
        <v>Número de Empresas y Ventas del Sector Agrícola en cultivos de  Otros tubérculos según la Categoría de Tamaño Específica del Servicio de Impuestos Internos de Chile para el Año 2020 (USD)</v>
      </c>
      <c r="Q152" s="20" t="str">
        <f t="shared" si="106"/>
        <v>Informe 4</v>
      </c>
      <c r="R152" s="49" t="s">
        <v>185</v>
      </c>
      <c r="S152" s="50">
        <f t="shared" si="107"/>
        <v>100114015</v>
      </c>
      <c r="T152" s="28"/>
      <c r="U152" s="28"/>
      <c r="V152" s="28"/>
      <c r="W152" s="28"/>
      <c r="X152" s="28"/>
      <c r="Y152" s="28"/>
      <c r="Z152" s="25"/>
      <c r="AA152" s="54"/>
      <c r="AB152" s="30" t="str">
        <f t="shared" si="110"/>
        <v>Chile</v>
      </c>
      <c r="AC152" s="31" t="str">
        <f t="shared" si="110"/>
        <v>Año 2020</v>
      </c>
      <c r="AD152" s="32" t="str">
        <f t="shared" si="110"/>
        <v>Múltiples</v>
      </c>
      <c r="AE152" s="30" t="str">
        <f t="shared" si="110"/>
        <v>Ventas</v>
      </c>
      <c r="AG152" s="33" t="str">
        <f t="shared" si="95"/>
        <v>Informe 4</v>
      </c>
      <c r="AH152" s="34" t="str">
        <f t="shared" si="112"/>
        <v>Ventas Estimadas Agricultura</v>
      </c>
      <c r="AI152" s="34" t="str">
        <f t="shared" si="112"/>
        <v>Ventas estimadas de empresas dedicadas a agricultura y/o ganadería</v>
      </c>
      <c r="AJ152" s="34" t="str">
        <f t="shared" si="96"/>
        <v>Número de Empresas y Ventas del Sector Agrícola en cultivos de  Otros tubérculos según la Categoría de Tamaño Específica del Servicio de Impuestos Internos de Chile para el Año 2020 (USD)</v>
      </c>
      <c r="AK152" s="35" t="str">
        <f t="shared" si="111"/>
        <v>Año 2020</v>
      </c>
      <c r="AL152" s="34" t="str">
        <f t="shared" si="111"/>
        <v>venta estimada, empresas en agricultura, cultivos, actividad económica, agricultura, ganadería</v>
      </c>
      <c r="AM152" s="36">
        <f t="shared" si="97"/>
        <v>0</v>
      </c>
      <c r="AN152" s="44" t="str">
        <f t="shared" si="108"/>
        <v>CHL</v>
      </c>
      <c r="AO152" s="44" t="str">
        <f t="shared" si="108"/>
        <v>País</v>
      </c>
      <c r="AP152" s="34" t="str">
        <f t="shared" si="108"/>
        <v>Número de Empleados de las empresas dedicadas a una actividad económica asociada a la agricultura o la ganadería, según tamaño de la empresa.</v>
      </c>
      <c r="AQ152" s="45">
        <f t="shared" si="108"/>
        <v>44324</v>
      </c>
      <c r="AR152" s="36" t="str">
        <f t="shared" si="108"/>
        <v>Español</v>
      </c>
      <c r="AS152" s="36" t="str">
        <f t="shared" si="108"/>
        <v>Naty</v>
      </c>
      <c r="AT152" s="40" t="str">
        <f t="shared" si="108"/>
        <v>No Aplica</v>
      </c>
      <c r="AU152" s="40" t="str">
        <f t="shared" si="108"/>
        <v>No Aplica</v>
      </c>
      <c r="AV152" s="40" t="str">
        <f t="shared" si="108"/>
        <v>No Aplica</v>
      </c>
      <c r="AW152" s="35">
        <f t="shared" si="108"/>
        <v>100117006</v>
      </c>
      <c r="AX152" s="41" t="e">
        <f t="shared" si="108"/>
        <v>#REF!</v>
      </c>
      <c r="AY152" s="46" t="str">
        <f t="shared" si="108"/>
        <v>Fruta</v>
      </c>
      <c r="AZ152" s="40">
        <f t="shared" si="108"/>
        <v>38</v>
      </c>
      <c r="BA152" s="41" t="e">
        <f>+VLOOKUP($AC152,[1]!Temporalidad[[nombre]:[Columna1]],7,0)</f>
        <v>#REF!</v>
      </c>
      <c r="BB152" s="41" t="e">
        <f>+VLOOKUP($E152,[1]!Tipo_Gráfico[#Data],2,0)</f>
        <v>#REF!</v>
      </c>
      <c r="BC152" s="36" t="str">
        <f t="shared" si="103"/>
        <v>Servicio de Impuestos Internos , Ministerio de Hacienda, Chile</v>
      </c>
      <c r="BD152" s="35" t="e">
        <f>+VLOOKUP($AD152,[1]!unidad_medida[[nombre]:[Columna1]],2,0)</f>
        <v>#REF!</v>
      </c>
      <c r="BE152" s="40" t="str">
        <f t="shared" si="109"/>
        <v>No Aplica</v>
      </c>
      <c r="BF152" s="40" t="str">
        <f t="shared" si="109"/>
        <v>No Aplica</v>
      </c>
      <c r="BG152" s="40" t="str">
        <f t="shared" si="109"/>
        <v>No Aplica</v>
      </c>
      <c r="BH152" s="41" t="e">
        <f>+VLOOKUP($AS152,[1]!Responsables[#Data],3,0)</f>
        <v>#REF!</v>
      </c>
      <c r="BI152" s="41" t="e">
        <f>+VLOOKUP($AD152,[1]!unidad_medida[[nombre]:[Columna1]],5,0)</f>
        <v>#REF!</v>
      </c>
    </row>
    <row r="153" spans="1:61" ht="24" x14ac:dyDescent="0.35">
      <c r="A153" s="58" t="s">
        <v>250</v>
      </c>
      <c r="B153" s="58" t="s">
        <v>251</v>
      </c>
      <c r="C153" s="59">
        <v>4.0999999999999996</v>
      </c>
      <c r="D153" s="19">
        <f t="shared" si="100"/>
        <v>152</v>
      </c>
      <c r="E153" s="20" t="s">
        <v>237</v>
      </c>
      <c r="F153" s="21"/>
      <c r="G153" s="22"/>
      <c r="H153" s="22"/>
      <c r="I153" s="24">
        <v>100115001</v>
      </c>
      <c r="J153" s="23" t="s">
        <v>48</v>
      </c>
      <c r="K153" s="22"/>
      <c r="L153" s="22"/>
      <c r="M153" s="22"/>
      <c r="N153" s="22"/>
      <c r="O153" s="22"/>
      <c r="P153" s="53" t="str">
        <f t="shared" si="105"/>
        <v>Número de Empresas y Ventas del Sector Agrícola en cultivos de  Semillas de hortalizas según la Categoría de Tamaño Específica del Servicio de Impuestos Internos de Chile para el Año 2020 (USD)</v>
      </c>
      <c r="Q153" s="20" t="str">
        <f t="shared" si="106"/>
        <v>Informe 4</v>
      </c>
      <c r="R153" s="49" t="s">
        <v>187</v>
      </c>
      <c r="S153" s="50">
        <f t="shared" si="107"/>
        <v>100115001</v>
      </c>
      <c r="T153" s="28"/>
      <c r="U153" s="28"/>
      <c r="V153" s="28"/>
      <c r="W153" s="28"/>
      <c r="X153" s="28"/>
      <c r="Y153" s="28"/>
      <c r="Z153" s="25"/>
      <c r="AA153" s="54"/>
      <c r="AB153" s="30" t="str">
        <f t="shared" si="110"/>
        <v>Chile</v>
      </c>
      <c r="AC153" s="31" t="str">
        <f t="shared" si="110"/>
        <v>Año 2020</v>
      </c>
      <c r="AD153" s="32" t="str">
        <f t="shared" si="110"/>
        <v>Múltiples</v>
      </c>
      <c r="AE153" s="30" t="str">
        <f t="shared" si="110"/>
        <v>Ventas</v>
      </c>
      <c r="AG153" s="33" t="str">
        <f t="shared" si="95"/>
        <v>Informe 4</v>
      </c>
      <c r="AH153" s="34" t="str">
        <f t="shared" si="112"/>
        <v>Ventas Estimadas Agricultura</v>
      </c>
      <c r="AI153" s="34" t="str">
        <f t="shared" si="112"/>
        <v>Ventas estimadas de empresas dedicadas a agricultura y/o ganadería</v>
      </c>
      <c r="AJ153" s="34" t="str">
        <f t="shared" si="96"/>
        <v>Número de Empresas y Ventas del Sector Agrícola en cultivos de  Semillas de hortalizas según la Categoría de Tamaño Específica del Servicio de Impuestos Internos de Chile para el Año 2020 (USD)</v>
      </c>
      <c r="AK153" s="35" t="str">
        <f t="shared" si="111"/>
        <v>Año 2020</v>
      </c>
      <c r="AL153" s="34" t="str">
        <f t="shared" si="111"/>
        <v>venta estimada, empresas en agricultura, cultivos, actividad económica, agricultura, ganadería</v>
      </c>
      <c r="AM153" s="36">
        <f t="shared" si="97"/>
        <v>0</v>
      </c>
      <c r="AN153" s="44" t="str">
        <f t="shared" si="108"/>
        <v>CHL</v>
      </c>
      <c r="AO153" s="44" t="str">
        <f t="shared" si="108"/>
        <v>País</v>
      </c>
      <c r="AP153" s="34" t="str">
        <f t="shared" si="108"/>
        <v>Número de Empleados de las empresas dedicadas a una actividad económica asociada a la agricultura o la ganadería, según tamaño de la empresa.</v>
      </c>
      <c r="AQ153" s="45">
        <f t="shared" si="108"/>
        <v>44324</v>
      </c>
      <c r="AR153" s="36" t="str">
        <f t="shared" si="108"/>
        <v>Español</v>
      </c>
      <c r="AS153" s="36" t="str">
        <f t="shared" si="108"/>
        <v>Naty</v>
      </c>
      <c r="AT153" s="40" t="str">
        <f t="shared" si="108"/>
        <v>No Aplica</v>
      </c>
      <c r="AU153" s="40" t="str">
        <f t="shared" si="108"/>
        <v>No Aplica</v>
      </c>
      <c r="AV153" s="40" t="str">
        <f t="shared" si="108"/>
        <v>No Aplica</v>
      </c>
      <c r="AW153" s="35">
        <f t="shared" si="108"/>
        <v>100117006</v>
      </c>
      <c r="AX153" s="41" t="e">
        <f t="shared" si="108"/>
        <v>#REF!</v>
      </c>
      <c r="AY153" s="46" t="str">
        <f t="shared" si="108"/>
        <v>Fruta</v>
      </c>
      <c r="AZ153" s="40">
        <f t="shared" si="108"/>
        <v>38</v>
      </c>
      <c r="BA153" s="41" t="e">
        <f>+VLOOKUP($AC153,[1]!Temporalidad[[nombre]:[Columna1]],7,0)</f>
        <v>#REF!</v>
      </c>
      <c r="BB153" s="41" t="e">
        <f>+VLOOKUP($E153,[1]!Tipo_Gráfico[#Data],2,0)</f>
        <v>#REF!</v>
      </c>
      <c r="BC153" s="36" t="str">
        <f t="shared" si="103"/>
        <v>Servicio de Impuestos Internos , Ministerio de Hacienda, Chile</v>
      </c>
      <c r="BD153" s="35" t="e">
        <f>+VLOOKUP($AD153,[1]!unidad_medida[[nombre]:[Columna1]],2,0)</f>
        <v>#REF!</v>
      </c>
      <c r="BE153" s="40" t="str">
        <f t="shared" si="109"/>
        <v>No Aplica</v>
      </c>
      <c r="BF153" s="40" t="str">
        <f t="shared" si="109"/>
        <v>No Aplica</v>
      </c>
      <c r="BG153" s="40" t="str">
        <f t="shared" si="109"/>
        <v>No Aplica</v>
      </c>
      <c r="BH153" s="41" t="e">
        <f>+VLOOKUP($AS153,[1]!Responsables[#Data],3,0)</f>
        <v>#REF!</v>
      </c>
      <c r="BI153" s="41" t="e">
        <f>+VLOOKUP($AD153,[1]!unidad_medida[[nombre]:[Columna1]],5,0)</f>
        <v>#REF!</v>
      </c>
    </row>
    <row r="154" spans="1:61" ht="42" x14ac:dyDescent="0.35">
      <c r="A154" s="58" t="s">
        <v>250</v>
      </c>
      <c r="B154" s="58" t="s">
        <v>251</v>
      </c>
      <c r="C154" s="59">
        <v>4.0999999999999996</v>
      </c>
      <c r="D154" s="19">
        <f t="shared" si="100"/>
        <v>153</v>
      </c>
      <c r="E154" s="20" t="s">
        <v>237</v>
      </c>
      <c r="F154" s="21"/>
      <c r="G154" s="22"/>
      <c r="H154" s="22"/>
      <c r="I154" s="24">
        <v>100115003</v>
      </c>
      <c r="J154" s="23" t="s">
        <v>48</v>
      </c>
      <c r="K154" s="22"/>
      <c r="L154" s="22"/>
      <c r="M154" s="22"/>
      <c r="N154" s="22"/>
      <c r="O154" s="22"/>
      <c r="P154" s="53" t="str">
        <f t="shared" si="105"/>
        <v>Número de Empresas y Ventas del Sector Agrícola en cultivos de  Otras semillas de cereales, legumbres y oleaginosas según la Categoría de Tamaño Específica del Servicio de Impuestos Internos de Chile para el Año 2020 (USD)</v>
      </c>
      <c r="Q154" s="20" t="str">
        <f t="shared" si="106"/>
        <v>Informe 4</v>
      </c>
      <c r="R154" s="49" t="s">
        <v>189</v>
      </c>
      <c r="S154" s="50">
        <f t="shared" si="107"/>
        <v>100115003</v>
      </c>
      <c r="T154" s="28"/>
      <c r="U154" s="28"/>
      <c r="V154" s="28"/>
      <c r="W154" s="28"/>
      <c r="X154" s="28"/>
      <c r="Y154" s="28"/>
      <c r="Z154" s="25"/>
      <c r="AA154" s="54"/>
      <c r="AB154" s="30" t="str">
        <f t="shared" si="110"/>
        <v>Chile</v>
      </c>
      <c r="AC154" s="31" t="str">
        <f t="shared" si="110"/>
        <v>Año 2020</v>
      </c>
      <c r="AD154" s="32" t="str">
        <f t="shared" si="110"/>
        <v>Múltiples</v>
      </c>
      <c r="AE154" s="30" t="str">
        <f t="shared" si="110"/>
        <v>Ventas</v>
      </c>
      <c r="AG154" s="33" t="str">
        <f t="shared" si="95"/>
        <v>Informe 4</v>
      </c>
      <c r="AH154" s="34" t="str">
        <f t="shared" si="112"/>
        <v>Ventas Estimadas Agricultura</v>
      </c>
      <c r="AI154" s="34" t="str">
        <f t="shared" si="112"/>
        <v>Ventas estimadas de empresas dedicadas a agricultura y/o ganadería</v>
      </c>
      <c r="AJ154" s="34" t="str">
        <f t="shared" si="96"/>
        <v>Número de Empresas y Ventas del Sector Agrícola en cultivos de  Otras semillas de cereales, legumbres y oleaginosas según la Categoría de Tamaño Específica del Servicio de Impuestos Internos de Chile para el Año 2020 (USD)</v>
      </c>
      <c r="AK154" s="35" t="str">
        <f t="shared" si="111"/>
        <v>Año 2020</v>
      </c>
      <c r="AL154" s="34" t="str">
        <f t="shared" si="111"/>
        <v>venta estimada, empresas en agricultura, cultivos, actividad económica, agricultura, ganadería</v>
      </c>
      <c r="AM154" s="36">
        <f t="shared" si="97"/>
        <v>0</v>
      </c>
      <c r="AN154" s="44" t="str">
        <f t="shared" si="108"/>
        <v>CHL</v>
      </c>
      <c r="AO154" s="44" t="str">
        <f t="shared" si="108"/>
        <v>País</v>
      </c>
      <c r="AP154" s="34" t="str">
        <f t="shared" si="108"/>
        <v>Número de Empleados de las empresas dedicadas a una actividad económica asociada a la agricultura o la ganadería, según tamaño de la empresa.</v>
      </c>
      <c r="AQ154" s="45">
        <f t="shared" si="108"/>
        <v>44324</v>
      </c>
      <c r="AR154" s="36" t="str">
        <f t="shared" si="108"/>
        <v>Español</v>
      </c>
      <c r="AS154" s="36" t="str">
        <f t="shared" si="108"/>
        <v>Naty</v>
      </c>
      <c r="AT154" s="40" t="str">
        <f t="shared" si="108"/>
        <v>No Aplica</v>
      </c>
      <c r="AU154" s="40" t="str">
        <f t="shared" si="108"/>
        <v>No Aplica</v>
      </c>
      <c r="AV154" s="40" t="str">
        <f t="shared" si="108"/>
        <v>No Aplica</v>
      </c>
      <c r="AW154" s="35">
        <f t="shared" si="108"/>
        <v>100117006</v>
      </c>
      <c r="AX154" s="41" t="e">
        <f t="shared" si="108"/>
        <v>#REF!</v>
      </c>
      <c r="AY154" s="46" t="str">
        <f t="shared" si="108"/>
        <v>Fruta</v>
      </c>
      <c r="AZ154" s="40">
        <f t="shared" si="108"/>
        <v>38</v>
      </c>
      <c r="BA154" s="41" t="e">
        <f>+VLOOKUP($AC154,[1]!Temporalidad[[nombre]:[Columna1]],7,0)</f>
        <v>#REF!</v>
      </c>
      <c r="BB154" s="41" t="e">
        <f>+VLOOKUP($E154,[1]!Tipo_Gráfico[#Data],2,0)</f>
        <v>#REF!</v>
      </c>
      <c r="BC154" s="36" t="str">
        <f t="shared" si="103"/>
        <v>Servicio de Impuestos Internos , Ministerio de Hacienda, Chile</v>
      </c>
      <c r="BD154" s="35" t="e">
        <f>+VLOOKUP($AD154,[1]!unidad_medida[[nombre]:[Columna1]],2,0)</f>
        <v>#REF!</v>
      </c>
      <c r="BE154" s="40" t="str">
        <f t="shared" si="109"/>
        <v>No Aplica</v>
      </c>
      <c r="BF154" s="40" t="str">
        <f t="shared" si="109"/>
        <v>No Aplica</v>
      </c>
      <c r="BG154" s="40" t="str">
        <f t="shared" si="109"/>
        <v>No Aplica</v>
      </c>
      <c r="BH154" s="41" t="e">
        <f>+VLOOKUP($AS154,[1]!Responsables[#Data],3,0)</f>
        <v>#REF!</v>
      </c>
      <c r="BI154" s="41" t="e">
        <f>+VLOOKUP($AD154,[1]!unidad_medida[[nombre]:[Columna1]],5,0)</f>
        <v>#REF!</v>
      </c>
    </row>
    <row r="155" spans="1:61" ht="24" x14ac:dyDescent="0.35">
      <c r="A155" s="58" t="s">
        <v>250</v>
      </c>
      <c r="B155" s="58" t="s">
        <v>251</v>
      </c>
      <c r="C155" s="59">
        <v>4.0999999999999996</v>
      </c>
      <c r="D155" s="19">
        <f t="shared" si="100"/>
        <v>154</v>
      </c>
      <c r="E155" s="20" t="s">
        <v>237</v>
      </c>
      <c r="F155" s="21"/>
      <c r="G155" s="22"/>
      <c r="H155" s="22"/>
      <c r="I155" s="24">
        <v>100117002</v>
      </c>
      <c r="J155" s="23" t="s">
        <v>48</v>
      </c>
      <c r="K155" s="22"/>
      <c r="L155" s="22"/>
      <c r="M155" s="22"/>
      <c r="N155" s="22"/>
      <c r="O155" s="22"/>
      <c r="P155" s="53" t="str">
        <f t="shared" si="105"/>
        <v>Número de Empresas y Ventas del Sector Agrícola en cultivos de  Plantas de fibra según la Categoría de Tamaño Específica del Servicio de Impuestos Internos de Chile para el Año 2020 (USD)</v>
      </c>
      <c r="Q155" s="20" t="str">
        <f t="shared" si="106"/>
        <v>Informe 4</v>
      </c>
      <c r="R155" s="49" t="s">
        <v>191</v>
      </c>
      <c r="S155" s="50">
        <f t="shared" si="107"/>
        <v>100117002</v>
      </c>
      <c r="T155" s="28"/>
      <c r="U155" s="28"/>
      <c r="V155" s="28"/>
      <c r="W155" s="28"/>
      <c r="X155" s="28"/>
      <c r="Y155" s="28"/>
      <c r="Z155" s="25"/>
      <c r="AA155" s="54"/>
      <c r="AB155" s="30" t="str">
        <f t="shared" si="110"/>
        <v>Chile</v>
      </c>
      <c r="AC155" s="31" t="str">
        <f t="shared" si="110"/>
        <v>Año 2020</v>
      </c>
      <c r="AD155" s="32" t="str">
        <f t="shared" si="110"/>
        <v>Múltiples</v>
      </c>
      <c r="AE155" s="30" t="str">
        <f t="shared" si="110"/>
        <v>Ventas</v>
      </c>
      <c r="AG155" s="33" t="str">
        <f t="shared" si="95"/>
        <v>Informe 4</v>
      </c>
      <c r="AH155" s="34" t="str">
        <f t="shared" si="112"/>
        <v>Ventas Estimadas Agricultura</v>
      </c>
      <c r="AI155" s="34" t="str">
        <f t="shared" si="112"/>
        <v>Ventas estimadas de empresas dedicadas a agricultura y/o ganadería</v>
      </c>
      <c r="AJ155" s="34" t="str">
        <f t="shared" si="96"/>
        <v>Número de Empresas y Ventas del Sector Agrícola en cultivos de  Plantas de fibra según la Categoría de Tamaño Específica del Servicio de Impuestos Internos de Chile para el Año 2020 (USD)</v>
      </c>
      <c r="AK155" s="35" t="str">
        <f t="shared" si="111"/>
        <v>Año 2020</v>
      </c>
      <c r="AL155" s="34" t="str">
        <f t="shared" si="111"/>
        <v>venta estimada, empresas en agricultura, cultivos, actividad económica, agricultura, ganadería</v>
      </c>
      <c r="AM155" s="36">
        <f t="shared" si="97"/>
        <v>0</v>
      </c>
      <c r="AN155" s="44" t="str">
        <f t="shared" si="108"/>
        <v>CHL</v>
      </c>
      <c r="AO155" s="44" t="str">
        <f t="shared" si="108"/>
        <v>País</v>
      </c>
      <c r="AP155" s="34" t="str">
        <f t="shared" si="108"/>
        <v>Número de Empleados de las empresas dedicadas a una actividad económica asociada a la agricultura o la ganadería, según tamaño de la empresa.</v>
      </c>
      <c r="AQ155" s="45">
        <f t="shared" si="108"/>
        <v>44324</v>
      </c>
      <c r="AR155" s="36" t="str">
        <f t="shared" si="108"/>
        <v>Español</v>
      </c>
      <c r="AS155" s="36" t="str">
        <f t="shared" si="108"/>
        <v>Naty</v>
      </c>
      <c r="AT155" s="40" t="str">
        <f t="shared" si="108"/>
        <v>No Aplica</v>
      </c>
      <c r="AU155" s="40" t="str">
        <f t="shared" si="108"/>
        <v>No Aplica</v>
      </c>
      <c r="AV155" s="40" t="str">
        <f t="shared" si="108"/>
        <v>No Aplica</v>
      </c>
      <c r="AW155" s="35">
        <f t="shared" si="108"/>
        <v>100117006</v>
      </c>
      <c r="AX155" s="41" t="e">
        <f t="shared" si="108"/>
        <v>#REF!</v>
      </c>
      <c r="AY155" s="46" t="str">
        <f t="shared" si="108"/>
        <v>Fruta</v>
      </c>
      <c r="AZ155" s="40">
        <f t="shared" si="108"/>
        <v>38</v>
      </c>
      <c r="BA155" s="41" t="e">
        <f>+VLOOKUP($AC155,[1]!Temporalidad[[nombre]:[Columna1]],7,0)</f>
        <v>#REF!</v>
      </c>
      <c r="BB155" s="41" t="e">
        <f>+VLOOKUP($E155,[1]!Tipo_Gráfico[#Data],2,0)</f>
        <v>#REF!</v>
      </c>
      <c r="BC155" s="36" t="str">
        <f t="shared" si="103"/>
        <v>Servicio de Impuestos Internos , Ministerio de Hacienda, Chile</v>
      </c>
      <c r="BD155" s="35" t="e">
        <f>+VLOOKUP($AD155,[1]!unidad_medida[[nombre]:[Columna1]],2,0)</f>
        <v>#REF!</v>
      </c>
      <c r="BE155" s="40" t="str">
        <f t="shared" si="109"/>
        <v>No Aplica</v>
      </c>
      <c r="BF155" s="40" t="str">
        <f t="shared" si="109"/>
        <v>No Aplica</v>
      </c>
      <c r="BG155" s="40" t="str">
        <f t="shared" si="109"/>
        <v>No Aplica</v>
      </c>
      <c r="BH155" s="41" t="e">
        <f>+VLOOKUP($AS155,[1]!Responsables[#Data],3,0)</f>
        <v>#REF!</v>
      </c>
      <c r="BI155" s="41" t="e">
        <f>+VLOOKUP($AD155,[1]!unidad_medida[[nombre]:[Columna1]],5,0)</f>
        <v>#REF!</v>
      </c>
    </row>
    <row r="156" spans="1:61" ht="24" x14ac:dyDescent="0.35">
      <c r="A156" s="58" t="s">
        <v>250</v>
      </c>
      <c r="B156" s="58" t="s">
        <v>251</v>
      </c>
      <c r="C156" s="59">
        <v>4.0999999999999996</v>
      </c>
      <c r="D156" s="19">
        <f t="shared" si="100"/>
        <v>155</v>
      </c>
      <c r="E156" s="20" t="s">
        <v>237</v>
      </c>
      <c r="F156" s="21"/>
      <c r="G156" s="22"/>
      <c r="H156" s="22"/>
      <c r="I156" s="24">
        <v>100117005</v>
      </c>
      <c r="J156" s="23" t="s">
        <v>48</v>
      </c>
      <c r="K156" s="22"/>
      <c r="L156" s="22"/>
      <c r="M156" s="22"/>
      <c r="N156" s="22"/>
      <c r="O156" s="22"/>
      <c r="P156" s="53" t="str">
        <f t="shared" si="105"/>
        <v>Número de Empresas y Ventas del Sector Agrícola en cultivos de  Flores según la Categoría de Tamaño Específica del Servicio de Impuestos Internos de Chile para el Año 2020 (USD)</v>
      </c>
      <c r="Q156" s="20" t="str">
        <f t="shared" si="106"/>
        <v>Informe 4</v>
      </c>
      <c r="R156" s="49" t="s">
        <v>193</v>
      </c>
      <c r="S156" s="50">
        <f t="shared" si="107"/>
        <v>100117005</v>
      </c>
      <c r="T156" s="28"/>
      <c r="U156" s="28"/>
      <c r="V156" s="28"/>
      <c r="W156" s="28"/>
      <c r="X156" s="28"/>
      <c r="Y156" s="28"/>
      <c r="Z156" s="25"/>
      <c r="AA156" s="54"/>
      <c r="AB156" s="30" t="str">
        <f t="shared" si="110"/>
        <v>Chile</v>
      </c>
      <c r="AC156" s="31" t="str">
        <f t="shared" si="110"/>
        <v>Año 2020</v>
      </c>
      <c r="AD156" s="32" t="str">
        <f t="shared" si="110"/>
        <v>Múltiples</v>
      </c>
      <c r="AE156" s="30" t="str">
        <f t="shared" si="110"/>
        <v>Ventas</v>
      </c>
      <c r="AG156" s="33" t="str">
        <f t="shared" si="95"/>
        <v>Informe 4</v>
      </c>
      <c r="AH156" s="34" t="str">
        <f t="shared" si="112"/>
        <v>Ventas Estimadas Agricultura</v>
      </c>
      <c r="AI156" s="34" t="str">
        <f t="shared" si="112"/>
        <v>Ventas estimadas de empresas dedicadas a agricultura y/o ganadería</v>
      </c>
      <c r="AJ156" s="34" t="str">
        <f t="shared" si="96"/>
        <v>Número de Empresas y Ventas del Sector Agrícola en cultivos de  Flores según la Categoría de Tamaño Específica del Servicio de Impuestos Internos de Chile para el Año 2020 (USD)</v>
      </c>
      <c r="AK156" s="35" t="str">
        <f t="shared" si="111"/>
        <v>Año 2020</v>
      </c>
      <c r="AL156" s="34" t="str">
        <f t="shared" si="111"/>
        <v>venta estimada, empresas en agricultura, cultivos, actividad económica, agricultura, ganadería</v>
      </c>
      <c r="AM156" s="36">
        <f t="shared" si="97"/>
        <v>0</v>
      </c>
      <c r="AN156" s="44" t="str">
        <f t="shared" si="108"/>
        <v>CHL</v>
      </c>
      <c r="AO156" s="44" t="str">
        <f t="shared" si="108"/>
        <v>País</v>
      </c>
      <c r="AP156" s="34" t="str">
        <f t="shared" si="108"/>
        <v>Número de Empleados de las empresas dedicadas a una actividad económica asociada a la agricultura o la ganadería, según tamaño de la empresa.</v>
      </c>
      <c r="AQ156" s="45">
        <f t="shared" si="108"/>
        <v>44324</v>
      </c>
      <c r="AR156" s="36" t="str">
        <f t="shared" si="108"/>
        <v>Español</v>
      </c>
      <c r="AS156" s="36" t="str">
        <f t="shared" si="108"/>
        <v>Naty</v>
      </c>
      <c r="AT156" s="40" t="str">
        <f t="shared" si="108"/>
        <v>No Aplica</v>
      </c>
      <c r="AU156" s="40" t="str">
        <f t="shared" si="108"/>
        <v>No Aplica</v>
      </c>
      <c r="AV156" s="40" t="str">
        <f t="shared" si="108"/>
        <v>No Aplica</v>
      </c>
      <c r="AW156" s="35">
        <f t="shared" si="108"/>
        <v>100117006</v>
      </c>
      <c r="AX156" s="41" t="e">
        <f t="shared" si="108"/>
        <v>#REF!</v>
      </c>
      <c r="AY156" s="46" t="str">
        <f t="shared" si="108"/>
        <v>Fruta</v>
      </c>
      <c r="AZ156" s="40">
        <f t="shared" si="108"/>
        <v>38</v>
      </c>
      <c r="BA156" s="41" t="e">
        <f>+VLOOKUP($AC156,[1]!Temporalidad[[nombre]:[Columna1]],7,0)</f>
        <v>#REF!</v>
      </c>
      <c r="BB156" s="41" t="e">
        <f>+VLOOKUP($E156,[1]!Tipo_Gráfico[#Data],2,0)</f>
        <v>#REF!</v>
      </c>
      <c r="BC156" s="36" t="str">
        <f t="shared" si="103"/>
        <v>Servicio de Impuestos Internos , Ministerio de Hacienda, Chile</v>
      </c>
      <c r="BD156" s="35" t="e">
        <f>+VLOOKUP($AD156,[1]!unidad_medida[[nombre]:[Columna1]],2,0)</f>
        <v>#REF!</v>
      </c>
      <c r="BE156" s="40" t="str">
        <f t="shared" si="109"/>
        <v>No Aplica</v>
      </c>
      <c r="BF156" s="40" t="str">
        <f t="shared" si="109"/>
        <v>No Aplica</v>
      </c>
      <c r="BG156" s="40" t="str">
        <f t="shared" si="109"/>
        <v>No Aplica</v>
      </c>
      <c r="BH156" s="41" t="e">
        <f>+VLOOKUP($AS156,[1]!Responsables[#Data],3,0)</f>
        <v>#REF!</v>
      </c>
      <c r="BI156" s="41" t="e">
        <f>+VLOOKUP($AD156,[1]!unidad_medida[[nombre]:[Columna1]],5,0)</f>
        <v>#REF!</v>
      </c>
    </row>
    <row r="157" spans="1:61" ht="42" x14ac:dyDescent="0.35">
      <c r="A157" s="58" t="s">
        <v>250</v>
      </c>
      <c r="B157" s="58" t="s">
        <v>251</v>
      </c>
      <c r="C157" s="59">
        <v>4.0999999999999996</v>
      </c>
      <c r="D157" s="19">
        <f t="shared" si="100"/>
        <v>156</v>
      </c>
      <c r="E157" s="20" t="s">
        <v>237</v>
      </c>
      <c r="F157" s="21"/>
      <c r="G157" s="22"/>
      <c r="H157" s="22"/>
      <c r="I157" s="24">
        <v>100117006</v>
      </c>
      <c r="J157" s="23" t="s">
        <v>48</v>
      </c>
      <c r="K157" s="22"/>
      <c r="L157" s="22"/>
      <c r="M157" s="22"/>
      <c r="N157" s="22"/>
      <c r="O157" s="22"/>
      <c r="P157" s="53" t="str">
        <f t="shared" si="105"/>
        <v>Número de Empresas y Ventas del Sector Agrícola en cultivos de  Forraje en praderas mejoradas o sembradas según la Categoría de Tamaño Específica del Servicio de Impuestos Internos de Chile para el Año 2020 (USD)</v>
      </c>
      <c r="Q157" s="20" t="str">
        <f t="shared" si="106"/>
        <v>Informe 4</v>
      </c>
      <c r="R157" s="49" t="s">
        <v>195</v>
      </c>
      <c r="S157" s="50">
        <f t="shared" si="107"/>
        <v>100117006</v>
      </c>
      <c r="T157" s="28"/>
      <c r="U157" s="28"/>
      <c r="V157" s="28"/>
      <c r="W157" s="28"/>
      <c r="X157" s="28"/>
      <c r="Y157" s="28"/>
      <c r="Z157" s="25"/>
      <c r="AA157" s="54"/>
      <c r="AB157" s="30" t="str">
        <f t="shared" si="110"/>
        <v>Chile</v>
      </c>
      <c r="AC157" s="31" t="str">
        <f t="shared" si="110"/>
        <v>Año 2020</v>
      </c>
      <c r="AD157" s="32" t="str">
        <f t="shared" si="110"/>
        <v>Múltiples</v>
      </c>
      <c r="AE157" s="30" t="str">
        <f t="shared" si="110"/>
        <v>Ventas</v>
      </c>
      <c r="AG157" s="33" t="str">
        <f t="shared" si="95"/>
        <v>Informe 4</v>
      </c>
      <c r="AH157" s="34" t="str">
        <f t="shared" si="112"/>
        <v>Ventas Estimadas Agricultura</v>
      </c>
      <c r="AI157" s="34" t="str">
        <f t="shared" si="112"/>
        <v>Ventas estimadas de empresas dedicadas a agricultura y/o ganadería</v>
      </c>
      <c r="AJ157" s="34" t="str">
        <f t="shared" si="96"/>
        <v>Número de Empresas y Ventas del Sector Agrícola en cultivos de  Forraje en praderas mejoradas o sembradas según la Categoría de Tamaño Específica del Servicio de Impuestos Internos de Chile para el Año 2020 (USD)</v>
      </c>
      <c r="AK157" s="35" t="str">
        <f t="shared" si="111"/>
        <v>Año 2020</v>
      </c>
      <c r="AL157" s="34" t="str">
        <f t="shared" si="111"/>
        <v>venta estimada, empresas en agricultura, cultivos, actividad económica, agricultura, ganadería</v>
      </c>
      <c r="AM157" s="36">
        <f t="shared" si="97"/>
        <v>0</v>
      </c>
      <c r="AN157" s="44" t="str">
        <f t="shared" si="108"/>
        <v>CHL</v>
      </c>
      <c r="AO157" s="44" t="str">
        <f t="shared" si="108"/>
        <v>País</v>
      </c>
      <c r="AP157" s="34" t="str">
        <f t="shared" si="108"/>
        <v>Número de Empleados de las empresas dedicadas a una actividad económica asociada a la agricultura o la ganadería, según tamaño de la empresa.</v>
      </c>
      <c r="AQ157" s="45">
        <f t="shared" si="108"/>
        <v>44324</v>
      </c>
      <c r="AR157" s="36" t="str">
        <f t="shared" si="108"/>
        <v>Español</v>
      </c>
      <c r="AS157" s="36" t="str">
        <f t="shared" si="108"/>
        <v>Naty</v>
      </c>
      <c r="AT157" s="40" t="str">
        <f t="shared" si="108"/>
        <v>No Aplica</v>
      </c>
      <c r="AU157" s="40" t="str">
        <f t="shared" si="108"/>
        <v>No Aplica</v>
      </c>
      <c r="AV157" s="40" t="str">
        <f t="shared" si="108"/>
        <v>No Aplica</v>
      </c>
      <c r="AW157" s="35">
        <f t="shared" si="108"/>
        <v>100117006</v>
      </c>
      <c r="AX157" s="41" t="e">
        <f t="shared" si="108"/>
        <v>#REF!</v>
      </c>
      <c r="AY157" s="46" t="str">
        <f t="shared" si="108"/>
        <v>Fruta</v>
      </c>
      <c r="AZ157" s="40">
        <f t="shared" si="108"/>
        <v>38</v>
      </c>
      <c r="BA157" s="41" t="e">
        <f>+VLOOKUP($AC157,[1]!Temporalidad[[nombre]:[Columna1]],7,0)</f>
        <v>#REF!</v>
      </c>
      <c r="BB157" s="41" t="e">
        <f>+VLOOKUP($E157,[1]!Tipo_Gráfico[#Data],2,0)</f>
        <v>#REF!</v>
      </c>
      <c r="BC157" s="36" t="str">
        <f t="shared" si="103"/>
        <v>Servicio de Impuestos Internos , Ministerio de Hacienda, Chile</v>
      </c>
      <c r="BD157" s="35" t="e">
        <f>+VLOOKUP($AD157,[1]!unidad_medida[[nombre]:[Columna1]],2,0)</f>
        <v>#REF!</v>
      </c>
      <c r="BE157" s="40" t="str">
        <f t="shared" si="109"/>
        <v>No Aplica</v>
      </c>
      <c r="BF157" s="40" t="str">
        <f t="shared" si="109"/>
        <v>No Aplica</v>
      </c>
      <c r="BG157" s="40" t="str">
        <f t="shared" si="109"/>
        <v>No Aplica</v>
      </c>
      <c r="BH157" s="41" t="e">
        <f>+VLOOKUP($AS157,[1]!Responsables[#Data],3,0)</f>
        <v>#REF!</v>
      </c>
      <c r="BI157" s="41" t="e">
        <f>+VLOOKUP($AD157,[1]!unidad_medida[[nombre]:[Columna1]],5,0)</f>
        <v>#REF!</v>
      </c>
    </row>
    <row r="158" spans="1:61" ht="24" x14ac:dyDescent="0.35">
      <c r="A158" s="58" t="s">
        <v>250</v>
      </c>
      <c r="B158" s="58" t="s">
        <v>251</v>
      </c>
      <c r="C158" s="59">
        <v>4.0999999999999996</v>
      </c>
      <c r="D158" s="19">
        <f t="shared" si="100"/>
        <v>157</v>
      </c>
      <c r="E158" s="20" t="s">
        <v>245</v>
      </c>
      <c r="F158" s="21"/>
      <c r="G158" s="22"/>
      <c r="H158" s="23" t="s">
        <v>48</v>
      </c>
      <c r="I158" s="23" t="s">
        <v>48</v>
      </c>
      <c r="J158" s="23" t="s">
        <v>48</v>
      </c>
      <c r="K158" s="22"/>
      <c r="L158" s="22"/>
      <c r="M158" s="22"/>
      <c r="N158" s="22"/>
      <c r="O158" s="22"/>
      <c r="P158" s="53" t="s">
        <v>246</v>
      </c>
      <c r="Q158" s="20" t="s">
        <v>247</v>
      </c>
      <c r="R158" s="51"/>
      <c r="S158" s="52"/>
      <c r="T158" s="28"/>
      <c r="U158" s="28"/>
      <c r="V158" s="28"/>
      <c r="W158" s="28"/>
      <c r="X158" s="28"/>
      <c r="Y158" s="28"/>
      <c r="Z158" s="25"/>
      <c r="AA158" s="54"/>
      <c r="AB158" s="30" t="str">
        <f t="shared" si="110"/>
        <v>Chile</v>
      </c>
      <c r="AC158" s="31" t="str">
        <f t="shared" si="110"/>
        <v>Año 2020</v>
      </c>
      <c r="AD158" s="32" t="str">
        <f t="shared" si="110"/>
        <v>Múltiples</v>
      </c>
      <c r="AE158" s="30" t="str">
        <f t="shared" si="110"/>
        <v>Ventas</v>
      </c>
      <c r="AG158" s="33" t="str">
        <f t="shared" si="95"/>
        <v>Reporte 1</v>
      </c>
      <c r="AH158" s="34" t="str">
        <f t="shared" si="112"/>
        <v>Ventas Estimadas Agricultura</v>
      </c>
      <c r="AI158" s="34" t="str">
        <f t="shared" si="112"/>
        <v>Ventas estimadas de empresas dedicadas a agricultura y/o ganadería</v>
      </c>
      <c r="AJ158" s="34" t="str">
        <f t="shared" si="96"/>
        <v>Número de Empresas y Ventas del Sector Agrícola según la Categoría de Tamaño Específica del Servicio de Impuestos Internos de Chile para el Año 2020</v>
      </c>
      <c r="AK158" s="35" t="str">
        <f t="shared" si="111"/>
        <v>Año 2020</v>
      </c>
      <c r="AL158" s="34" t="str">
        <f t="shared" si="111"/>
        <v>venta estimada, empresas en agricultura, cultivos, actividad económica, agricultura, ganadería</v>
      </c>
      <c r="AM158" s="36">
        <f t="shared" si="97"/>
        <v>0</v>
      </c>
      <c r="AN158" s="44" t="str">
        <f t="shared" si="108"/>
        <v>CHL</v>
      </c>
      <c r="AO158" s="44" t="str">
        <f t="shared" si="108"/>
        <v>País</v>
      </c>
      <c r="AP158" s="34" t="str">
        <f t="shared" si="108"/>
        <v>Número de Empleados de las empresas dedicadas a una actividad económica asociada a la agricultura o la ganadería, según tamaño de la empresa.</v>
      </c>
      <c r="AQ158" s="45">
        <f t="shared" si="108"/>
        <v>44324</v>
      </c>
      <c r="AR158" s="36" t="str">
        <f t="shared" si="108"/>
        <v>Español</v>
      </c>
      <c r="AS158" s="36" t="str">
        <f t="shared" si="108"/>
        <v>Naty</v>
      </c>
      <c r="AT158" s="40" t="str">
        <f t="shared" si="108"/>
        <v>No Aplica</v>
      </c>
      <c r="AU158" s="40" t="str">
        <f t="shared" si="108"/>
        <v>No Aplica</v>
      </c>
      <c r="AV158" s="40" t="str">
        <f t="shared" si="108"/>
        <v>No Aplica</v>
      </c>
      <c r="AW158" s="35">
        <f t="shared" si="108"/>
        <v>100117006</v>
      </c>
      <c r="AX158" s="41" t="e">
        <f t="shared" si="108"/>
        <v>#REF!</v>
      </c>
      <c r="AY158" s="46" t="str">
        <f t="shared" si="108"/>
        <v>Fruta</v>
      </c>
      <c r="AZ158" s="40">
        <f t="shared" si="108"/>
        <v>38</v>
      </c>
      <c r="BA158" s="41" t="e">
        <f>+VLOOKUP($AC158,[1]!Temporalidad[[nombre]:[Columna1]],7,0)</f>
        <v>#REF!</v>
      </c>
      <c r="BB158" s="41" t="e">
        <f>+VLOOKUP($E158,[1]!Tipo_Gráfico[#Data],2,0)</f>
        <v>#REF!</v>
      </c>
      <c r="BC158" s="36" t="str">
        <f t="shared" si="103"/>
        <v>Servicio de Impuestos Internos , Ministerio de Hacienda, Chile</v>
      </c>
      <c r="BD158" s="35" t="e">
        <f>+VLOOKUP($AD158,[1]!unidad_medida[[nombre]:[Columna1]],2,0)</f>
        <v>#REF!</v>
      </c>
      <c r="BE158" s="40" t="str">
        <f t="shared" si="109"/>
        <v>No Aplica</v>
      </c>
      <c r="BF158" s="40" t="str">
        <f t="shared" si="109"/>
        <v>No Aplica</v>
      </c>
      <c r="BG158" s="40" t="str">
        <f t="shared" si="109"/>
        <v>No Aplica</v>
      </c>
      <c r="BH158" s="41" t="e">
        <f>+VLOOKUP($AS158,[1]!Responsables[#Data],3,0)</f>
        <v>#REF!</v>
      </c>
      <c r="BI158" s="41" t="e">
        <f>+VLOOKUP($AD158,[1]!unidad_medida[[nombre]:[Columna1]],5,0)</f>
        <v>#REF!</v>
      </c>
    </row>
    <row r="159" spans="1:61" ht="43.5" x14ac:dyDescent="0.35">
      <c r="A159" s="58" t="s">
        <v>250</v>
      </c>
      <c r="B159" s="58" t="s">
        <v>251</v>
      </c>
      <c r="C159" s="59">
        <v>4.2</v>
      </c>
      <c r="D159" s="19">
        <v>1</v>
      </c>
      <c r="E159" s="20" t="s">
        <v>47</v>
      </c>
      <c r="F159" s="21"/>
      <c r="G159" s="22"/>
      <c r="H159" s="23" t="s">
        <v>48</v>
      </c>
      <c r="I159" s="22"/>
      <c r="J159" s="24">
        <v>1</v>
      </c>
      <c r="K159" s="22"/>
      <c r="L159" s="22"/>
      <c r="M159" s="22"/>
      <c r="N159" s="22"/>
      <c r="O159" s="22"/>
      <c r="P159" s="53" t="str">
        <f>+"Número de Empresas del Sector Agrícola por Tipo de Cultivo en la Categoría de Tamaño Específica: "&amp;R159&amp;" del Servicio de Impuestos Internos de Chile para el Año 2020 (empleados)"</f>
        <v>Número de Empresas del Sector Agrícola por Tipo de Cultivo en la Categoría de Tamaño Específica: SIN VENTAS del Servicio de Impuestos Internos de Chile para el Año 2020 (empleados)</v>
      </c>
      <c r="Q159" s="20" t="s">
        <v>49</v>
      </c>
      <c r="R159" s="26" t="s">
        <v>50</v>
      </c>
      <c r="S159" s="27">
        <f>+J159</f>
        <v>1</v>
      </c>
      <c r="T159" s="28"/>
      <c r="U159" s="28"/>
      <c r="V159" s="28"/>
      <c r="W159" s="28"/>
      <c r="X159" s="28"/>
      <c r="Y159" s="28"/>
      <c r="Z159" s="25" t="str">
        <f>+"https://analytics.zoho.com/open-view/2395394000001035438?ZOHO_CRITERIA=%224.5%22.%22Id_Tama%C3%B1o_Espec%C3%ADfico%22%3D"&amp;S159</f>
        <v>https://analytics.zoho.com/open-view/2395394000001035438?ZOHO_CRITERIA=%224.5%22.%22Id_Tama%C3%B1o_Espec%C3%ADfico%22%3D1</v>
      </c>
      <c r="AA159" s="54" t="s">
        <v>51</v>
      </c>
      <c r="AB159" s="30" t="s">
        <v>52</v>
      </c>
      <c r="AC159" s="31" t="s">
        <v>53</v>
      </c>
      <c r="AD159" s="32" t="s">
        <v>54</v>
      </c>
      <c r="AE159" s="30" t="s">
        <v>55</v>
      </c>
      <c r="AG159" s="33" t="str">
        <f>+IF(Q159="","",Q159)</f>
        <v>Gráfico 1</v>
      </c>
      <c r="AH159" s="34" t="s">
        <v>56</v>
      </c>
      <c r="AI159" s="34" t="str">
        <f>+"Número de empresas dedicadas a agricultura y/o ganadería clasificadas por el Servicio de Impuestos Internos de tamaño "&amp;R159</f>
        <v>Número de empresas dedicadas a agricultura y/o ganadería clasificadas por el Servicio de Impuestos Internos de tamaño SIN VENTAS</v>
      </c>
      <c r="AJ159" s="34" t="str">
        <f>+P159</f>
        <v>Número de Empresas del Sector Agrícola por Tipo de Cultivo en la Categoría de Tamaño Específica: SIN VENTAS del Servicio de Impuestos Internos de Chile para el Año 2020 (empleados)</v>
      </c>
      <c r="AK159" s="35" t="s">
        <v>53</v>
      </c>
      <c r="AL159" s="34" t="s">
        <v>57</v>
      </c>
      <c r="AM159" s="36" t="str">
        <f>+AA159</f>
        <v>https://analytics.zoho.com/open-view/2395394000001035438?ZOHO_CRITERIA=%224.5%22.%22Id_Tama%C3%B1o_Espec%C3%ADfico%22%3D1</v>
      </c>
      <c r="AN159" s="37" t="s">
        <v>58</v>
      </c>
      <c r="AO159" s="37" t="s">
        <v>59</v>
      </c>
      <c r="AP159" s="34" t="s">
        <v>60</v>
      </c>
      <c r="AQ159" s="38">
        <v>44324</v>
      </c>
      <c r="AR159" s="39" t="s">
        <v>61</v>
      </c>
      <c r="AS159" s="39" t="s">
        <v>62</v>
      </c>
      <c r="AT159" s="40" t="s">
        <v>63</v>
      </c>
      <c r="AU159" s="40" t="s">
        <v>63</v>
      </c>
      <c r="AV159" s="40" t="s">
        <v>63</v>
      </c>
      <c r="AW159" s="35">
        <v>100100000</v>
      </c>
      <c r="AX159" s="41" t="e">
        <f>++VLOOKUP($AB159,[2]!Parametros[[nombre]:[Columna1]],5,0)</f>
        <v>#REF!</v>
      </c>
      <c r="AY159" s="42" t="s">
        <v>64</v>
      </c>
      <c r="AZ159" s="43">
        <v>38</v>
      </c>
      <c r="BA159" s="41" t="e">
        <f>+VLOOKUP($Z159,[2]!Temporalidad[[nombre]:[Columna1]],7,0)</f>
        <v>#REF!</v>
      </c>
      <c r="BB159" s="41" t="e">
        <f>+VLOOKUP($B159,[2]!Tipo_Gráfico[#Data],2,0)</f>
        <v>#REF!</v>
      </c>
      <c r="BC159" s="39" t="s">
        <v>65</v>
      </c>
      <c r="BD159" s="35" t="e">
        <f>+VLOOKUP($AA159,[2]!unidad_medida[[nombre]:[Columna1]],2,0)</f>
        <v>#REF!</v>
      </c>
      <c r="BE159" s="43" t="s">
        <v>63</v>
      </c>
      <c r="BF159" s="43" t="s">
        <v>63</v>
      </c>
      <c r="BG159" s="43" t="s">
        <v>63</v>
      </c>
      <c r="BH159" s="41" t="e">
        <f>+VLOOKUP($AP159,[2]!Responsables[#Data],3,0)</f>
        <v>#REF!</v>
      </c>
      <c r="BI159" s="41" t="e">
        <f>+VLOOKUP($AA159,[2]!unidad_medida[[nombre]:[Columna1]],5,0)</f>
        <v>#REF!</v>
      </c>
    </row>
    <row r="160" spans="1:61" ht="43.5" x14ac:dyDescent="0.35">
      <c r="A160" s="58" t="s">
        <v>250</v>
      </c>
      <c r="B160" s="58" t="s">
        <v>251</v>
      </c>
      <c r="C160" s="59">
        <v>4.2</v>
      </c>
      <c r="D160" s="19">
        <f>+IF(E160="","",D159+1)</f>
        <v>2</v>
      </c>
      <c r="E160" s="20" t="str">
        <f>+E159</f>
        <v>GR</v>
      </c>
      <c r="F160" s="21"/>
      <c r="G160" s="22"/>
      <c r="H160" s="23" t="s">
        <v>48</v>
      </c>
      <c r="I160" s="22"/>
      <c r="J160" s="24">
        <v>2</v>
      </c>
      <c r="K160" s="22"/>
      <c r="L160" s="22"/>
      <c r="M160" s="22"/>
      <c r="N160" s="22"/>
      <c r="O160" s="22"/>
      <c r="P160" s="53" t="str">
        <f t="shared" ref="P160:P171" si="113">+"Número de Empresas del Sector Agrícola por Tipo de Cultivo en la Categoría de Tamaño Específica: "&amp;R160&amp;" del Servicio de Impuestos Internos de Chile para el Año 2020 (empleados)"</f>
        <v>Número de Empresas del Sector Agrícola por Tipo de Cultivo en la Categoría de Tamaño Específica: PEQUEÑA 2 del Servicio de Impuestos Internos de Chile para el Año 2020 (empleados)</v>
      </c>
      <c r="Q160" s="20" t="str">
        <f>+Q159</f>
        <v>Gráfico 1</v>
      </c>
      <c r="R160" s="26" t="s">
        <v>66</v>
      </c>
      <c r="S160" s="27">
        <f t="shared" ref="S160:S210" si="114">+J160</f>
        <v>2</v>
      </c>
      <c r="T160" s="28"/>
      <c r="U160" s="28"/>
      <c r="V160" s="28"/>
      <c r="W160" s="28"/>
      <c r="X160" s="28"/>
      <c r="Y160" s="28"/>
      <c r="Z160" s="25" t="str">
        <f t="shared" ref="Z160:Z171" si="115">+"https://analytics.zoho.com/open-view/2395394000001035438?ZOHO_CRITERIA=%224.5%22.%22Id_Tama%C3%B1o_Espec%C3%ADfico%22%3D"&amp;S160</f>
        <v>https://analytics.zoho.com/open-view/2395394000001035438?ZOHO_CRITERIA=%224.5%22.%22Id_Tama%C3%B1o_Espec%C3%ADfico%22%3D2</v>
      </c>
      <c r="AA160" s="54" t="s">
        <v>67</v>
      </c>
      <c r="AB160" s="30" t="str">
        <f>+AB159</f>
        <v>Chile</v>
      </c>
      <c r="AC160" s="31" t="str">
        <f>+AC159</f>
        <v>Año 2020</v>
      </c>
      <c r="AD160" s="32" t="str">
        <f>+AD159</f>
        <v>empresas</v>
      </c>
      <c r="AE160" s="30" t="str">
        <f>+AE159</f>
        <v>Número</v>
      </c>
      <c r="AG160" s="33" t="str">
        <f t="shared" ref="AG160:AG223" si="116">+IF(Q160="","",Q160)</f>
        <v>Gráfico 1</v>
      </c>
      <c r="AH160" s="34" t="str">
        <f>+AH159</f>
        <v>Número de Empresas Agrícultura</v>
      </c>
      <c r="AI160" s="34" t="str">
        <f t="shared" ref="AI160:AI171" si="117">+"Número de empresas dedicadas a agricultura y/o ganadería clasificadas por el Servicio de Impuestos Internos de tamaño "&amp;R160</f>
        <v>Número de empresas dedicadas a agricultura y/o ganadería clasificadas por el Servicio de Impuestos Internos de tamaño PEQUEÑA 2</v>
      </c>
      <c r="AJ160" s="34" t="str">
        <f t="shared" ref="AJ160:AJ223" si="118">+P160</f>
        <v>Número de Empresas del Sector Agrícola por Tipo de Cultivo en la Categoría de Tamaño Específica: PEQUEÑA 2 del Servicio de Impuestos Internos de Chile para el Año 2020 (empleados)</v>
      </c>
      <c r="AK160" s="35" t="str">
        <f>+AK159</f>
        <v>Año 2020</v>
      </c>
      <c r="AL160" s="34" t="str">
        <f>+AL159</f>
        <v>venta estimada, empresas en agricultura, cultivos, actividad económica, agricultura, ganadería</v>
      </c>
      <c r="AM160" s="36" t="str">
        <f t="shared" ref="AM160:AM223" si="119">+AA160</f>
        <v>https://analytics.zoho.com/open-view/2395394000001035438?ZOHO_CRITERIA=%224.5%22.%22Id_Tama%C3%B1o_Espec%C3%ADfico%22%3D2</v>
      </c>
      <c r="AN160" s="44" t="str">
        <f t="shared" ref="AN160:AZ175" si="120">+AN159</f>
        <v>CHL</v>
      </c>
      <c r="AO160" s="44" t="str">
        <f t="shared" si="120"/>
        <v>País</v>
      </c>
      <c r="AP160" s="34" t="str">
        <f t="shared" si="120"/>
        <v>Número de Empleados de las empresas dedicadas a una actividad económica asociada a la agricultura o la ganadería, según tamaño de la empresa.</v>
      </c>
      <c r="AQ160" s="45">
        <f t="shared" si="120"/>
        <v>44324</v>
      </c>
      <c r="AR160" s="36" t="str">
        <f t="shared" si="120"/>
        <v>Español</v>
      </c>
      <c r="AS160" s="36" t="str">
        <f t="shared" si="120"/>
        <v>Naty</v>
      </c>
      <c r="AT160" s="40" t="str">
        <f t="shared" si="120"/>
        <v>No Aplica</v>
      </c>
      <c r="AU160" s="40" t="str">
        <f t="shared" si="120"/>
        <v>No Aplica</v>
      </c>
      <c r="AV160" s="40" t="str">
        <f t="shared" si="120"/>
        <v>No Aplica</v>
      </c>
      <c r="AW160" s="35">
        <f>+AW159</f>
        <v>100100000</v>
      </c>
      <c r="AX160" s="41" t="e">
        <f>+AX159</f>
        <v>#REF!</v>
      </c>
      <c r="AY160" s="46" t="str">
        <f>+AY159</f>
        <v>Fruta</v>
      </c>
      <c r="AZ160" s="40">
        <f>+AZ159</f>
        <v>38</v>
      </c>
      <c r="BA160" s="41" t="e">
        <f>+VLOOKUP($Z160,[2]!Temporalidad[[nombre]:[Columna1]],7,0)</f>
        <v>#REF!</v>
      </c>
      <c r="BB160" s="41" t="e">
        <f>+VLOOKUP($B160,[2]!Tipo_Gráfico[#Data],2,0)</f>
        <v>#REF!</v>
      </c>
      <c r="BC160" s="36" t="str">
        <f>+BC159</f>
        <v>Servicio de Impuestos Internos , Ministerio de Hacienda, Chile</v>
      </c>
      <c r="BD160" s="35" t="e">
        <f>+VLOOKUP($AA160,[2]!unidad_medida[[nombre]:[Columna1]],2,0)</f>
        <v>#REF!</v>
      </c>
      <c r="BE160" s="40" t="str">
        <f t="shared" ref="BE160:BG175" si="121">+BE159</f>
        <v>No Aplica</v>
      </c>
      <c r="BF160" s="40" t="str">
        <f t="shared" si="121"/>
        <v>No Aplica</v>
      </c>
      <c r="BG160" s="40" t="str">
        <f t="shared" si="121"/>
        <v>No Aplica</v>
      </c>
      <c r="BH160" s="41" t="e">
        <f>+VLOOKUP($AP160,[2]!Responsables[#Data],3,0)</f>
        <v>#REF!</v>
      </c>
      <c r="BI160" s="41" t="e">
        <f>+VLOOKUP($AA160,[2]!unidad_medida[[nombre]:[Columna1]],5,0)</f>
        <v>#REF!</v>
      </c>
    </row>
    <row r="161" spans="1:61" ht="43.5" x14ac:dyDescent="0.35">
      <c r="A161" s="58" t="s">
        <v>250</v>
      </c>
      <c r="B161" s="58" t="s">
        <v>251</v>
      </c>
      <c r="C161" s="59">
        <v>4.2</v>
      </c>
      <c r="D161" s="19">
        <f t="shared" ref="D161:D224" si="122">+IF(E161="","",D160+1)</f>
        <v>3</v>
      </c>
      <c r="E161" s="20" t="str">
        <f t="shared" ref="E161:E172" si="123">+E160</f>
        <v>GR</v>
      </c>
      <c r="F161" s="21"/>
      <c r="G161" s="22"/>
      <c r="H161" s="23" t="s">
        <v>48</v>
      </c>
      <c r="I161" s="22"/>
      <c r="J161" s="24">
        <v>3</v>
      </c>
      <c r="K161" s="22"/>
      <c r="L161" s="22"/>
      <c r="M161" s="22"/>
      <c r="N161" s="22"/>
      <c r="O161" s="22"/>
      <c r="P161" s="53" t="str">
        <f t="shared" si="113"/>
        <v>Número de Empresas del Sector Agrícola por Tipo de Cultivo en la Categoría de Tamaño Específica: MICRO 1 del Servicio de Impuestos Internos de Chile para el Año 2020 (empleados)</v>
      </c>
      <c r="Q161" s="20" t="str">
        <f t="shared" ref="Q161:Q197" si="124">+Q160</f>
        <v>Gráfico 1</v>
      </c>
      <c r="R161" s="26" t="s">
        <v>68</v>
      </c>
      <c r="S161" s="27">
        <f t="shared" si="114"/>
        <v>3</v>
      </c>
      <c r="T161" s="28"/>
      <c r="U161" s="28"/>
      <c r="V161" s="28"/>
      <c r="W161" s="28"/>
      <c r="X161" s="28"/>
      <c r="Y161" s="28"/>
      <c r="Z161" s="25" t="str">
        <f t="shared" si="115"/>
        <v>https://analytics.zoho.com/open-view/2395394000001035438?ZOHO_CRITERIA=%224.5%22.%22Id_Tama%C3%B1o_Espec%C3%ADfico%22%3D3</v>
      </c>
      <c r="AA161" s="54" t="s">
        <v>69</v>
      </c>
      <c r="AB161" s="30" t="str">
        <f t="shared" ref="AB161:AE176" si="125">+AB160</f>
        <v>Chile</v>
      </c>
      <c r="AC161" s="31" t="str">
        <f t="shared" si="125"/>
        <v>Año 2020</v>
      </c>
      <c r="AD161" s="32" t="str">
        <f t="shared" si="125"/>
        <v>empresas</v>
      </c>
      <c r="AE161" s="30" t="str">
        <f t="shared" si="125"/>
        <v>Número</v>
      </c>
      <c r="AG161" s="33" t="str">
        <f t="shared" si="116"/>
        <v>Gráfico 1</v>
      </c>
      <c r="AH161" s="34" t="str">
        <f t="shared" ref="AH161:AH224" si="126">+AH160</f>
        <v>Número de Empresas Agrícultura</v>
      </c>
      <c r="AI161" s="34" t="str">
        <f t="shared" si="117"/>
        <v>Número de empresas dedicadas a agricultura y/o ganadería clasificadas por el Servicio de Impuestos Internos de tamaño MICRO 1</v>
      </c>
      <c r="AJ161" s="34" t="str">
        <f t="shared" si="118"/>
        <v>Número de Empresas del Sector Agrícola por Tipo de Cultivo en la Categoría de Tamaño Específica: MICRO 1 del Servicio de Impuestos Internos de Chile para el Año 2020 (empleados)</v>
      </c>
      <c r="AK161" s="35" t="str">
        <f t="shared" ref="AK161:AL176" si="127">+AK160</f>
        <v>Año 2020</v>
      </c>
      <c r="AL161" s="34" t="str">
        <f t="shared" si="127"/>
        <v>venta estimada, empresas en agricultura, cultivos, actividad económica, agricultura, ganadería</v>
      </c>
      <c r="AM161" s="36" t="str">
        <f t="shared" si="119"/>
        <v>https://analytics.zoho.com/open-view/2395394000001035438?ZOHO_CRITERIA=%224.5%22.%22Id_Tama%C3%B1o_Espec%C3%ADfico%22%3D3</v>
      </c>
      <c r="AN161" s="44" t="str">
        <f t="shared" si="120"/>
        <v>CHL</v>
      </c>
      <c r="AO161" s="44" t="str">
        <f t="shared" si="120"/>
        <v>País</v>
      </c>
      <c r="AP161" s="34" t="str">
        <f t="shared" si="120"/>
        <v>Número de Empleados de las empresas dedicadas a una actividad económica asociada a la agricultura o la ganadería, según tamaño de la empresa.</v>
      </c>
      <c r="AQ161" s="45">
        <f t="shared" si="120"/>
        <v>44324</v>
      </c>
      <c r="AR161" s="36" t="str">
        <f t="shared" si="120"/>
        <v>Español</v>
      </c>
      <c r="AS161" s="36" t="str">
        <f t="shared" si="120"/>
        <v>Naty</v>
      </c>
      <c r="AT161" s="40" t="str">
        <f t="shared" si="120"/>
        <v>No Aplica</v>
      </c>
      <c r="AU161" s="40" t="str">
        <f t="shared" si="120"/>
        <v>No Aplica</v>
      </c>
      <c r="AV161" s="40" t="str">
        <f t="shared" si="120"/>
        <v>No Aplica</v>
      </c>
      <c r="AW161" s="35">
        <f t="shared" si="120"/>
        <v>100100000</v>
      </c>
      <c r="AX161" s="41" t="e">
        <f t="shared" si="120"/>
        <v>#REF!</v>
      </c>
      <c r="AY161" s="46" t="str">
        <f t="shared" si="120"/>
        <v>Fruta</v>
      </c>
      <c r="AZ161" s="40">
        <f t="shared" si="120"/>
        <v>38</v>
      </c>
      <c r="BA161" s="41" t="e">
        <f>+VLOOKUP($Z161,[2]!Temporalidad[[nombre]:[Columna1]],7,0)</f>
        <v>#REF!</v>
      </c>
      <c r="BB161" s="41" t="e">
        <f>+VLOOKUP($B161,[2]!Tipo_Gráfico[#Data],2,0)</f>
        <v>#REF!</v>
      </c>
      <c r="BC161" s="36" t="str">
        <f t="shared" ref="BC161:BC224" si="128">+BC160</f>
        <v>Servicio de Impuestos Internos , Ministerio de Hacienda, Chile</v>
      </c>
      <c r="BD161" s="35" t="e">
        <f>+VLOOKUP($AA161,[2]!unidad_medida[[nombre]:[Columna1]],2,0)</f>
        <v>#REF!</v>
      </c>
      <c r="BE161" s="40" t="str">
        <f t="shared" si="121"/>
        <v>No Aplica</v>
      </c>
      <c r="BF161" s="40" t="str">
        <f t="shared" si="121"/>
        <v>No Aplica</v>
      </c>
      <c r="BG161" s="40" t="str">
        <f t="shared" si="121"/>
        <v>No Aplica</v>
      </c>
      <c r="BH161" s="41" t="e">
        <f>+VLOOKUP($AP161,[2]!Responsables[#Data],3,0)</f>
        <v>#REF!</v>
      </c>
      <c r="BI161" s="41" t="e">
        <f>+VLOOKUP($AA161,[2]!unidad_medida[[nombre]:[Columna1]],5,0)</f>
        <v>#REF!</v>
      </c>
    </row>
    <row r="162" spans="1:61" ht="43.5" x14ac:dyDescent="0.35">
      <c r="A162" s="58" t="s">
        <v>250</v>
      </c>
      <c r="B162" s="58" t="s">
        <v>251</v>
      </c>
      <c r="C162" s="59">
        <v>4.2</v>
      </c>
      <c r="D162" s="19">
        <f t="shared" si="122"/>
        <v>4</v>
      </c>
      <c r="E162" s="20" t="str">
        <f t="shared" si="123"/>
        <v>GR</v>
      </c>
      <c r="F162" s="21"/>
      <c r="G162" s="22"/>
      <c r="H162" s="23" t="s">
        <v>48</v>
      </c>
      <c r="I162" s="22"/>
      <c r="J162" s="24">
        <v>4</v>
      </c>
      <c r="K162" s="22"/>
      <c r="L162" s="22"/>
      <c r="M162" s="22"/>
      <c r="N162" s="22"/>
      <c r="O162" s="22"/>
      <c r="P162" s="53" t="str">
        <f t="shared" si="113"/>
        <v>Número de Empresas del Sector Agrícola por Tipo de Cultivo en la Categoría de Tamaño Específica: MEDIANA 1 del Servicio de Impuestos Internos de Chile para el Año 2020 (empleados)</v>
      </c>
      <c r="Q162" s="20" t="str">
        <f t="shared" si="124"/>
        <v>Gráfico 1</v>
      </c>
      <c r="R162" s="26" t="s">
        <v>70</v>
      </c>
      <c r="S162" s="27">
        <f t="shared" si="114"/>
        <v>4</v>
      </c>
      <c r="T162" s="28"/>
      <c r="U162" s="28"/>
      <c r="V162" s="28"/>
      <c r="W162" s="28"/>
      <c r="X162" s="28"/>
      <c r="Y162" s="28"/>
      <c r="Z162" s="25" t="str">
        <f t="shared" si="115"/>
        <v>https://analytics.zoho.com/open-view/2395394000001035438?ZOHO_CRITERIA=%224.5%22.%22Id_Tama%C3%B1o_Espec%C3%ADfico%22%3D4</v>
      </c>
      <c r="AA162" s="54" t="s">
        <v>71</v>
      </c>
      <c r="AB162" s="30" t="str">
        <f t="shared" si="125"/>
        <v>Chile</v>
      </c>
      <c r="AC162" s="31" t="str">
        <f t="shared" si="125"/>
        <v>Año 2020</v>
      </c>
      <c r="AD162" s="32" t="str">
        <f t="shared" si="125"/>
        <v>empresas</v>
      </c>
      <c r="AE162" s="30" t="str">
        <f t="shared" si="125"/>
        <v>Número</v>
      </c>
      <c r="AG162" s="33" t="str">
        <f t="shared" si="116"/>
        <v>Gráfico 1</v>
      </c>
      <c r="AH162" s="34" t="str">
        <f t="shared" si="126"/>
        <v>Número de Empresas Agrícultura</v>
      </c>
      <c r="AI162" s="34" t="str">
        <f t="shared" si="117"/>
        <v>Número de empresas dedicadas a agricultura y/o ganadería clasificadas por el Servicio de Impuestos Internos de tamaño MEDIANA 1</v>
      </c>
      <c r="AJ162" s="34" t="str">
        <f t="shared" si="118"/>
        <v>Número de Empresas del Sector Agrícola por Tipo de Cultivo en la Categoría de Tamaño Específica: MEDIANA 1 del Servicio de Impuestos Internos de Chile para el Año 2020 (empleados)</v>
      </c>
      <c r="AK162" s="35" t="str">
        <f t="shared" si="127"/>
        <v>Año 2020</v>
      </c>
      <c r="AL162" s="34" t="str">
        <f t="shared" si="127"/>
        <v>venta estimada, empresas en agricultura, cultivos, actividad económica, agricultura, ganadería</v>
      </c>
      <c r="AM162" s="36" t="str">
        <f t="shared" si="119"/>
        <v>https://analytics.zoho.com/open-view/2395394000001035438?ZOHO_CRITERIA=%224.5%22.%22Id_Tama%C3%B1o_Espec%C3%ADfico%22%3D4</v>
      </c>
      <c r="AN162" s="44" t="str">
        <f t="shared" si="120"/>
        <v>CHL</v>
      </c>
      <c r="AO162" s="44" t="str">
        <f t="shared" si="120"/>
        <v>País</v>
      </c>
      <c r="AP162" s="34" t="str">
        <f t="shared" si="120"/>
        <v>Número de Empleados de las empresas dedicadas a una actividad económica asociada a la agricultura o la ganadería, según tamaño de la empresa.</v>
      </c>
      <c r="AQ162" s="45">
        <f t="shared" si="120"/>
        <v>44324</v>
      </c>
      <c r="AR162" s="36" t="str">
        <f t="shared" si="120"/>
        <v>Español</v>
      </c>
      <c r="AS162" s="36" t="str">
        <f t="shared" si="120"/>
        <v>Naty</v>
      </c>
      <c r="AT162" s="40" t="str">
        <f t="shared" si="120"/>
        <v>No Aplica</v>
      </c>
      <c r="AU162" s="40" t="str">
        <f t="shared" si="120"/>
        <v>No Aplica</v>
      </c>
      <c r="AV162" s="40" t="str">
        <f t="shared" si="120"/>
        <v>No Aplica</v>
      </c>
      <c r="AW162" s="35">
        <f t="shared" si="120"/>
        <v>100100000</v>
      </c>
      <c r="AX162" s="41" t="e">
        <f t="shared" si="120"/>
        <v>#REF!</v>
      </c>
      <c r="AY162" s="46" t="str">
        <f t="shared" si="120"/>
        <v>Fruta</v>
      </c>
      <c r="AZ162" s="40">
        <f t="shared" si="120"/>
        <v>38</v>
      </c>
      <c r="BA162" s="41" t="e">
        <f>+VLOOKUP($Z162,[2]!Temporalidad[[nombre]:[Columna1]],7,0)</f>
        <v>#REF!</v>
      </c>
      <c r="BB162" s="41" t="e">
        <f>+VLOOKUP($B162,[2]!Tipo_Gráfico[#Data],2,0)</f>
        <v>#REF!</v>
      </c>
      <c r="BC162" s="36" t="str">
        <f t="shared" si="128"/>
        <v>Servicio de Impuestos Internos , Ministerio de Hacienda, Chile</v>
      </c>
      <c r="BD162" s="35" t="e">
        <f>+VLOOKUP($AA162,[2]!unidad_medida[[nombre]:[Columna1]],2,0)</f>
        <v>#REF!</v>
      </c>
      <c r="BE162" s="40" t="str">
        <f t="shared" si="121"/>
        <v>No Aplica</v>
      </c>
      <c r="BF162" s="40" t="str">
        <f t="shared" si="121"/>
        <v>No Aplica</v>
      </c>
      <c r="BG162" s="40" t="str">
        <f t="shared" si="121"/>
        <v>No Aplica</v>
      </c>
      <c r="BH162" s="41" t="e">
        <f>+VLOOKUP($AP162,[2]!Responsables[#Data],3,0)</f>
        <v>#REF!</v>
      </c>
      <c r="BI162" s="41" t="e">
        <f>+VLOOKUP($AA162,[2]!unidad_medida[[nombre]:[Columna1]],5,0)</f>
        <v>#REF!</v>
      </c>
    </row>
    <row r="163" spans="1:61" ht="43.5" x14ac:dyDescent="0.35">
      <c r="A163" s="58" t="s">
        <v>250</v>
      </c>
      <c r="B163" s="58" t="s">
        <v>251</v>
      </c>
      <c r="C163" s="59">
        <v>4.2</v>
      </c>
      <c r="D163" s="19">
        <f t="shared" si="122"/>
        <v>5</v>
      </c>
      <c r="E163" s="20" t="str">
        <f t="shared" si="123"/>
        <v>GR</v>
      </c>
      <c r="F163" s="21"/>
      <c r="G163" s="22"/>
      <c r="H163" s="23" t="s">
        <v>48</v>
      </c>
      <c r="I163" s="22"/>
      <c r="J163" s="24">
        <v>5</v>
      </c>
      <c r="K163" s="22"/>
      <c r="L163" s="22"/>
      <c r="M163" s="22"/>
      <c r="N163" s="22"/>
      <c r="O163" s="22"/>
      <c r="P163" s="53" t="str">
        <f t="shared" si="113"/>
        <v>Número de Empresas del Sector Agrícola por Tipo de Cultivo en la Categoría de Tamaño Específica: MICRO 2 del Servicio de Impuestos Internos de Chile para el Año 2020 (empleados)</v>
      </c>
      <c r="Q163" s="20" t="str">
        <f t="shared" si="124"/>
        <v>Gráfico 1</v>
      </c>
      <c r="R163" s="26" t="s">
        <v>72</v>
      </c>
      <c r="S163" s="27">
        <f t="shared" si="114"/>
        <v>5</v>
      </c>
      <c r="T163" s="28"/>
      <c r="U163" s="28"/>
      <c r="V163" s="28"/>
      <c r="W163" s="28"/>
      <c r="X163" s="28"/>
      <c r="Y163" s="28"/>
      <c r="Z163" s="25" t="str">
        <f t="shared" si="115"/>
        <v>https://analytics.zoho.com/open-view/2395394000001035438?ZOHO_CRITERIA=%224.5%22.%22Id_Tama%C3%B1o_Espec%C3%ADfico%22%3D5</v>
      </c>
      <c r="AA163" s="54" t="s">
        <v>73</v>
      </c>
      <c r="AB163" s="30" t="str">
        <f t="shared" si="125"/>
        <v>Chile</v>
      </c>
      <c r="AC163" s="31" t="str">
        <f t="shared" si="125"/>
        <v>Año 2020</v>
      </c>
      <c r="AD163" s="32" t="str">
        <f t="shared" si="125"/>
        <v>empresas</v>
      </c>
      <c r="AE163" s="30" t="str">
        <f t="shared" si="125"/>
        <v>Número</v>
      </c>
      <c r="AG163" s="33" t="str">
        <f t="shared" si="116"/>
        <v>Gráfico 1</v>
      </c>
      <c r="AH163" s="34" t="str">
        <f t="shared" si="126"/>
        <v>Número de Empresas Agrícultura</v>
      </c>
      <c r="AI163" s="34" t="str">
        <f t="shared" si="117"/>
        <v>Número de empresas dedicadas a agricultura y/o ganadería clasificadas por el Servicio de Impuestos Internos de tamaño MICRO 2</v>
      </c>
      <c r="AJ163" s="34" t="str">
        <f t="shared" si="118"/>
        <v>Número de Empresas del Sector Agrícola por Tipo de Cultivo en la Categoría de Tamaño Específica: MICRO 2 del Servicio de Impuestos Internos de Chile para el Año 2020 (empleados)</v>
      </c>
      <c r="AK163" s="35" t="str">
        <f t="shared" si="127"/>
        <v>Año 2020</v>
      </c>
      <c r="AL163" s="34" t="str">
        <f t="shared" si="127"/>
        <v>venta estimada, empresas en agricultura, cultivos, actividad económica, agricultura, ganadería</v>
      </c>
      <c r="AM163" s="36" t="str">
        <f t="shared" si="119"/>
        <v>https://analytics.zoho.com/open-view/2395394000001035438?ZOHO_CRITERIA=%224.5%22.%22Id_Tama%C3%B1o_Espec%C3%ADfico%22%3D5</v>
      </c>
      <c r="AN163" s="44" t="str">
        <f t="shared" si="120"/>
        <v>CHL</v>
      </c>
      <c r="AO163" s="44" t="str">
        <f t="shared" si="120"/>
        <v>País</v>
      </c>
      <c r="AP163" s="34" t="str">
        <f t="shared" si="120"/>
        <v>Número de Empleados de las empresas dedicadas a una actividad económica asociada a la agricultura o la ganadería, según tamaño de la empresa.</v>
      </c>
      <c r="AQ163" s="45">
        <f t="shared" si="120"/>
        <v>44324</v>
      </c>
      <c r="AR163" s="36" t="str">
        <f t="shared" si="120"/>
        <v>Español</v>
      </c>
      <c r="AS163" s="36" t="str">
        <f t="shared" si="120"/>
        <v>Naty</v>
      </c>
      <c r="AT163" s="40" t="str">
        <f t="shared" si="120"/>
        <v>No Aplica</v>
      </c>
      <c r="AU163" s="40" t="str">
        <f t="shared" si="120"/>
        <v>No Aplica</v>
      </c>
      <c r="AV163" s="40" t="str">
        <f t="shared" si="120"/>
        <v>No Aplica</v>
      </c>
      <c r="AW163" s="35">
        <f t="shared" si="120"/>
        <v>100100000</v>
      </c>
      <c r="AX163" s="41" t="e">
        <f t="shared" si="120"/>
        <v>#REF!</v>
      </c>
      <c r="AY163" s="46" t="str">
        <f t="shared" si="120"/>
        <v>Fruta</v>
      </c>
      <c r="AZ163" s="40">
        <f t="shared" si="120"/>
        <v>38</v>
      </c>
      <c r="BA163" s="41" t="e">
        <f>+VLOOKUP($Z163,[2]!Temporalidad[[nombre]:[Columna1]],7,0)</f>
        <v>#REF!</v>
      </c>
      <c r="BB163" s="41" t="e">
        <f>+VLOOKUP($B163,[2]!Tipo_Gráfico[#Data],2,0)</f>
        <v>#REF!</v>
      </c>
      <c r="BC163" s="36" t="str">
        <f t="shared" si="128"/>
        <v>Servicio de Impuestos Internos , Ministerio de Hacienda, Chile</v>
      </c>
      <c r="BD163" s="35" t="e">
        <f>+VLOOKUP($AA163,[2]!unidad_medida[[nombre]:[Columna1]],2,0)</f>
        <v>#REF!</v>
      </c>
      <c r="BE163" s="40" t="str">
        <f t="shared" si="121"/>
        <v>No Aplica</v>
      </c>
      <c r="BF163" s="40" t="str">
        <f t="shared" si="121"/>
        <v>No Aplica</v>
      </c>
      <c r="BG163" s="40" t="str">
        <f t="shared" si="121"/>
        <v>No Aplica</v>
      </c>
      <c r="BH163" s="41" t="e">
        <f>+VLOOKUP($AP163,[2]!Responsables[#Data],3,0)</f>
        <v>#REF!</v>
      </c>
      <c r="BI163" s="41" t="e">
        <f>+VLOOKUP($AA163,[2]!unidad_medida[[nombre]:[Columna1]],5,0)</f>
        <v>#REF!</v>
      </c>
    </row>
    <row r="164" spans="1:61" ht="43.5" x14ac:dyDescent="0.35">
      <c r="A164" s="58" t="s">
        <v>250</v>
      </c>
      <c r="B164" s="58" t="s">
        <v>251</v>
      </c>
      <c r="C164" s="59">
        <v>4.2</v>
      </c>
      <c r="D164" s="19">
        <f t="shared" si="122"/>
        <v>6</v>
      </c>
      <c r="E164" s="20" t="str">
        <f t="shared" si="123"/>
        <v>GR</v>
      </c>
      <c r="F164" s="21"/>
      <c r="G164" s="22"/>
      <c r="H164" s="23" t="s">
        <v>48</v>
      </c>
      <c r="I164" s="22"/>
      <c r="J164" s="24">
        <v>6</v>
      </c>
      <c r="K164" s="22"/>
      <c r="L164" s="22"/>
      <c r="M164" s="22"/>
      <c r="N164" s="22"/>
      <c r="O164" s="22"/>
      <c r="P164" s="53" t="str">
        <f t="shared" si="113"/>
        <v>Número de Empresas del Sector Agrícola por Tipo de Cultivo en la Categoría de Tamaño Específica: PEQUEÑA 3 del Servicio de Impuestos Internos de Chile para el Año 2020 (empleados)</v>
      </c>
      <c r="Q164" s="20" t="str">
        <f t="shared" si="124"/>
        <v>Gráfico 1</v>
      </c>
      <c r="R164" s="26" t="s">
        <v>74</v>
      </c>
      <c r="S164" s="27">
        <f t="shared" si="114"/>
        <v>6</v>
      </c>
      <c r="T164" s="28"/>
      <c r="U164" s="28"/>
      <c r="V164" s="28"/>
      <c r="W164" s="28"/>
      <c r="X164" s="28"/>
      <c r="Y164" s="28"/>
      <c r="Z164" s="25" t="str">
        <f t="shared" si="115"/>
        <v>https://analytics.zoho.com/open-view/2395394000001035438?ZOHO_CRITERIA=%224.5%22.%22Id_Tama%C3%B1o_Espec%C3%ADfico%22%3D6</v>
      </c>
      <c r="AA164" s="54" t="s">
        <v>75</v>
      </c>
      <c r="AB164" s="30" t="str">
        <f t="shared" si="125"/>
        <v>Chile</v>
      </c>
      <c r="AC164" s="31" t="str">
        <f t="shared" si="125"/>
        <v>Año 2020</v>
      </c>
      <c r="AD164" s="32" t="str">
        <f t="shared" si="125"/>
        <v>empresas</v>
      </c>
      <c r="AE164" s="30" t="str">
        <f t="shared" si="125"/>
        <v>Número</v>
      </c>
      <c r="AG164" s="33" t="str">
        <f t="shared" si="116"/>
        <v>Gráfico 1</v>
      </c>
      <c r="AH164" s="34" t="str">
        <f t="shared" si="126"/>
        <v>Número de Empresas Agrícultura</v>
      </c>
      <c r="AI164" s="34" t="str">
        <f t="shared" si="117"/>
        <v>Número de empresas dedicadas a agricultura y/o ganadería clasificadas por el Servicio de Impuestos Internos de tamaño PEQUEÑA 3</v>
      </c>
      <c r="AJ164" s="34" t="str">
        <f t="shared" si="118"/>
        <v>Número de Empresas del Sector Agrícola por Tipo de Cultivo en la Categoría de Tamaño Específica: PEQUEÑA 3 del Servicio de Impuestos Internos de Chile para el Año 2020 (empleados)</v>
      </c>
      <c r="AK164" s="35" t="str">
        <f t="shared" si="127"/>
        <v>Año 2020</v>
      </c>
      <c r="AL164" s="34" t="str">
        <f t="shared" si="127"/>
        <v>venta estimada, empresas en agricultura, cultivos, actividad económica, agricultura, ganadería</v>
      </c>
      <c r="AM164" s="36" t="str">
        <f t="shared" si="119"/>
        <v>https://analytics.zoho.com/open-view/2395394000001035438?ZOHO_CRITERIA=%224.5%22.%22Id_Tama%C3%B1o_Espec%C3%ADfico%22%3D6</v>
      </c>
      <c r="AN164" s="44" t="str">
        <f t="shared" si="120"/>
        <v>CHL</v>
      </c>
      <c r="AO164" s="44" t="str">
        <f t="shared" si="120"/>
        <v>País</v>
      </c>
      <c r="AP164" s="34" t="str">
        <f t="shared" si="120"/>
        <v>Número de Empleados de las empresas dedicadas a una actividad económica asociada a la agricultura o la ganadería, según tamaño de la empresa.</v>
      </c>
      <c r="AQ164" s="45">
        <f t="shared" si="120"/>
        <v>44324</v>
      </c>
      <c r="AR164" s="36" t="str">
        <f t="shared" si="120"/>
        <v>Español</v>
      </c>
      <c r="AS164" s="36" t="str">
        <f t="shared" si="120"/>
        <v>Naty</v>
      </c>
      <c r="AT164" s="40" t="str">
        <f t="shared" si="120"/>
        <v>No Aplica</v>
      </c>
      <c r="AU164" s="40" t="str">
        <f t="shared" si="120"/>
        <v>No Aplica</v>
      </c>
      <c r="AV164" s="40" t="str">
        <f t="shared" si="120"/>
        <v>No Aplica</v>
      </c>
      <c r="AW164" s="35">
        <f t="shared" si="120"/>
        <v>100100000</v>
      </c>
      <c r="AX164" s="41" t="e">
        <f t="shared" si="120"/>
        <v>#REF!</v>
      </c>
      <c r="AY164" s="46" t="str">
        <f t="shared" si="120"/>
        <v>Fruta</v>
      </c>
      <c r="AZ164" s="40">
        <f t="shared" si="120"/>
        <v>38</v>
      </c>
      <c r="BA164" s="41" t="e">
        <f>+VLOOKUP($Z164,[2]!Temporalidad[[nombre]:[Columna1]],7,0)</f>
        <v>#REF!</v>
      </c>
      <c r="BB164" s="41" t="e">
        <f>+VLOOKUP($B164,[2]!Tipo_Gráfico[#Data],2,0)</f>
        <v>#REF!</v>
      </c>
      <c r="BC164" s="36" t="str">
        <f t="shared" si="128"/>
        <v>Servicio de Impuestos Internos , Ministerio de Hacienda, Chile</v>
      </c>
      <c r="BD164" s="35" t="e">
        <f>+VLOOKUP($AA164,[2]!unidad_medida[[nombre]:[Columna1]],2,0)</f>
        <v>#REF!</v>
      </c>
      <c r="BE164" s="40" t="str">
        <f t="shared" si="121"/>
        <v>No Aplica</v>
      </c>
      <c r="BF164" s="40" t="str">
        <f t="shared" si="121"/>
        <v>No Aplica</v>
      </c>
      <c r="BG164" s="40" t="str">
        <f t="shared" si="121"/>
        <v>No Aplica</v>
      </c>
      <c r="BH164" s="41" t="e">
        <f>+VLOOKUP($AP164,[2]!Responsables[#Data],3,0)</f>
        <v>#REF!</v>
      </c>
      <c r="BI164" s="41" t="e">
        <f>+VLOOKUP($AA164,[2]!unidad_medida[[nombre]:[Columna1]],5,0)</f>
        <v>#REF!</v>
      </c>
    </row>
    <row r="165" spans="1:61" ht="43.5" x14ac:dyDescent="0.35">
      <c r="A165" s="58" t="s">
        <v>250</v>
      </c>
      <c r="B165" s="58" t="s">
        <v>251</v>
      </c>
      <c r="C165" s="59">
        <v>4.2</v>
      </c>
      <c r="D165" s="19">
        <f t="shared" si="122"/>
        <v>7</v>
      </c>
      <c r="E165" s="20" t="str">
        <f t="shared" si="123"/>
        <v>GR</v>
      </c>
      <c r="F165" s="21"/>
      <c r="G165" s="22"/>
      <c r="H165" s="23" t="s">
        <v>48</v>
      </c>
      <c r="I165" s="22"/>
      <c r="J165" s="24">
        <v>7</v>
      </c>
      <c r="K165" s="22"/>
      <c r="L165" s="22"/>
      <c r="M165" s="22"/>
      <c r="N165" s="22"/>
      <c r="O165" s="22"/>
      <c r="P165" s="53" t="str">
        <f t="shared" si="113"/>
        <v>Número de Empresas del Sector Agrícola por Tipo de Cultivo en la Categoría de Tamaño Específica: MICRO 3 del Servicio de Impuestos Internos de Chile para el Año 2020 (empleados)</v>
      </c>
      <c r="Q165" s="20" t="str">
        <f t="shared" si="124"/>
        <v>Gráfico 1</v>
      </c>
      <c r="R165" s="26" t="s">
        <v>76</v>
      </c>
      <c r="S165" s="27">
        <f t="shared" si="114"/>
        <v>7</v>
      </c>
      <c r="T165" s="28"/>
      <c r="U165" s="28"/>
      <c r="V165" s="28"/>
      <c r="W165" s="28"/>
      <c r="X165" s="28"/>
      <c r="Y165" s="28"/>
      <c r="Z165" s="25" t="str">
        <f t="shared" si="115"/>
        <v>https://analytics.zoho.com/open-view/2395394000001035438?ZOHO_CRITERIA=%224.5%22.%22Id_Tama%C3%B1o_Espec%C3%ADfico%22%3D7</v>
      </c>
      <c r="AA165" s="54" t="s">
        <v>77</v>
      </c>
      <c r="AB165" s="30" t="str">
        <f t="shared" si="125"/>
        <v>Chile</v>
      </c>
      <c r="AC165" s="31" t="str">
        <f t="shared" si="125"/>
        <v>Año 2020</v>
      </c>
      <c r="AD165" s="32" t="str">
        <f t="shared" si="125"/>
        <v>empresas</v>
      </c>
      <c r="AE165" s="30" t="str">
        <f t="shared" si="125"/>
        <v>Número</v>
      </c>
      <c r="AG165" s="33" t="str">
        <f t="shared" si="116"/>
        <v>Gráfico 1</v>
      </c>
      <c r="AH165" s="34" t="str">
        <f t="shared" si="126"/>
        <v>Número de Empresas Agrícultura</v>
      </c>
      <c r="AI165" s="34" t="str">
        <f t="shared" si="117"/>
        <v>Número de empresas dedicadas a agricultura y/o ganadería clasificadas por el Servicio de Impuestos Internos de tamaño MICRO 3</v>
      </c>
      <c r="AJ165" s="34" t="str">
        <f t="shared" si="118"/>
        <v>Número de Empresas del Sector Agrícola por Tipo de Cultivo en la Categoría de Tamaño Específica: MICRO 3 del Servicio de Impuestos Internos de Chile para el Año 2020 (empleados)</v>
      </c>
      <c r="AK165" s="35" t="str">
        <f t="shared" si="127"/>
        <v>Año 2020</v>
      </c>
      <c r="AL165" s="34" t="str">
        <f t="shared" si="127"/>
        <v>venta estimada, empresas en agricultura, cultivos, actividad económica, agricultura, ganadería</v>
      </c>
      <c r="AM165" s="36" t="str">
        <f t="shared" si="119"/>
        <v>https://analytics.zoho.com/open-view/2395394000001035438?ZOHO_CRITERIA=%224.5%22.%22Id_Tama%C3%B1o_Espec%C3%ADfico%22%3D7</v>
      </c>
      <c r="AN165" s="44" t="str">
        <f t="shared" si="120"/>
        <v>CHL</v>
      </c>
      <c r="AO165" s="44" t="str">
        <f t="shared" si="120"/>
        <v>País</v>
      </c>
      <c r="AP165" s="34" t="str">
        <f t="shared" si="120"/>
        <v>Número de Empleados de las empresas dedicadas a una actividad económica asociada a la agricultura o la ganadería, según tamaño de la empresa.</v>
      </c>
      <c r="AQ165" s="45">
        <f t="shared" si="120"/>
        <v>44324</v>
      </c>
      <c r="AR165" s="36" t="str">
        <f t="shared" si="120"/>
        <v>Español</v>
      </c>
      <c r="AS165" s="36" t="str">
        <f t="shared" si="120"/>
        <v>Naty</v>
      </c>
      <c r="AT165" s="40" t="str">
        <f t="shared" si="120"/>
        <v>No Aplica</v>
      </c>
      <c r="AU165" s="40" t="str">
        <f t="shared" si="120"/>
        <v>No Aplica</v>
      </c>
      <c r="AV165" s="40" t="str">
        <f t="shared" si="120"/>
        <v>No Aplica</v>
      </c>
      <c r="AW165" s="35">
        <f t="shared" si="120"/>
        <v>100100000</v>
      </c>
      <c r="AX165" s="41" t="e">
        <f t="shared" si="120"/>
        <v>#REF!</v>
      </c>
      <c r="AY165" s="46" t="str">
        <f t="shared" si="120"/>
        <v>Fruta</v>
      </c>
      <c r="AZ165" s="40">
        <f t="shared" si="120"/>
        <v>38</v>
      </c>
      <c r="BA165" s="41" t="e">
        <f>+VLOOKUP($Z165,[2]!Temporalidad[[nombre]:[Columna1]],7,0)</f>
        <v>#REF!</v>
      </c>
      <c r="BB165" s="41" t="e">
        <f>+VLOOKUP($B165,[2]!Tipo_Gráfico[#Data],2,0)</f>
        <v>#REF!</v>
      </c>
      <c r="BC165" s="36" t="str">
        <f t="shared" si="128"/>
        <v>Servicio de Impuestos Internos , Ministerio de Hacienda, Chile</v>
      </c>
      <c r="BD165" s="35" t="e">
        <f>+VLOOKUP($AA165,[2]!unidad_medida[[nombre]:[Columna1]],2,0)</f>
        <v>#REF!</v>
      </c>
      <c r="BE165" s="40" t="str">
        <f t="shared" si="121"/>
        <v>No Aplica</v>
      </c>
      <c r="BF165" s="40" t="str">
        <f t="shared" si="121"/>
        <v>No Aplica</v>
      </c>
      <c r="BG165" s="40" t="str">
        <f t="shared" si="121"/>
        <v>No Aplica</v>
      </c>
      <c r="BH165" s="41" t="e">
        <f>+VLOOKUP($AP165,[2]!Responsables[#Data],3,0)</f>
        <v>#REF!</v>
      </c>
      <c r="BI165" s="41" t="e">
        <f>+VLOOKUP($AA165,[2]!unidad_medida[[nombre]:[Columna1]],5,0)</f>
        <v>#REF!</v>
      </c>
    </row>
    <row r="166" spans="1:61" ht="43.5" x14ac:dyDescent="0.35">
      <c r="A166" s="58" t="s">
        <v>250</v>
      </c>
      <c r="B166" s="58" t="s">
        <v>251</v>
      </c>
      <c r="C166" s="59">
        <v>4.2</v>
      </c>
      <c r="D166" s="19">
        <f t="shared" si="122"/>
        <v>8</v>
      </c>
      <c r="E166" s="20" t="str">
        <f t="shared" si="123"/>
        <v>GR</v>
      </c>
      <c r="F166" s="21"/>
      <c r="G166" s="22"/>
      <c r="H166" s="23" t="s">
        <v>48</v>
      </c>
      <c r="I166" s="22"/>
      <c r="J166" s="24">
        <v>8</v>
      </c>
      <c r="K166" s="22"/>
      <c r="L166" s="22"/>
      <c r="M166" s="22"/>
      <c r="N166" s="22"/>
      <c r="O166" s="22"/>
      <c r="P166" s="53" t="str">
        <f t="shared" si="113"/>
        <v>Número de Empresas del Sector Agrícola por Tipo de Cultivo en la Categoría de Tamaño Específica: GRANDE 1 del Servicio de Impuestos Internos de Chile para el Año 2020 (empleados)</v>
      </c>
      <c r="Q166" s="20" t="str">
        <f t="shared" si="124"/>
        <v>Gráfico 1</v>
      </c>
      <c r="R166" s="26" t="s">
        <v>78</v>
      </c>
      <c r="S166" s="27">
        <f t="shared" si="114"/>
        <v>8</v>
      </c>
      <c r="T166" s="28"/>
      <c r="U166" s="28"/>
      <c r="V166" s="28"/>
      <c r="W166" s="28"/>
      <c r="X166" s="28"/>
      <c r="Y166" s="28"/>
      <c r="Z166" s="25" t="str">
        <f t="shared" si="115"/>
        <v>https://analytics.zoho.com/open-view/2395394000001035438?ZOHO_CRITERIA=%224.5%22.%22Id_Tama%C3%B1o_Espec%C3%ADfico%22%3D8</v>
      </c>
      <c r="AA166" s="54" t="s">
        <v>79</v>
      </c>
      <c r="AB166" s="30" t="str">
        <f t="shared" si="125"/>
        <v>Chile</v>
      </c>
      <c r="AC166" s="31" t="str">
        <f t="shared" si="125"/>
        <v>Año 2020</v>
      </c>
      <c r="AD166" s="32" t="str">
        <f t="shared" si="125"/>
        <v>empresas</v>
      </c>
      <c r="AE166" s="30" t="str">
        <f t="shared" si="125"/>
        <v>Número</v>
      </c>
      <c r="AG166" s="33" t="str">
        <f t="shared" si="116"/>
        <v>Gráfico 1</v>
      </c>
      <c r="AH166" s="34" t="str">
        <f t="shared" si="126"/>
        <v>Número de Empresas Agrícultura</v>
      </c>
      <c r="AI166" s="34" t="str">
        <f t="shared" si="117"/>
        <v>Número de empresas dedicadas a agricultura y/o ganadería clasificadas por el Servicio de Impuestos Internos de tamaño GRANDE 1</v>
      </c>
      <c r="AJ166" s="34" t="str">
        <f t="shared" si="118"/>
        <v>Número de Empresas del Sector Agrícola por Tipo de Cultivo en la Categoría de Tamaño Específica: GRANDE 1 del Servicio de Impuestos Internos de Chile para el Año 2020 (empleados)</v>
      </c>
      <c r="AK166" s="35" t="str">
        <f t="shared" si="127"/>
        <v>Año 2020</v>
      </c>
      <c r="AL166" s="34" t="str">
        <f t="shared" si="127"/>
        <v>venta estimada, empresas en agricultura, cultivos, actividad económica, agricultura, ganadería</v>
      </c>
      <c r="AM166" s="36" t="str">
        <f t="shared" si="119"/>
        <v>https://analytics.zoho.com/open-view/2395394000001035438?ZOHO_CRITERIA=%224.5%22.%22Id_Tama%C3%B1o_Espec%C3%ADfico%22%3D8</v>
      </c>
      <c r="AN166" s="44" t="str">
        <f t="shared" si="120"/>
        <v>CHL</v>
      </c>
      <c r="AO166" s="44" t="str">
        <f t="shared" si="120"/>
        <v>País</v>
      </c>
      <c r="AP166" s="34" t="str">
        <f t="shared" si="120"/>
        <v>Número de Empleados de las empresas dedicadas a una actividad económica asociada a la agricultura o la ganadería, según tamaño de la empresa.</v>
      </c>
      <c r="AQ166" s="45">
        <f t="shared" si="120"/>
        <v>44324</v>
      </c>
      <c r="AR166" s="36" t="str">
        <f t="shared" si="120"/>
        <v>Español</v>
      </c>
      <c r="AS166" s="36" t="str">
        <f t="shared" si="120"/>
        <v>Naty</v>
      </c>
      <c r="AT166" s="40" t="str">
        <f t="shared" si="120"/>
        <v>No Aplica</v>
      </c>
      <c r="AU166" s="40" t="str">
        <f t="shared" si="120"/>
        <v>No Aplica</v>
      </c>
      <c r="AV166" s="40" t="str">
        <f t="shared" si="120"/>
        <v>No Aplica</v>
      </c>
      <c r="AW166" s="35">
        <f t="shared" si="120"/>
        <v>100100000</v>
      </c>
      <c r="AX166" s="41" t="e">
        <f t="shared" si="120"/>
        <v>#REF!</v>
      </c>
      <c r="AY166" s="46" t="str">
        <f t="shared" si="120"/>
        <v>Fruta</v>
      </c>
      <c r="AZ166" s="40">
        <f t="shared" si="120"/>
        <v>38</v>
      </c>
      <c r="BA166" s="41" t="e">
        <f>+VLOOKUP($Z166,[2]!Temporalidad[[nombre]:[Columna1]],7,0)</f>
        <v>#REF!</v>
      </c>
      <c r="BB166" s="41" t="e">
        <f>+VLOOKUP($B166,[2]!Tipo_Gráfico[#Data],2,0)</f>
        <v>#REF!</v>
      </c>
      <c r="BC166" s="36" t="str">
        <f t="shared" si="128"/>
        <v>Servicio de Impuestos Internos , Ministerio de Hacienda, Chile</v>
      </c>
      <c r="BD166" s="35" t="e">
        <f>+VLOOKUP($AA166,[2]!unidad_medida[[nombre]:[Columna1]],2,0)</f>
        <v>#REF!</v>
      </c>
      <c r="BE166" s="40" t="str">
        <f t="shared" si="121"/>
        <v>No Aplica</v>
      </c>
      <c r="BF166" s="40" t="str">
        <f t="shared" si="121"/>
        <v>No Aplica</v>
      </c>
      <c r="BG166" s="40" t="str">
        <f t="shared" si="121"/>
        <v>No Aplica</v>
      </c>
      <c r="BH166" s="41" t="e">
        <f>+VLOOKUP($AP166,[2]!Responsables[#Data],3,0)</f>
        <v>#REF!</v>
      </c>
      <c r="BI166" s="41" t="e">
        <f>+VLOOKUP($AA166,[2]!unidad_medida[[nombre]:[Columna1]],5,0)</f>
        <v>#REF!</v>
      </c>
    </row>
    <row r="167" spans="1:61" ht="43.5" x14ac:dyDescent="0.35">
      <c r="A167" s="58" t="s">
        <v>250</v>
      </c>
      <c r="B167" s="58" t="s">
        <v>251</v>
      </c>
      <c r="C167" s="59">
        <v>4.2</v>
      </c>
      <c r="D167" s="19">
        <f t="shared" si="122"/>
        <v>9</v>
      </c>
      <c r="E167" s="20" t="str">
        <f t="shared" si="123"/>
        <v>GR</v>
      </c>
      <c r="F167" s="21"/>
      <c r="G167" s="22"/>
      <c r="H167" s="23" t="s">
        <v>48</v>
      </c>
      <c r="I167" s="22"/>
      <c r="J167" s="24">
        <v>9</v>
      </c>
      <c r="K167" s="22"/>
      <c r="L167" s="22"/>
      <c r="M167" s="22"/>
      <c r="N167" s="22"/>
      <c r="O167" s="22"/>
      <c r="P167" s="53" t="str">
        <f t="shared" si="113"/>
        <v>Número de Empresas del Sector Agrícola por Tipo de Cultivo en la Categoría de Tamaño Específica: PEQUEÑA 1 del Servicio de Impuestos Internos de Chile para el Año 2020 (empleados)</v>
      </c>
      <c r="Q167" s="20" t="str">
        <f t="shared" si="124"/>
        <v>Gráfico 1</v>
      </c>
      <c r="R167" s="26" t="s">
        <v>80</v>
      </c>
      <c r="S167" s="27">
        <f t="shared" si="114"/>
        <v>9</v>
      </c>
      <c r="T167" s="28"/>
      <c r="U167" s="28"/>
      <c r="V167" s="28"/>
      <c r="W167" s="28"/>
      <c r="X167" s="28"/>
      <c r="Y167" s="28"/>
      <c r="Z167" s="25" t="str">
        <f t="shared" si="115"/>
        <v>https://analytics.zoho.com/open-view/2395394000001035438?ZOHO_CRITERIA=%224.5%22.%22Id_Tama%C3%B1o_Espec%C3%ADfico%22%3D9</v>
      </c>
      <c r="AA167" s="54" t="s">
        <v>81</v>
      </c>
      <c r="AB167" s="30" t="str">
        <f t="shared" si="125"/>
        <v>Chile</v>
      </c>
      <c r="AC167" s="31" t="str">
        <f t="shared" si="125"/>
        <v>Año 2020</v>
      </c>
      <c r="AD167" s="32" t="str">
        <f t="shared" si="125"/>
        <v>empresas</v>
      </c>
      <c r="AE167" s="30" t="str">
        <f t="shared" si="125"/>
        <v>Número</v>
      </c>
      <c r="AG167" s="33" t="str">
        <f t="shared" si="116"/>
        <v>Gráfico 1</v>
      </c>
      <c r="AH167" s="34" t="str">
        <f t="shared" si="126"/>
        <v>Número de Empresas Agrícultura</v>
      </c>
      <c r="AI167" s="34" t="str">
        <f t="shared" si="117"/>
        <v>Número de empresas dedicadas a agricultura y/o ganadería clasificadas por el Servicio de Impuestos Internos de tamaño PEQUEÑA 1</v>
      </c>
      <c r="AJ167" s="34" t="str">
        <f t="shared" si="118"/>
        <v>Número de Empresas del Sector Agrícola por Tipo de Cultivo en la Categoría de Tamaño Específica: PEQUEÑA 1 del Servicio de Impuestos Internos de Chile para el Año 2020 (empleados)</v>
      </c>
      <c r="AK167" s="35" t="str">
        <f t="shared" si="127"/>
        <v>Año 2020</v>
      </c>
      <c r="AL167" s="34" t="str">
        <f t="shared" si="127"/>
        <v>venta estimada, empresas en agricultura, cultivos, actividad económica, agricultura, ganadería</v>
      </c>
      <c r="AM167" s="36" t="str">
        <f t="shared" si="119"/>
        <v>https://analytics.zoho.com/open-view/2395394000001035438?ZOHO_CRITERIA=%224.5%22.%22Id_Tama%C3%B1o_Espec%C3%ADfico%22%3D9</v>
      </c>
      <c r="AN167" s="44" t="str">
        <f t="shared" si="120"/>
        <v>CHL</v>
      </c>
      <c r="AO167" s="44" t="str">
        <f t="shared" si="120"/>
        <v>País</v>
      </c>
      <c r="AP167" s="34" t="str">
        <f t="shared" si="120"/>
        <v>Número de Empleados de las empresas dedicadas a una actividad económica asociada a la agricultura o la ganadería, según tamaño de la empresa.</v>
      </c>
      <c r="AQ167" s="45">
        <f t="shared" si="120"/>
        <v>44324</v>
      </c>
      <c r="AR167" s="36" t="str">
        <f t="shared" si="120"/>
        <v>Español</v>
      </c>
      <c r="AS167" s="36" t="str">
        <f t="shared" si="120"/>
        <v>Naty</v>
      </c>
      <c r="AT167" s="40" t="str">
        <f t="shared" si="120"/>
        <v>No Aplica</v>
      </c>
      <c r="AU167" s="40" t="str">
        <f t="shared" si="120"/>
        <v>No Aplica</v>
      </c>
      <c r="AV167" s="40" t="str">
        <f t="shared" si="120"/>
        <v>No Aplica</v>
      </c>
      <c r="AW167" s="35">
        <f t="shared" si="120"/>
        <v>100100000</v>
      </c>
      <c r="AX167" s="41" t="e">
        <f t="shared" si="120"/>
        <v>#REF!</v>
      </c>
      <c r="AY167" s="46" t="str">
        <f t="shared" si="120"/>
        <v>Fruta</v>
      </c>
      <c r="AZ167" s="40">
        <f t="shared" si="120"/>
        <v>38</v>
      </c>
      <c r="BA167" s="41" t="e">
        <f>+VLOOKUP($Z167,[2]!Temporalidad[[nombre]:[Columna1]],7,0)</f>
        <v>#REF!</v>
      </c>
      <c r="BB167" s="41" t="e">
        <f>+VLOOKUP($B167,[2]!Tipo_Gráfico[#Data],2,0)</f>
        <v>#REF!</v>
      </c>
      <c r="BC167" s="36" t="str">
        <f t="shared" si="128"/>
        <v>Servicio de Impuestos Internos , Ministerio de Hacienda, Chile</v>
      </c>
      <c r="BD167" s="35" t="e">
        <f>+VLOOKUP($AA167,[2]!unidad_medida[[nombre]:[Columna1]],2,0)</f>
        <v>#REF!</v>
      </c>
      <c r="BE167" s="40" t="str">
        <f t="shared" si="121"/>
        <v>No Aplica</v>
      </c>
      <c r="BF167" s="40" t="str">
        <f t="shared" si="121"/>
        <v>No Aplica</v>
      </c>
      <c r="BG167" s="40" t="str">
        <f t="shared" si="121"/>
        <v>No Aplica</v>
      </c>
      <c r="BH167" s="41" t="e">
        <f>+VLOOKUP($AP167,[2]!Responsables[#Data],3,0)</f>
        <v>#REF!</v>
      </c>
      <c r="BI167" s="41" t="e">
        <f>+VLOOKUP($AA167,[2]!unidad_medida[[nombre]:[Columna1]],5,0)</f>
        <v>#REF!</v>
      </c>
    </row>
    <row r="168" spans="1:61" ht="43.5" x14ac:dyDescent="0.35">
      <c r="A168" s="58" t="s">
        <v>250</v>
      </c>
      <c r="B168" s="58" t="s">
        <v>251</v>
      </c>
      <c r="C168" s="59">
        <v>4.2</v>
      </c>
      <c r="D168" s="19">
        <f t="shared" si="122"/>
        <v>10</v>
      </c>
      <c r="E168" s="20" t="str">
        <f t="shared" si="123"/>
        <v>GR</v>
      </c>
      <c r="F168" s="21"/>
      <c r="G168" s="22"/>
      <c r="H168" s="23" t="s">
        <v>48</v>
      </c>
      <c r="I168" s="22"/>
      <c r="J168" s="24">
        <v>10</v>
      </c>
      <c r="K168" s="22"/>
      <c r="L168" s="22"/>
      <c r="M168" s="22"/>
      <c r="N168" s="22"/>
      <c r="O168" s="22"/>
      <c r="P168" s="53" t="str">
        <f t="shared" si="113"/>
        <v>Número de Empresas del Sector Agrícola por Tipo de Cultivo en la Categoría de Tamaño Específica: MEDIANA 2 del Servicio de Impuestos Internos de Chile para el Año 2020 (empleados)</v>
      </c>
      <c r="Q168" s="20" t="str">
        <f t="shared" si="124"/>
        <v>Gráfico 1</v>
      </c>
      <c r="R168" s="26" t="s">
        <v>82</v>
      </c>
      <c r="S168" s="27">
        <f t="shared" si="114"/>
        <v>10</v>
      </c>
      <c r="T168" s="28"/>
      <c r="U168" s="28"/>
      <c r="V168" s="28"/>
      <c r="W168" s="28"/>
      <c r="X168" s="28"/>
      <c r="Y168" s="28"/>
      <c r="Z168" s="25" t="str">
        <f t="shared" si="115"/>
        <v>https://analytics.zoho.com/open-view/2395394000001035438?ZOHO_CRITERIA=%224.5%22.%22Id_Tama%C3%B1o_Espec%C3%ADfico%22%3D10</v>
      </c>
      <c r="AA168" s="54" t="s">
        <v>83</v>
      </c>
      <c r="AB168" s="30" t="str">
        <f t="shared" si="125"/>
        <v>Chile</v>
      </c>
      <c r="AC168" s="31" t="str">
        <f t="shared" si="125"/>
        <v>Año 2020</v>
      </c>
      <c r="AD168" s="32" t="str">
        <f t="shared" si="125"/>
        <v>empresas</v>
      </c>
      <c r="AE168" s="30" t="str">
        <f t="shared" si="125"/>
        <v>Número</v>
      </c>
      <c r="AG168" s="33" t="str">
        <f t="shared" si="116"/>
        <v>Gráfico 1</v>
      </c>
      <c r="AH168" s="34" t="str">
        <f t="shared" si="126"/>
        <v>Número de Empresas Agrícultura</v>
      </c>
      <c r="AI168" s="34" t="str">
        <f t="shared" si="117"/>
        <v>Número de empresas dedicadas a agricultura y/o ganadería clasificadas por el Servicio de Impuestos Internos de tamaño MEDIANA 2</v>
      </c>
      <c r="AJ168" s="34" t="str">
        <f t="shared" si="118"/>
        <v>Número de Empresas del Sector Agrícola por Tipo de Cultivo en la Categoría de Tamaño Específica: MEDIANA 2 del Servicio de Impuestos Internos de Chile para el Año 2020 (empleados)</v>
      </c>
      <c r="AK168" s="35" t="str">
        <f t="shared" si="127"/>
        <v>Año 2020</v>
      </c>
      <c r="AL168" s="34" t="str">
        <f t="shared" si="127"/>
        <v>venta estimada, empresas en agricultura, cultivos, actividad económica, agricultura, ganadería</v>
      </c>
      <c r="AM168" s="36" t="str">
        <f t="shared" si="119"/>
        <v>https://analytics.zoho.com/open-view/2395394000001035438?ZOHO_CRITERIA=%224.5%22.%22Id_Tama%C3%B1o_Espec%C3%ADfico%22%3D10</v>
      </c>
      <c r="AN168" s="44" t="str">
        <f t="shared" si="120"/>
        <v>CHL</v>
      </c>
      <c r="AO168" s="44" t="str">
        <f t="shared" si="120"/>
        <v>País</v>
      </c>
      <c r="AP168" s="34" t="str">
        <f t="shared" si="120"/>
        <v>Número de Empleados de las empresas dedicadas a una actividad económica asociada a la agricultura o la ganadería, según tamaño de la empresa.</v>
      </c>
      <c r="AQ168" s="45">
        <f t="shared" si="120"/>
        <v>44324</v>
      </c>
      <c r="AR168" s="36" t="str">
        <f t="shared" si="120"/>
        <v>Español</v>
      </c>
      <c r="AS168" s="36" t="str">
        <f t="shared" si="120"/>
        <v>Naty</v>
      </c>
      <c r="AT168" s="40" t="str">
        <f t="shared" si="120"/>
        <v>No Aplica</v>
      </c>
      <c r="AU168" s="40" t="str">
        <f t="shared" si="120"/>
        <v>No Aplica</v>
      </c>
      <c r="AV168" s="40" t="str">
        <f t="shared" si="120"/>
        <v>No Aplica</v>
      </c>
      <c r="AW168" s="35">
        <f t="shared" si="120"/>
        <v>100100000</v>
      </c>
      <c r="AX168" s="41" t="e">
        <f t="shared" si="120"/>
        <v>#REF!</v>
      </c>
      <c r="AY168" s="46" t="str">
        <f t="shared" si="120"/>
        <v>Fruta</v>
      </c>
      <c r="AZ168" s="40">
        <f t="shared" si="120"/>
        <v>38</v>
      </c>
      <c r="BA168" s="41" t="e">
        <f>+VLOOKUP($Z168,[2]!Temporalidad[[nombre]:[Columna1]],7,0)</f>
        <v>#REF!</v>
      </c>
      <c r="BB168" s="41" t="e">
        <f>+VLOOKUP($B168,[2]!Tipo_Gráfico[#Data],2,0)</f>
        <v>#REF!</v>
      </c>
      <c r="BC168" s="36" t="str">
        <f t="shared" si="128"/>
        <v>Servicio de Impuestos Internos , Ministerio de Hacienda, Chile</v>
      </c>
      <c r="BD168" s="35" t="e">
        <f>+VLOOKUP($AA168,[2]!unidad_medida[[nombre]:[Columna1]],2,0)</f>
        <v>#REF!</v>
      </c>
      <c r="BE168" s="40" t="str">
        <f t="shared" si="121"/>
        <v>No Aplica</v>
      </c>
      <c r="BF168" s="40" t="str">
        <f t="shared" si="121"/>
        <v>No Aplica</v>
      </c>
      <c r="BG168" s="40" t="str">
        <f t="shared" si="121"/>
        <v>No Aplica</v>
      </c>
      <c r="BH168" s="41" t="e">
        <f>+VLOOKUP($AP168,[2]!Responsables[#Data],3,0)</f>
        <v>#REF!</v>
      </c>
      <c r="BI168" s="41" t="e">
        <f>+VLOOKUP($AA168,[2]!unidad_medida[[nombre]:[Columna1]],5,0)</f>
        <v>#REF!</v>
      </c>
    </row>
    <row r="169" spans="1:61" ht="43.5" x14ac:dyDescent="0.35">
      <c r="A169" s="58" t="s">
        <v>250</v>
      </c>
      <c r="B169" s="58" t="s">
        <v>251</v>
      </c>
      <c r="C169" s="59">
        <v>4.2</v>
      </c>
      <c r="D169" s="19">
        <f t="shared" si="122"/>
        <v>11</v>
      </c>
      <c r="E169" s="20" t="str">
        <f t="shared" si="123"/>
        <v>GR</v>
      </c>
      <c r="F169" s="21"/>
      <c r="G169" s="22"/>
      <c r="H169" s="23" t="s">
        <v>48</v>
      </c>
      <c r="I169" s="22"/>
      <c r="J169" s="24">
        <v>11</v>
      </c>
      <c r="K169" s="22"/>
      <c r="L169" s="22"/>
      <c r="M169" s="22"/>
      <c r="N169" s="22"/>
      <c r="O169" s="22"/>
      <c r="P169" s="53" t="str">
        <f t="shared" si="113"/>
        <v>Número de Empresas del Sector Agrícola por Tipo de Cultivo en la Categoría de Tamaño Específica: GRANDE 2 del Servicio de Impuestos Internos de Chile para el Año 2020 (empleados)</v>
      </c>
      <c r="Q169" s="20" t="str">
        <f t="shared" si="124"/>
        <v>Gráfico 1</v>
      </c>
      <c r="R169" s="26" t="s">
        <v>84</v>
      </c>
      <c r="S169" s="27">
        <f t="shared" si="114"/>
        <v>11</v>
      </c>
      <c r="T169" s="28"/>
      <c r="U169" s="28"/>
      <c r="V169" s="28"/>
      <c r="W169" s="28"/>
      <c r="X169" s="28"/>
      <c r="Y169" s="28"/>
      <c r="Z169" s="25" t="str">
        <f t="shared" si="115"/>
        <v>https://analytics.zoho.com/open-view/2395394000001035438?ZOHO_CRITERIA=%224.5%22.%22Id_Tama%C3%B1o_Espec%C3%ADfico%22%3D11</v>
      </c>
      <c r="AA169" s="54" t="s">
        <v>85</v>
      </c>
      <c r="AB169" s="30" t="str">
        <f t="shared" si="125"/>
        <v>Chile</v>
      </c>
      <c r="AC169" s="31" t="str">
        <f t="shared" si="125"/>
        <v>Año 2020</v>
      </c>
      <c r="AD169" s="32" t="str">
        <f t="shared" si="125"/>
        <v>empresas</v>
      </c>
      <c r="AE169" s="30" t="str">
        <f t="shared" si="125"/>
        <v>Número</v>
      </c>
      <c r="AG169" s="33" t="str">
        <f t="shared" si="116"/>
        <v>Gráfico 1</v>
      </c>
      <c r="AH169" s="34" t="str">
        <f t="shared" si="126"/>
        <v>Número de Empresas Agrícultura</v>
      </c>
      <c r="AI169" s="34" t="str">
        <f t="shared" si="117"/>
        <v>Número de empresas dedicadas a agricultura y/o ganadería clasificadas por el Servicio de Impuestos Internos de tamaño GRANDE 2</v>
      </c>
      <c r="AJ169" s="34" t="str">
        <f t="shared" si="118"/>
        <v>Número de Empresas del Sector Agrícola por Tipo de Cultivo en la Categoría de Tamaño Específica: GRANDE 2 del Servicio de Impuestos Internos de Chile para el Año 2020 (empleados)</v>
      </c>
      <c r="AK169" s="35" t="str">
        <f t="shared" si="127"/>
        <v>Año 2020</v>
      </c>
      <c r="AL169" s="34" t="str">
        <f t="shared" si="127"/>
        <v>venta estimada, empresas en agricultura, cultivos, actividad económica, agricultura, ganadería</v>
      </c>
      <c r="AM169" s="36" t="str">
        <f t="shared" si="119"/>
        <v>https://analytics.zoho.com/open-view/2395394000001035438?ZOHO_CRITERIA=%224.5%22.%22Id_Tama%C3%B1o_Espec%C3%ADfico%22%3D11</v>
      </c>
      <c r="AN169" s="44" t="str">
        <f t="shared" si="120"/>
        <v>CHL</v>
      </c>
      <c r="AO169" s="44" t="str">
        <f t="shared" si="120"/>
        <v>País</v>
      </c>
      <c r="AP169" s="34" t="str">
        <f t="shared" si="120"/>
        <v>Número de Empleados de las empresas dedicadas a una actividad económica asociada a la agricultura o la ganadería, según tamaño de la empresa.</v>
      </c>
      <c r="AQ169" s="45">
        <f t="shared" si="120"/>
        <v>44324</v>
      </c>
      <c r="AR169" s="36" t="str">
        <f t="shared" si="120"/>
        <v>Español</v>
      </c>
      <c r="AS169" s="36" t="str">
        <f t="shared" si="120"/>
        <v>Naty</v>
      </c>
      <c r="AT169" s="40" t="str">
        <f t="shared" si="120"/>
        <v>No Aplica</v>
      </c>
      <c r="AU169" s="40" t="str">
        <f t="shared" si="120"/>
        <v>No Aplica</v>
      </c>
      <c r="AV169" s="40" t="str">
        <f t="shared" si="120"/>
        <v>No Aplica</v>
      </c>
      <c r="AW169" s="35">
        <f t="shared" si="120"/>
        <v>100100000</v>
      </c>
      <c r="AX169" s="41" t="e">
        <f t="shared" si="120"/>
        <v>#REF!</v>
      </c>
      <c r="AY169" s="46" t="str">
        <f t="shared" si="120"/>
        <v>Fruta</v>
      </c>
      <c r="AZ169" s="40">
        <f t="shared" si="120"/>
        <v>38</v>
      </c>
      <c r="BA169" s="41" t="e">
        <f>+VLOOKUP($Z169,[2]!Temporalidad[[nombre]:[Columna1]],7,0)</f>
        <v>#REF!</v>
      </c>
      <c r="BB169" s="41" t="e">
        <f>+VLOOKUP($B169,[2]!Tipo_Gráfico[#Data],2,0)</f>
        <v>#REF!</v>
      </c>
      <c r="BC169" s="36" t="str">
        <f t="shared" si="128"/>
        <v>Servicio de Impuestos Internos , Ministerio de Hacienda, Chile</v>
      </c>
      <c r="BD169" s="35" t="e">
        <f>+VLOOKUP($AA169,[2]!unidad_medida[[nombre]:[Columna1]],2,0)</f>
        <v>#REF!</v>
      </c>
      <c r="BE169" s="40" t="str">
        <f t="shared" si="121"/>
        <v>No Aplica</v>
      </c>
      <c r="BF169" s="40" t="str">
        <f t="shared" si="121"/>
        <v>No Aplica</v>
      </c>
      <c r="BG169" s="40" t="str">
        <f t="shared" si="121"/>
        <v>No Aplica</v>
      </c>
      <c r="BH169" s="41" t="e">
        <f>+VLOOKUP($AP169,[2]!Responsables[#Data],3,0)</f>
        <v>#REF!</v>
      </c>
      <c r="BI169" s="41" t="e">
        <f>+VLOOKUP($AA169,[2]!unidad_medida[[nombre]:[Columna1]],5,0)</f>
        <v>#REF!</v>
      </c>
    </row>
    <row r="170" spans="1:61" ht="43.5" x14ac:dyDescent="0.35">
      <c r="A170" s="58" t="s">
        <v>250</v>
      </c>
      <c r="B170" s="58" t="s">
        <v>251</v>
      </c>
      <c r="C170" s="59">
        <v>4.2</v>
      </c>
      <c r="D170" s="19">
        <f t="shared" si="122"/>
        <v>12</v>
      </c>
      <c r="E170" s="20" t="str">
        <f t="shared" si="123"/>
        <v>GR</v>
      </c>
      <c r="F170" s="21"/>
      <c r="G170" s="22"/>
      <c r="H170" s="23" t="s">
        <v>48</v>
      </c>
      <c r="I170" s="22"/>
      <c r="J170" s="24">
        <v>12</v>
      </c>
      <c r="K170" s="22"/>
      <c r="L170" s="22"/>
      <c r="M170" s="22"/>
      <c r="N170" s="22"/>
      <c r="O170" s="22"/>
      <c r="P170" s="53" t="str">
        <f t="shared" si="113"/>
        <v>Número de Empresas del Sector Agrícola por Tipo de Cultivo en la Categoría de Tamaño Específica: GRANDE 4 del Servicio de Impuestos Internos de Chile para el Año 2020 (empleados)</v>
      </c>
      <c r="Q170" s="20" t="str">
        <f t="shared" si="124"/>
        <v>Gráfico 1</v>
      </c>
      <c r="R170" s="26" t="s">
        <v>86</v>
      </c>
      <c r="S170" s="27">
        <f t="shared" si="114"/>
        <v>12</v>
      </c>
      <c r="T170" s="28"/>
      <c r="U170" s="28"/>
      <c r="V170" s="28"/>
      <c r="W170" s="28"/>
      <c r="X170" s="28"/>
      <c r="Y170" s="28"/>
      <c r="Z170" s="25" t="str">
        <f t="shared" si="115"/>
        <v>https://analytics.zoho.com/open-view/2395394000001035438?ZOHO_CRITERIA=%224.5%22.%22Id_Tama%C3%B1o_Espec%C3%ADfico%22%3D12</v>
      </c>
      <c r="AA170" s="54" t="s">
        <v>87</v>
      </c>
      <c r="AB170" s="30" t="str">
        <f t="shared" si="125"/>
        <v>Chile</v>
      </c>
      <c r="AC170" s="31" t="str">
        <f t="shared" si="125"/>
        <v>Año 2020</v>
      </c>
      <c r="AD170" s="32" t="str">
        <f t="shared" si="125"/>
        <v>empresas</v>
      </c>
      <c r="AE170" s="30" t="str">
        <f t="shared" si="125"/>
        <v>Número</v>
      </c>
      <c r="AG170" s="33" t="str">
        <f t="shared" si="116"/>
        <v>Gráfico 1</v>
      </c>
      <c r="AH170" s="34" t="str">
        <f t="shared" si="126"/>
        <v>Número de Empresas Agrícultura</v>
      </c>
      <c r="AI170" s="34" t="str">
        <f t="shared" si="117"/>
        <v>Número de empresas dedicadas a agricultura y/o ganadería clasificadas por el Servicio de Impuestos Internos de tamaño GRANDE 4</v>
      </c>
      <c r="AJ170" s="34" t="str">
        <f t="shared" si="118"/>
        <v>Número de Empresas del Sector Agrícola por Tipo de Cultivo en la Categoría de Tamaño Específica: GRANDE 4 del Servicio de Impuestos Internos de Chile para el Año 2020 (empleados)</v>
      </c>
      <c r="AK170" s="35" t="str">
        <f t="shared" si="127"/>
        <v>Año 2020</v>
      </c>
      <c r="AL170" s="34" t="str">
        <f t="shared" si="127"/>
        <v>venta estimada, empresas en agricultura, cultivos, actividad económica, agricultura, ganadería</v>
      </c>
      <c r="AM170" s="36" t="str">
        <f t="shared" si="119"/>
        <v>https://analytics.zoho.com/open-view/2395394000001035438?ZOHO_CRITERIA=%224.5%22.%22Id_Tama%C3%B1o_Espec%C3%ADfico%22%3D12</v>
      </c>
      <c r="AN170" s="44" t="str">
        <f t="shared" si="120"/>
        <v>CHL</v>
      </c>
      <c r="AO170" s="44" t="str">
        <f t="shared" si="120"/>
        <v>País</v>
      </c>
      <c r="AP170" s="34" t="str">
        <f t="shared" si="120"/>
        <v>Número de Empleados de las empresas dedicadas a una actividad económica asociada a la agricultura o la ganadería, según tamaño de la empresa.</v>
      </c>
      <c r="AQ170" s="45">
        <f t="shared" si="120"/>
        <v>44324</v>
      </c>
      <c r="AR170" s="36" t="str">
        <f t="shared" si="120"/>
        <v>Español</v>
      </c>
      <c r="AS170" s="36" t="str">
        <f t="shared" si="120"/>
        <v>Naty</v>
      </c>
      <c r="AT170" s="40" t="str">
        <f t="shared" si="120"/>
        <v>No Aplica</v>
      </c>
      <c r="AU170" s="40" t="str">
        <f t="shared" si="120"/>
        <v>No Aplica</v>
      </c>
      <c r="AV170" s="40" t="str">
        <f t="shared" si="120"/>
        <v>No Aplica</v>
      </c>
      <c r="AW170" s="35">
        <f t="shared" si="120"/>
        <v>100100000</v>
      </c>
      <c r="AX170" s="41" t="e">
        <f t="shared" si="120"/>
        <v>#REF!</v>
      </c>
      <c r="AY170" s="46" t="str">
        <f t="shared" si="120"/>
        <v>Fruta</v>
      </c>
      <c r="AZ170" s="40">
        <f t="shared" si="120"/>
        <v>38</v>
      </c>
      <c r="BA170" s="41" t="e">
        <f>+VLOOKUP($Z170,[2]!Temporalidad[[nombre]:[Columna1]],7,0)</f>
        <v>#REF!</v>
      </c>
      <c r="BB170" s="41" t="e">
        <f>+VLOOKUP($B170,[2]!Tipo_Gráfico[#Data],2,0)</f>
        <v>#REF!</v>
      </c>
      <c r="BC170" s="36" t="str">
        <f t="shared" si="128"/>
        <v>Servicio de Impuestos Internos , Ministerio de Hacienda, Chile</v>
      </c>
      <c r="BD170" s="35" t="e">
        <f>+VLOOKUP($AA170,[2]!unidad_medida[[nombre]:[Columna1]],2,0)</f>
        <v>#REF!</v>
      </c>
      <c r="BE170" s="40" t="str">
        <f t="shared" si="121"/>
        <v>No Aplica</v>
      </c>
      <c r="BF170" s="40" t="str">
        <f t="shared" si="121"/>
        <v>No Aplica</v>
      </c>
      <c r="BG170" s="40" t="str">
        <f t="shared" si="121"/>
        <v>No Aplica</v>
      </c>
      <c r="BH170" s="41" t="e">
        <f>+VLOOKUP($AP170,[2]!Responsables[#Data],3,0)</f>
        <v>#REF!</v>
      </c>
      <c r="BI170" s="41" t="e">
        <f>+VLOOKUP($AA170,[2]!unidad_medida[[nombre]:[Columna1]],5,0)</f>
        <v>#REF!</v>
      </c>
    </row>
    <row r="171" spans="1:61" ht="43.5" x14ac:dyDescent="0.35">
      <c r="A171" s="58" t="s">
        <v>250</v>
      </c>
      <c r="B171" s="58" t="s">
        <v>251</v>
      </c>
      <c r="C171" s="59">
        <v>4.2</v>
      </c>
      <c r="D171" s="19">
        <f t="shared" si="122"/>
        <v>13</v>
      </c>
      <c r="E171" s="20" t="str">
        <f t="shared" si="123"/>
        <v>GR</v>
      </c>
      <c r="F171" s="21"/>
      <c r="G171" s="22"/>
      <c r="H171" s="23" t="s">
        <v>48</v>
      </c>
      <c r="I171" s="22"/>
      <c r="J171" s="24">
        <v>13</v>
      </c>
      <c r="K171" s="22"/>
      <c r="L171" s="22"/>
      <c r="M171" s="22"/>
      <c r="N171" s="22"/>
      <c r="O171" s="22"/>
      <c r="P171" s="53" t="str">
        <f t="shared" si="113"/>
        <v>Número de Empresas del Sector Agrícola por Tipo de Cultivo en la Categoría de Tamaño Específica: GRANDE 3 del Servicio de Impuestos Internos de Chile para el Año 2020 (empleados)</v>
      </c>
      <c r="Q171" s="20" t="str">
        <f t="shared" si="124"/>
        <v>Gráfico 1</v>
      </c>
      <c r="R171" s="26" t="s">
        <v>88</v>
      </c>
      <c r="S171" s="27">
        <f t="shared" si="114"/>
        <v>13</v>
      </c>
      <c r="T171" s="28"/>
      <c r="U171" s="28"/>
      <c r="V171" s="28"/>
      <c r="W171" s="28"/>
      <c r="X171" s="28"/>
      <c r="Y171" s="28"/>
      <c r="Z171" s="25" t="str">
        <f t="shared" si="115"/>
        <v>https://analytics.zoho.com/open-view/2395394000001035438?ZOHO_CRITERIA=%224.5%22.%22Id_Tama%C3%B1o_Espec%C3%ADfico%22%3D13</v>
      </c>
      <c r="AA171" s="54" t="s">
        <v>89</v>
      </c>
      <c r="AB171" s="30" t="str">
        <f t="shared" si="125"/>
        <v>Chile</v>
      </c>
      <c r="AC171" s="31" t="str">
        <f t="shared" si="125"/>
        <v>Año 2020</v>
      </c>
      <c r="AD171" s="32" t="str">
        <f t="shared" si="125"/>
        <v>empresas</v>
      </c>
      <c r="AE171" s="30" t="str">
        <f t="shared" si="125"/>
        <v>Número</v>
      </c>
      <c r="AG171" s="33" t="str">
        <f t="shared" si="116"/>
        <v>Gráfico 1</v>
      </c>
      <c r="AH171" s="34" t="str">
        <f t="shared" si="126"/>
        <v>Número de Empresas Agrícultura</v>
      </c>
      <c r="AI171" s="34" t="str">
        <f t="shared" si="117"/>
        <v>Número de empresas dedicadas a agricultura y/o ganadería clasificadas por el Servicio de Impuestos Internos de tamaño GRANDE 3</v>
      </c>
      <c r="AJ171" s="34" t="str">
        <f t="shared" si="118"/>
        <v>Número de Empresas del Sector Agrícola por Tipo de Cultivo en la Categoría de Tamaño Específica: GRANDE 3 del Servicio de Impuestos Internos de Chile para el Año 2020 (empleados)</v>
      </c>
      <c r="AK171" s="35" t="str">
        <f t="shared" si="127"/>
        <v>Año 2020</v>
      </c>
      <c r="AL171" s="34" t="str">
        <f t="shared" si="127"/>
        <v>venta estimada, empresas en agricultura, cultivos, actividad económica, agricultura, ganadería</v>
      </c>
      <c r="AM171" s="36" t="str">
        <f t="shared" si="119"/>
        <v>https://analytics.zoho.com/open-view/2395394000001035438?ZOHO_CRITERIA=%224.5%22.%22Id_Tama%C3%B1o_Espec%C3%ADfico%22%3D13</v>
      </c>
      <c r="AN171" s="44" t="str">
        <f t="shared" si="120"/>
        <v>CHL</v>
      </c>
      <c r="AO171" s="44" t="str">
        <f t="shared" si="120"/>
        <v>País</v>
      </c>
      <c r="AP171" s="34" t="str">
        <f t="shared" si="120"/>
        <v>Número de Empleados de las empresas dedicadas a una actividad económica asociada a la agricultura o la ganadería, según tamaño de la empresa.</v>
      </c>
      <c r="AQ171" s="45">
        <f t="shared" si="120"/>
        <v>44324</v>
      </c>
      <c r="AR171" s="36" t="str">
        <f t="shared" si="120"/>
        <v>Español</v>
      </c>
      <c r="AS171" s="36" t="str">
        <f t="shared" si="120"/>
        <v>Naty</v>
      </c>
      <c r="AT171" s="40" t="str">
        <f t="shared" si="120"/>
        <v>No Aplica</v>
      </c>
      <c r="AU171" s="40" t="str">
        <f t="shared" si="120"/>
        <v>No Aplica</v>
      </c>
      <c r="AV171" s="40" t="str">
        <f t="shared" si="120"/>
        <v>No Aplica</v>
      </c>
      <c r="AW171" s="35">
        <f t="shared" si="120"/>
        <v>100100000</v>
      </c>
      <c r="AX171" s="41" t="e">
        <f t="shared" si="120"/>
        <v>#REF!</v>
      </c>
      <c r="AY171" s="46" t="str">
        <f t="shared" si="120"/>
        <v>Fruta</v>
      </c>
      <c r="AZ171" s="40">
        <f t="shared" si="120"/>
        <v>38</v>
      </c>
      <c r="BA171" s="41" t="e">
        <f>+VLOOKUP($Z171,[2]!Temporalidad[[nombre]:[Columna1]],7,0)</f>
        <v>#REF!</v>
      </c>
      <c r="BB171" s="41" t="e">
        <f>+VLOOKUP($B171,[2]!Tipo_Gráfico[#Data],2,0)</f>
        <v>#REF!</v>
      </c>
      <c r="BC171" s="36" t="str">
        <f t="shared" si="128"/>
        <v>Servicio de Impuestos Internos , Ministerio de Hacienda, Chile</v>
      </c>
      <c r="BD171" s="35" t="e">
        <f>+VLOOKUP($AA171,[2]!unidad_medida[[nombre]:[Columna1]],2,0)</f>
        <v>#REF!</v>
      </c>
      <c r="BE171" s="40" t="str">
        <f t="shared" si="121"/>
        <v>No Aplica</v>
      </c>
      <c r="BF171" s="40" t="str">
        <f t="shared" si="121"/>
        <v>No Aplica</v>
      </c>
      <c r="BG171" s="40" t="str">
        <f t="shared" si="121"/>
        <v>No Aplica</v>
      </c>
      <c r="BH171" s="41" t="e">
        <f>+VLOOKUP($AP171,[2]!Responsables[#Data],3,0)</f>
        <v>#REF!</v>
      </c>
      <c r="BI171" s="41" t="e">
        <f>+VLOOKUP($AA171,[2]!unidad_medida[[nombre]:[Columna1]],5,0)</f>
        <v>#REF!</v>
      </c>
    </row>
    <row r="172" spans="1:61" ht="43.5" x14ac:dyDescent="0.35">
      <c r="A172" s="58" t="s">
        <v>250</v>
      </c>
      <c r="B172" s="58" t="s">
        <v>251</v>
      </c>
      <c r="C172" s="59">
        <v>4.2</v>
      </c>
      <c r="D172" s="19">
        <f t="shared" si="122"/>
        <v>14</v>
      </c>
      <c r="E172" s="20" t="str">
        <f t="shared" si="123"/>
        <v>GR</v>
      </c>
      <c r="F172" s="21"/>
      <c r="G172" s="22"/>
      <c r="H172" s="22"/>
      <c r="I172" s="23" t="s">
        <v>48</v>
      </c>
      <c r="J172" s="24">
        <v>1</v>
      </c>
      <c r="K172" s="22"/>
      <c r="L172" s="22"/>
      <c r="M172" s="22"/>
      <c r="N172" s="22"/>
      <c r="O172" s="22"/>
      <c r="P172" s="53" t="str">
        <f>+"Número de  Empresas del Sector Agrícola por Cultivo en la Categoría de Tamaño Específica: "&amp;R172&amp;" del Servicio de Impuestos Internos de Chile para el Año 2020 (empleados)"</f>
        <v>Número de  Empresas del Sector Agrícola por Cultivo en la Categoría de Tamaño Específica: SIN VENTAS del Servicio de Impuestos Internos de Chile para el Año 2020 (empleados)</v>
      </c>
      <c r="Q172" s="20" t="s">
        <v>90</v>
      </c>
      <c r="R172" s="26" t="s">
        <v>50</v>
      </c>
      <c r="S172" s="27">
        <f t="shared" si="114"/>
        <v>1</v>
      </c>
      <c r="T172" s="28"/>
      <c r="U172" s="28"/>
      <c r="V172" s="28"/>
      <c r="W172" s="28"/>
      <c r="X172" s="28"/>
      <c r="Y172" s="28"/>
      <c r="Z172" s="25" t="str">
        <f>+"https://analytics.zoho.com/open-view/2395394000001128577?ZOHO_CRITERIA=%224.5%22.%22Id_Tama%C3%B1o_Espec%C3%ADfico%22%3D"&amp;S172</f>
        <v>https://analytics.zoho.com/open-view/2395394000001128577?ZOHO_CRITERIA=%224.5%22.%22Id_Tama%C3%B1o_Espec%C3%ADfico%22%3D1</v>
      </c>
      <c r="AA172" s="54" t="s">
        <v>91</v>
      </c>
      <c r="AB172" s="30" t="str">
        <f t="shared" si="125"/>
        <v>Chile</v>
      </c>
      <c r="AC172" s="31" t="str">
        <f t="shared" si="125"/>
        <v>Año 2020</v>
      </c>
      <c r="AD172" s="32" t="str">
        <f t="shared" si="125"/>
        <v>empresas</v>
      </c>
      <c r="AE172" s="30" t="str">
        <f t="shared" si="125"/>
        <v>Número</v>
      </c>
      <c r="AG172" s="33" t="str">
        <f t="shared" si="116"/>
        <v>Gráfico 2</v>
      </c>
      <c r="AH172" s="34" t="str">
        <f t="shared" si="126"/>
        <v>Número de Empresas Agrícultura</v>
      </c>
      <c r="AI172" s="34" t="str">
        <f t="shared" ref="AI172:AI184" si="129">+"Número de empleados contratados en empresas dedicadas a agricultura y/o ganadería clasificadas por el Servicio de Impuestos Internos de tamaño "&amp;R172</f>
        <v>Número de empleados contratados en empresas dedicadas a agricultura y/o ganadería clasificadas por el Servicio de Impuestos Internos de tamaño SIN VENTAS</v>
      </c>
      <c r="AJ172" s="34" t="str">
        <f t="shared" si="118"/>
        <v>Número de  Empresas del Sector Agrícola por Cultivo en la Categoría de Tamaño Específica: SIN VENTAS del Servicio de Impuestos Internos de Chile para el Año 2020 (empleados)</v>
      </c>
      <c r="AK172" s="35" t="str">
        <f t="shared" si="127"/>
        <v>Año 2020</v>
      </c>
      <c r="AL172" s="34" t="str">
        <f t="shared" si="127"/>
        <v>venta estimada, empresas en agricultura, cultivos, actividad económica, agricultura, ganadería</v>
      </c>
      <c r="AM172" s="36" t="str">
        <f t="shared" si="119"/>
        <v>https://analytics.zoho.com/open-view/2395394000001128577?ZOHO_CRITERIA=%224.5%22.%22Id_Tama%C3%B1o_Espec%C3%ADfico%22%3D1</v>
      </c>
      <c r="AN172" s="44" t="str">
        <f t="shared" si="120"/>
        <v>CHL</v>
      </c>
      <c r="AO172" s="44" t="str">
        <f t="shared" si="120"/>
        <v>País</v>
      </c>
      <c r="AP172" s="34" t="str">
        <f t="shared" si="120"/>
        <v>Número de Empleados de las empresas dedicadas a una actividad económica asociada a la agricultura o la ganadería, según tamaño de la empresa.</v>
      </c>
      <c r="AQ172" s="45">
        <f t="shared" si="120"/>
        <v>44324</v>
      </c>
      <c r="AR172" s="36" t="str">
        <f t="shared" si="120"/>
        <v>Español</v>
      </c>
      <c r="AS172" s="36" t="str">
        <f t="shared" si="120"/>
        <v>Naty</v>
      </c>
      <c r="AT172" s="40" t="str">
        <f t="shared" si="120"/>
        <v>No Aplica</v>
      </c>
      <c r="AU172" s="40" t="str">
        <f t="shared" si="120"/>
        <v>No Aplica</v>
      </c>
      <c r="AV172" s="40" t="str">
        <f t="shared" si="120"/>
        <v>No Aplica</v>
      </c>
      <c r="AW172" s="35">
        <f t="shared" si="120"/>
        <v>100100000</v>
      </c>
      <c r="AX172" s="41" t="e">
        <f t="shared" si="120"/>
        <v>#REF!</v>
      </c>
      <c r="AY172" s="46" t="str">
        <f t="shared" si="120"/>
        <v>Fruta</v>
      </c>
      <c r="AZ172" s="40">
        <f t="shared" si="120"/>
        <v>38</v>
      </c>
      <c r="BA172" s="41" t="e">
        <f>+VLOOKUP($Z172,[2]!Temporalidad[[nombre]:[Columna1]],7,0)</f>
        <v>#REF!</v>
      </c>
      <c r="BB172" s="41" t="e">
        <f>+VLOOKUP($B172,[2]!Tipo_Gráfico[#Data],2,0)</f>
        <v>#REF!</v>
      </c>
      <c r="BC172" s="36" t="str">
        <f t="shared" si="128"/>
        <v>Servicio de Impuestos Internos , Ministerio de Hacienda, Chile</v>
      </c>
      <c r="BD172" s="35" t="e">
        <f>+VLOOKUP($AA172,[2]!unidad_medida[[nombre]:[Columna1]],2,0)</f>
        <v>#REF!</v>
      </c>
      <c r="BE172" s="40" t="str">
        <f t="shared" si="121"/>
        <v>No Aplica</v>
      </c>
      <c r="BF172" s="40" t="str">
        <f t="shared" si="121"/>
        <v>No Aplica</v>
      </c>
      <c r="BG172" s="40" t="str">
        <f t="shared" si="121"/>
        <v>No Aplica</v>
      </c>
      <c r="BH172" s="41" t="e">
        <f>+VLOOKUP($AP172,[2]!Responsables[#Data],3,0)</f>
        <v>#REF!</v>
      </c>
      <c r="BI172" s="41" t="e">
        <f>+VLOOKUP($AA172,[2]!unidad_medida[[nombre]:[Columna1]],5,0)</f>
        <v>#REF!</v>
      </c>
    </row>
    <row r="173" spans="1:61" ht="43.5" x14ac:dyDescent="0.35">
      <c r="A173" s="58" t="s">
        <v>250</v>
      </c>
      <c r="B173" s="58" t="s">
        <v>251</v>
      </c>
      <c r="C173" s="59">
        <v>4.2</v>
      </c>
      <c r="D173" s="19">
        <f t="shared" si="122"/>
        <v>15</v>
      </c>
      <c r="E173" s="20" t="s">
        <v>47</v>
      </c>
      <c r="F173" s="21"/>
      <c r="G173" s="22"/>
      <c r="H173" s="22"/>
      <c r="I173" s="23" t="s">
        <v>48</v>
      </c>
      <c r="J173" s="24">
        <v>2</v>
      </c>
      <c r="K173" s="22"/>
      <c r="L173" s="22"/>
      <c r="M173" s="22"/>
      <c r="N173" s="22"/>
      <c r="O173" s="22"/>
      <c r="P173" s="53" t="str">
        <f t="shared" ref="P173:P184" si="130">+"Número de  Empresas del Sector Agrícola por Cultivo en la Categoría de Tamaño Específica: "&amp;R173&amp;" del Servicio de Impuestos Internos de Chile para el Año 2020 (empleados)"</f>
        <v>Número de  Empresas del Sector Agrícola por Cultivo en la Categoría de Tamaño Específica: PEQUEÑA 2 del Servicio de Impuestos Internos de Chile para el Año 2020 (empleados)</v>
      </c>
      <c r="Q173" s="20" t="str">
        <f t="shared" si="124"/>
        <v>Gráfico 2</v>
      </c>
      <c r="R173" s="26" t="s">
        <v>66</v>
      </c>
      <c r="S173" s="27">
        <f t="shared" si="114"/>
        <v>2</v>
      </c>
      <c r="T173" s="28"/>
      <c r="U173" s="28"/>
      <c r="V173" s="28"/>
      <c r="W173" s="28"/>
      <c r="X173" s="28"/>
      <c r="Y173" s="28"/>
      <c r="Z173" s="25" t="str">
        <f t="shared" ref="Z173:Z184" si="131">+"https://analytics.zoho.com/open-view/2395394000001128577?ZOHO_CRITERIA=%224.5%22.%22Id_Tama%C3%B1o_Espec%C3%ADfico%22%3D"&amp;S173</f>
        <v>https://analytics.zoho.com/open-view/2395394000001128577?ZOHO_CRITERIA=%224.5%22.%22Id_Tama%C3%B1o_Espec%C3%ADfico%22%3D2</v>
      </c>
      <c r="AA173" s="54" t="s">
        <v>92</v>
      </c>
      <c r="AB173" s="30" t="str">
        <f t="shared" si="125"/>
        <v>Chile</v>
      </c>
      <c r="AC173" s="31" t="str">
        <f t="shared" si="125"/>
        <v>Año 2020</v>
      </c>
      <c r="AD173" s="32" t="str">
        <f t="shared" si="125"/>
        <v>empresas</v>
      </c>
      <c r="AE173" s="30" t="str">
        <f t="shared" si="125"/>
        <v>Número</v>
      </c>
      <c r="AG173" s="33" t="str">
        <f t="shared" si="116"/>
        <v>Gráfico 2</v>
      </c>
      <c r="AH173" s="34" t="str">
        <f t="shared" si="126"/>
        <v>Número de Empresas Agrícultura</v>
      </c>
      <c r="AI173" s="34" t="str">
        <f t="shared" si="129"/>
        <v>Número de empleados contratados en empresas dedicadas a agricultura y/o ganadería clasificadas por el Servicio de Impuestos Internos de tamaño PEQUEÑA 2</v>
      </c>
      <c r="AJ173" s="34" t="str">
        <f t="shared" si="118"/>
        <v>Número de  Empresas del Sector Agrícola por Cultivo en la Categoría de Tamaño Específica: PEQUEÑA 2 del Servicio de Impuestos Internos de Chile para el Año 2020 (empleados)</v>
      </c>
      <c r="AK173" s="35" t="str">
        <f t="shared" si="127"/>
        <v>Año 2020</v>
      </c>
      <c r="AL173" s="34" t="str">
        <f t="shared" si="127"/>
        <v>venta estimada, empresas en agricultura, cultivos, actividad económica, agricultura, ganadería</v>
      </c>
      <c r="AM173" s="36" t="str">
        <f t="shared" si="119"/>
        <v>https://analytics.zoho.com/open-view/2395394000001128577?ZOHO_CRITERIA=%224.5%22.%22Id_Tama%C3%B1o_Espec%C3%ADfico%22%3D2</v>
      </c>
      <c r="AN173" s="44" t="str">
        <f t="shared" si="120"/>
        <v>CHL</v>
      </c>
      <c r="AO173" s="44" t="str">
        <f t="shared" si="120"/>
        <v>País</v>
      </c>
      <c r="AP173" s="34" t="str">
        <f t="shared" si="120"/>
        <v>Número de Empleados de las empresas dedicadas a una actividad económica asociada a la agricultura o la ganadería, según tamaño de la empresa.</v>
      </c>
      <c r="AQ173" s="45">
        <f t="shared" si="120"/>
        <v>44324</v>
      </c>
      <c r="AR173" s="36" t="str">
        <f t="shared" si="120"/>
        <v>Español</v>
      </c>
      <c r="AS173" s="36" t="str">
        <f t="shared" si="120"/>
        <v>Naty</v>
      </c>
      <c r="AT173" s="40" t="str">
        <f t="shared" si="120"/>
        <v>No Aplica</v>
      </c>
      <c r="AU173" s="40" t="str">
        <f t="shared" si="120"/>
        <v>No Aplica</v>
      </c>
      <c r="AV173" s="40" t="str">
        <f t="shared" si="120"/>
        <v>No Aplica</v>
      </c>
      <c r="AW173" s="35">
        <f t="shared" si="120"/>
        <v>100100000</v>
      </c>
      <c r="AX173" s="41" t="e">
        <f t="shared" si="120"/>
        <v>#REF!</v>
      </c>
      <c r="AY173" s="46" t="str">
        <f t="shared" si="120"/>
        <v>Fruta</v>
      </c>
      <c r="AZ173" s="40">
        <f t="shared" si="120"/>
        <v>38</v>
      </c>
      <c r="BA173" s="41" t="e">
        <f>+VLOOKUP($Z173,[2]!Temporalidad[[nombre]:[Columna1]],7,0)</f>
        <v>#REF!</v>
      </c>
      <c r="BB173" s="41" t="e">
        <f>+VLOOKUP($B173,[2]!Tipo_Gráfico[#Data],2,0)</f>
        <v>#REF!</v>
      </c>
      <c r="BC173" s="36" t="str">
        <f t="shared" si="128"/>
        <v>Servicio de Impuestos Internos , Ministerio de Hacienda, Chile</v>
      </c>
      <c r="BD173" s="35" t="e">
        <f>+VLOOKUP($AA173,[2]!unidad_medida[[nombre]:[Columna1]],2,0)</f>
        <v>#REF!</v>
      </c>
      <c r="BE173" s="40" t="str">
        <f t="shared" si="121"/>
        <v>No Aplica</v>
      </c>
      <c r="BF173" s="40" t="str">
        <f t="shared" si="121"/>
        <v>No Aplica</v>
      </c>
      <c r="BG173" s="40" t="str">
        <f t="shared" si="121"/>
        <v>No Aplica</v>
      </c>
      <c r="BH173" s="41" t="e">
        <f>+VLOOKUP($AP173,[2]!Responsables[#Data],3,0)</f>
        <v>#REF!</v>
      </c>
      <c r="BI173" s="41" t="e">
        <f>+VLOOKUP($AA173,[2]!unidad_medida[[nombre]:[Columna1]],5,0)</f>
        <v>#REF!</v>
      </c>
    </row>
    <row r="174" spans="1:61" ht="43.5" x14ac:dyDescent="0.35">
      <c r="A174" s="58" t="s">
        <v>250</v>
      </c>
      <c r="B174" s="58" t="s">
        <v>251</v>
      </c>
      <c r="C174" s="59">
        <v>4.2</v>
      </c>
      <c r="D174" s="19">
        <f t="shared" si="122"/>
        <v>16</v>
      </c>
      <c r="E174" s="20" t="str">
        <f>+E173</f>
        <v>GR</v>
      </c>
      <c r="F174" s="21"/>
      <c r="G174" s="22"/>
      <c r="H174" s="22"/>
      <c r="I174" s="23" t="s">
        <v>48</v>
      </c>
      <c r="J174" s="24">
        <v>3</v>
      </c>
      <c r="K174" s="22"/>
      <c r="L174" s="22"/>
      <c r="M174" s="22"/>
      <c r="N174" s="22"/>
      <c r="O174" s="22"/>
      <c r="P174" s="53" t="str">
        <f t="shared" si="130"/>
        <v>Número de  Empresas del Sector Agrícola por Cultivo en la Categoría de Tamaño Específica: MICRO 1 del Servicio de Impuestos Internos de Chile para el Año 2020 (empleados)</v>
      </c>
      <c r="Q174" s="20" t="str">
        <f t="shared" si="124"/>
        <v>Gráfico 2</v>
      </c>
      <c r="R174" s="26" t="s">
        <v>68</v>
      </c>
      <c r="S174" s="27">
        <f t="shared" si="114"/>
        <v>3</v>
      </c>
      <c r="T174" s="28"/>
      <c r="U174" s="28"/>
      <c r="V174" s="28"/>
      <c r="W174" s="28"/>
      <c r="X174" s="28"/>
      <c r="Y174" s="28"/>
      <c r="Z174" s="25" t="str">
        <f t="shared" si="131"/>
        <v>https://analytics.zoho.com/open-view/2395394000001128577?ZOHO_CRITERIA=%224.5%22.%22Id_Tama%C3%B1o_Espec%C3%ADfico%22%3D3</v>
      </c>
      <c r="AA174" s="54" t="s">
        <v>93</v>
      </c>
      <c r="AB174" s="30" t="str">
        <f t="shared" si="125"/>
        <v>Chile</v>
      </c>
      <c r="AC174" s="31" t="str">
        <f t="shared" si="125"/>
        <v>Año 2020</v>
      </c>
      <c r="AD174" s="32" t="str">
        <f t="shared" si="125"/>
        <v>empresas</v>
      </c>
      <c r="AE174" s="30" t="str">
        <f t="shared" si="125"/>
        <v>Número</v>
      </c>
      <c r="AG174" s="33" t="str">
        <f t="shared" si="116"/>
        <v>Gráfico 2</v>
      </c>
      <c r="AH174" s="34" t="str">
        <f t="shared" si="126"/>
        <v>Número de Empresas Agrícultura</v>
      </c>
      <c r="AI174" s="34" t="str">
        <f t="shared" si="129"/>
        <v>Número de empleados contratados en empresas dedicadas a agricultura y/o ganadería clasificadas por el Servicio de Impuestos Internos de tamaño MICRO 1</v>
      </c>
      <c r="AJ174" s="34" t="str">
        <f t="shared" si="118"/>
        <v>Número de  Empresas del Sector Agrícola por Cultivo en la Categoría de Tamaño Específica: MICRO 1 del Servicio de Impuestos Internos de Chile para el Año 2020 (empleados)</v>
      </c>
      <c r="AK174" s="35" t="str">
        <f t="shared" si="127"/>
        <v>Año 2020</v>
      </c>
      <c r="AL174" s="34" t="str">
        <f t="shared" si="127"/>
        <v>venta estimada, empresas en agricultura, cultivos, actividad económica, agricultura, ganadería</v>
      </c>
      <c r="AM174" s="36" t="str">
        <f t="shared" si="119"/>
        <v>https://analytics.zoho.com/open-view/2395394000001128577?ZOHO_CRITERIA=%224.5%22.%22Id_Tama%C3%B1o_Espec%C3%ADfico%22%3D3</v>
      </c>
      <c r="AN174" s="44" t="str">
        <f t="shared" si="120"/>
        <v>CHL</v>
      </c>
      <c r="AO174" s="44" t="str">
        <f t="shared" si="120"/>
        <v>País</v>
      </c>
      <c r="AP174" s="34" t="str">
        <f t="shared" si="120"/>
        <v>Número de Empleados de las empresas dedicadas a una actividad económica asociada a la agricultura o la ganadería, según tamaño de la empresa.</v>
      </c>
      <c r="AQ174" s="45">
        <f t="shared" si="120"/>
        <v>44324</v>
      </c>
      <c r="AR174" s="36" t="str">
        <f t="shared" si="120"/>
        <v>Español</v>
      </c>
      <c r="AS174" s="36" t="str">
        <f t="shared" si="120"/>
        <v>Naty</v>
      </c>
      <c r="AT174" s="40" t="str">
        <f t="shared" si="120"/>
        <v>No Aplica</v>
      </c>
      <c r="AU174" s="40" t="str">
        <f t="shared" si="120"/>
        <v>No Aplica</v>
      </c>
      <c r="AV174" s="40" t="str">
        <f t="shared" si="120"/>
        <v>No Aplica</v>
      </c>
      <c r="AW174" s="35">
        <f t="shared" si="120"/>
        <v>100100000</v>
      </c>
      <c r="AX174" s="41" t="e">
        <f t="shared" si="120"/>
        <v>#REF!</v>
      </c>
      <c r="AY174" s="46" t="str">
        <f t="shared" si="120"/>
        <v>Fruta</v>
      </c>
      <c r="AZ174" s="40">
        <f t="shared" si="120"/>
        <v>38</v>
      </c>
      <c r="BA174" s="41" t="e">
        <f>+VLOOKUP($Z174,[2]!Temporalidad[[nombre]:[Columna1]],7,0)</f>
        <v>#REF!</v>
      </c>
      <c r="BB174" s="41" t="e">
        <f>+VLOOKUP($B174,[2]!Tipo_Gráfico[#Data],2,0)</f>
        <v>#REF!</v>
      </c>
      <c r="BC174" s="36" t="str">
        <f t="shared" si="128"/>
        <v>Servicio de Impuestos Internos , Ministerio de Hacienda, Chile</v>
      </c>
      <c r="BD174" s="35" t="e">
        <f>+VLOOKUP($AA174,[2]!unidad_medida[[nombre]:[Columna1]],2,0)</f>
        <v>#REF!</v>
      </c>
      <c r="BE174" s="40" t="str">
        <f t="shared" si="121"/>
        <v>No Aplica</v>
      </c>
      <c r="BF174" s="40" t="str">
        <f t="shared" si="121"/>
        <v>No Aplica</v>
      </c>
      <c r="BG174" s="40" t="str">
        <f t="shared" si="121"/>
        <v>No Aplica</v>
      </c>
      <c r="BH174" s="41" t="e">
        <f>+VLOOKUP($AP174,[2]!Responsables[#Data],3,0)</f>
        <v>#REF!</v>
      </c>
      <c r="BI174" s="41" t="e">
        <f>+VLOOKUP($AA174,[2]!unidad_medida[[nombre]:[Columna1]],5,0)</f>
        <v>#REF!</v>
      </c>
    </row>
    <row r="175" spans="1:61" ht="43.5" x14ac:dyDescent="0.35">
      <c r="A175" s="58" t="s">
        <v>250</v>
      </c>
      <c r="B175" s="58" t="s">
        <v>251</v>
      </c>
      <c r="C175" s="59">
        <v>4.2</v>
      </c>
      <c r="D175" s="19">
        <f t="shared" si="122"/>
        <v>17</v>
      </c>
      <c r="E175" s="20" t="str">
        <f t="shared" ref="E175:E186" si="132">+E174</f>
        <v>GR</v>
      </c>
      <c r="F175" s="21"/>
      <c r="G175" s="22"/>
      <c r="H175" s="22"/>
      <c r="I175" s="23" t="s">
        <v>48</v>
      </c>
      <c r="J175" s="24">
        <v>4</v>
      </c>
      <c r="K175" s="22"/>
      <c r="L175" s="22"/>
      <c r="M175" s="22"/>
      <c r="N175" s="22"/>
      <c r="O175" s="22"/>
      <c r="P175" s="53" t="str">
        <f t="shared" si="130"/>
        <v>Número de  Empresas del Sector Agrícola por Cultivo en la Categoría de Tamaño Específica: MEDIANA 1 del Servicio de Impuestos Internos de Chile para el Año 2020 (empleados)</v>
      </c>
      <c r="Q175" s="20" t="str">
        <f t="shared" si="124"/>
        <v>Gráfico 2</v>
      </c>
      <c r="R175" s="26" t="s">
        <v>70</v>
      </c>
      <c r="S175" s="27">
        <f t="shared" si="114"/>
        <v>4</v>
      </c>
      <c r="T175" s="28"/>
      <c r="U175" s="28"/>
      <c r="V175" s="28"/>
      <c r="W175" s="28"/>
      <c r="X175" s="28"/>
      <c r="Y175" s="28"/>
      <c r="Z175" s="25" t="str">
        <f t="shared" si="131"/>
        <v>https://analytics.zoho.com/open-view/2395394000001128577?ZOHO_CRITERIA=%224.5%22.%22Id_Tama%C3%B1o_Espec%C3%ADfico%22%3D4</v>
      </c>
      <c r="AA175" s="54" t="s">
        <v>94</v>
      </c>
      <c r="AB175" s="30" t="str">
        <f t="shared" si="125"/>
        <v>Chile</v>
      </c>
      <c r="AC175" s="31" t="str">
        <f t="shared" si="125"/>
        <v>Año 2020</v>
      </c>
      <c r="AD175" s="32" t="str">
        <f t="shared" si="125"/>
        <v>empresas</v>
      </c>
      <c r="AE175" s="30" t="str">
        <f t="shared" si="125"/>
        <v>Número</v>
      </c>
      <c r="AG175" s="33" t="str">
        <f t="shared" si="116"/>
        <v>Gráfico 2</v>
      </c>
      <c r="AH175" s="34" t="str">
        <f t="shared" si="126"/>
        <v>Número de Empresas Agrícultura</v>
      </c>
      <c r="AI175" s="34" t="str">
        <f t="shared" si="129"/>
        <v>Número de empleados contratados en empresas dedicadas a agricultura y/o ganadería clasificadas por el Servicio de Impuestos Internos de tamaño MEDIANA 1</v>
      </c>
      <c r="AJ175" s="34" t="str">
        <f t="shared" si="118"/>
        <v>Número de  Empresas del Sector Agrícola por Cultivo en la Categoría de Tamaño Específica: MEDIANA 1 del Servicio de Impuestos Internos de Chile para el Año 2020 (empleados)</v>
      </c>
      <c r="AK175" s="35" t="str">
        <f t="shared" si="127"/>
        <v>Año 2020</v>
      </c>
      <c r="AL175" s="34" t="str">
        <f t="shared" si="127"/>
        <v>venta estimada, empresas en agricultura, cultivos, actividad económica, agricultura, ganadería</v>
      </c>
      <c r="AM175" s="36" t="str">
        <f t="shared" si="119"/>
        <v>https://analytics.zoho.com/open-view/2395394000001128577?ZOHO_CRITERIA=%224.5%22.%22Id_Tama%C3%B1o_Espec%C3%ADfico%22%3D4</v>
      </c>
      <c r="AN175" s="44" t="str">
        <f t="shared" si="120"/>
        <v>CHL</v>
      </c>
      <c r="AO175" s="44" t="str">
        <f t="shared" si="120"/>
        <v>País</v>
      </c>
      <c r="AP175" s="34" t="str">
        <f t="shared" si="120"/>
        <v>Número de Empleados de las empresas dedicadas a una actividad económica asociada a la agricultura o la ganadería, según tamaño de la empresa.</v>
      </c>
      <c r="AQ175" s="45">
        <f t="shared" si="120"/>
        <v>44324</v>
      </c>
      <c r="AR175" s="36" t="str">
        <f t="shared" si="120"/>
        <v>Español</v>
      </c>
      <c r="AS175" s="36" t="str">
        <f t="shared" si="120"/>
        <v>Naty</v>
      </c>
      <c r="AT175" s="40" t="str">
        <f t="shared" si="120"/>
        <v>No Aplica</v>
      </c>
      <c r="AU175" s="40" t="str">
        <f t="shared" si="120"/>
        <v>No Aplica</v>
      </c>
      <c r="AV175" s="40" t="str">
        <f t="shared" si="120"/>
        <v>No Aplica</v>
      </c>
      <c r="AW175" s="35">
        <f t="shared" si="120"/>
        <v>100100000</v>
      </c>
      <c r="AX175" s="41" t="e">
        <f t="shared" si="120"/>
        <v>#REF!</v>
      </c>
      <c r="AY175" s="46" t="str">
        <f t="shared" si="120"/>
        <v>Fruta</v>
      </c>
      <c r="AZ175" s="40">
        <f t="shared" si="120"/>
        <v>38</v>
      </c>
      <c r="BA175" s="41" t="e">
        <f>+VLOOKUP($Z175,[2]!Temporalidad[[nombre]:[Columna1]],7,0)</f>
        <v>#REF!</v>
      </c>
      <c r="BB175" s="41" t="e">
        <f>+VLOOKUP($B175,[2]!Tipo_Gráfico[#Data],2,0)</f>
        <v>#REF!</v>
      </c>
      <c r="BC175" s="36" t="str">
        <f t="shared" si="128"/>
        <v>Servicio de Impuestos Internos , Ministerio de Hacienda, Chile</v>
      </c>
      <c r="BD175" s="35" t="e">
        <f>+VLOOKUP($AA175,[2]!unidad_medida[[nombre]:[Columna1]],2,0)</f>
        <v>#REF!</v>
      </c>
      <c r="BE175" s="40" t="str">
        <f t="shared" si="121"/>
        <v>No Aplica</v>
      </c>
      <c r="BF175" s="40" t="str">
        <f t="shared" si="121"/>
        <v>No Aplica</v>
      </c>
      <c r="BG175" s="40" t="str">
        <f t="shared" si="121"/>
        <v>No Aplica</v>
      </c>
      <c r="BH175" s="41" t="e">
        <f>+VLOOKUP($AP175,[2]!Responsables[#Data],3,0)</f>
        <v>#REF!</v>
      </c>
      <c r="BI175" s="41" t="e">
        <f>+VLOOKUP($AA175,[2]!unidad_medida[[nombre]:[Columna1]],5,0)</f>
        <v>#REF!</v>
      </c>
    </row>
    <row r="176" spans="1:61" ht="43.5" x14ac:dyDescent="0.35">
      <c r="A176" s="58" t="s">
        <v>250</v>
      </c>
      <c r="B176" s="58" t="s">
        <v>251</v>
      </c>
      <c r="C176" s="59">
        <v>4.2</v>
      </c>
      <c r="D176" s="19">
        <f t="shared" si="122"/>
        <v>18</v>
      </c>
      <c r="E176" s="20" t="str">
        <f t="shared" si="132"/>
        <v>GR</v>
      </c>
      <c r="F176" s="21"/>
      <c r="G176" s="22"/>
      <c r="H176" s="22"/>
      <c r="I176" s="23" t="s">
        <v>48</v>
      </c>
      <c r="J176" s="24">
        <v>5</v>
      </c>
      <c r="K176" s="22"/>
      <c r="L176" s="22"/>
      <c r="M176" s="22"/>
      <c r="N176" s="22"/>
      <c r="O176" s="22"/>
      <c r="P176" s="53" t="str">
        <f t="shared" si="130"/>
        <v>Número de  Empresas del Sector Agrícola por Cultivo en la Categoría de Tamaño Específica: MICRO 2 del Servicio de Impuestos Internos de Chile para el Año 2020 (empleados)</v>
      </c>
      <c r="Q176" s="20" t="str">
        <f t="shared" si="124"/>
        <v>Gráfico 2</v>
      </c>
      <c r="R176" s="26" t="s">
        <v>72</v>
      </c>
      <c r="S176" s="27">
        <f t="shared" si="114"/>
        <v>5</v>
      </c>
      <c r="T176" s="28"/>
      <c r="U176" s="28"/>
      <c r="V176" s="28"/>
      <c r="W176" s="28"/>
      <c r="X176" s="28"/>
      <c r="Y176" s="28"/>
      <c r="Z176" s="25" t="str">
        <f t="shared" si="131"/>
        <v>https://analytics.zoho.com/open-view/2395394000001128577?ZOHO_CRITERIA=%224.5%22.%22Id_Tama%C3%B1o_Espec%C3%ADfico%22%3D5</v>
      </c>
      <c r="AA176" s="54" t="s">
        <v>95</v>
      </c>
      <c r="AB176" s="30" t="str">
        <f t="shared" si="125"/>
        <v>Chile</v>
      </c>
      <c r="AC176" s="31" t="str">
        <f t="shared" si="125"/>
        <v>Año 2020</v>
      </c>
      <c r="AD176" s="32" t="str">
        <f t="shared" si="125"/>
        <v>empresas</v>
      </c>
      <c r="AE176" s="30" t="str">
        <f t="shared" si="125"/>
        <v>Número</v>
      </c>
      <c r="AG176" s="33" t="str">
        <f t="shared" si="116"/>
        <v>Gráfico 2</v>
      </c>
      <c r="AH176" s="34" t="str">
        <f t="shared" si="126"/>
        <v>Número de Empresas Agrícultura</v>
      </c>
      <c r="AI176" s="34" t="str">
        <f t="shared" si="129"/>
        <v>Número de empleados contratados en empresas dedicadas a agricultura y/o ganadería clasificadas por el Servicio de Impuestos Internos de tamaño MICRO 2</v>
      </c>
      <c r="AJ176" s="34" t="str">
        <f t="shared" si="118"/>
        <v>Número de  Empresas del Sector Agrícola por Cultivo en la Categoría de Tamaño Específica: MICRO 2 del Servicio de Impuestos Internos de Chile para el Año 2020 (empleados)</v>
      </c>
      <c r="AK176" s="35" t="str">
        <f t="shared" si="127"/>
        <v>Año 2020</v>
      </c>
      <c r="AL176" s="34" t="str">
        <f t="shared" si="127"/>
        <v>venta estimada, empresas en agricultura, cultivos, actividad económica, agricultura, ganadería</v>
      </c>
      <c r="AM176" s="36" t="str">
        <f t="shared" si="119"/>
        <v>https://analytics.zoho.com/open-view/2395394000001128577?ZOHO_CRITERIA=%224.5%22.%22Id_Tama%C3%B1o_Espec%C3%ADfico%22%3D5</v>
      </c>
      <c r="AN176" s="44" t="str">
        <f t="shared" ref="AN176:AZ191" si="133">+AN175</f>
        <v>CHL</v>
      </c>
      <c r="AO176" s="44" t="str">
        <f t="shared" si="133"/>
        <v>País</v>
      </c>
      <c r="AP176" s="34" t="str">
        <f t="shared" si="133"/>
        <v>Número de Empleados de las empresas dedicadas a una actividad económica asociada a la agricultura o la ganadería, según tamaño de la empresa.</v>
      </c>
      <c r="AQ176" s="45">
        <f t="shared" si="133"/>
        <v>44324</v>
      </c>
      <c r="AR176" s="36" t="str">
        <f t="shared" si="133"/>
        <v>Español</v>
      </c>
      <c r="AS176" s="36" t="str">
        <f t="shared" si="133"/>
        <v>Naty</v>
      </c>
      <c r="AT176" s="40" t="str">
        <f t="shared" si="133"/>
        <v>No Aplica</v>
      </c>
      <c r="AU176" s="40" t="str">
        <f t="shared" si="133"/>
        <v>No Aplica</v>
      </c>
      <c r="AV176" s="40" t="str">
        <f t="shared" si="133"/>
        <v>No Aplica</v>
      </c>
      <c r="AW176" s="35">
        <f t="shared" si="133"/>
        <v>100100000</v>
      </c>
      <c r="AX176" s="41" t="e">
        <f t="shared" si="133"/>
        <v>#REF!</v>
      </c>
      <c r="AY176" s="46" t="str">
        <f t="shared" si="133"/>
        <v>Fruta</v>
      </c>
      <c r="AZ176" s="40">
        <f t="shared" si="133"/>
        <v>38</v>
      </c>
      <c r="BA176" s="41" t="e">
        <f>+VLOOKUP($Z176,[2]!Temporalidad[[nombre]:[Columna1]],7,0)</f>
        <v>#REF!</v>
      </c>
      <c r="BB176" s="41" t="e">
        <f>+VLOOKUP($B176,[2]!Tipo_Gráfico[#Data],2,0)</f>
        <v>#REF!</v>
      </c>
      <c r="BC176" s="36" t="str">
        <f t="shared" si="128"/>
        <v>Servicio de Impuestos Internos , Ministerio de Hacienda, Chile</v>
      </c>
      <c r="BD176" s="35" t="e">
        <f>+VLOOKUP($AA176,[2]!unidad_medida[[nombre]:[Columna1]],2,0)</f>
        <v>#REF!</v>
      </c>
      <c r="BE176" s="40" t="str">
        <f t="shared" ref="BE176:BG191" si="134">+BE175</f>
        <v>No Aplica</v>
      </c>
      <c r="BF176" s="40" t="str">
        <f t="shared" si="134"/>
        <v>No Aplica</v>
      </c>
      <c r="BG176" s="40" t="str">
        <f t="shared" si="134"/>
        <v>No Aplica</v>
      </c>
      <c r="BH176" s="41" t="e">
        <f>+VLOOKUP($AP176,[2]!Responsables[#Data],3,0)</f>
        <v>#REF!</v>
      </c>
      <c r="BI176" s="41" t="e">
        <f>+VLOOKUP($AA176,[2]!unidad_medida[[nombre]:[Columna1]],5,0)</f>
        <v>#REF!</v>
      </c>
    </row>
    <row r="177" spans="1:61" ht="43.5" x14ac:dyDescent="0.35">
      <c r="A177" s="58" t="s">
        <v>250</v>
      </c>
      <c r="B177" s="58" t="s">
        <v>251</v>
      </c>
      <c r="C177" s="59">
        <v>4.2</v>
      </c>
      <c r="D177" s="19">
        <f t="shared" si="122"/>
        <v>19</v>
      </c>
      <c r="E177" s="20" t="str">
        <f t="shared" si="132"/>
        <v>GR</v>
      </c>
      <c r="F177" s="21"/>
      <c r="G177" s="22"/>
      <c r="H177" s="22"/>
      <c r="I177" s="23" t="s">
        <v>48</v>
      </c>
      <c r="J177" s="24">
        <v>6</v>
      </c>
      <c r="K177" s="22"/>
      <c r="L177" s="22"/>
      <c r="M177" s="22"/>
      <c r="N177" s="22"/>
      <c r="O177" s="22"/>
      <c r="P177" s="53" t="str">
        <f t="shared" si="130"/>
        <v>Número de  Empresas del Sector Agrícola por Cultivo en la Categoría de Tamaño Específica: PEQUEÑA 3 del Servicio de Impuestos Internos de Chile para el Año 2020 (empleados)</v>
      </c>
      <c r="Q177" s="20" t="str">
        <f t="shared" si="124"/>
        <v>Gráfico 2</v>
      </c>
      <c r="R177" s="26" t="s">
        <v>74</v>
      </c>
      <c r="S177" s="27">
        <f t="shared" si="114"/>
        <v>6</v>
      </c>
      <c r="T177" s="28"/>
      <c r="U177" s="28"/>
      <c r="V177" s="28"/>
      <c r="W177" s="28"/>
      <c r="X177" s="28"/>
      <c r="Y177" s="28"/>
      <c r="Z177" s="25" t="str">
        <f t="shared" si="131"/>
        <v>https://analytics.zoho.com/open-view/2395394000001128577?ZOHO_CRITERIA=%224.5%22.%22Id_Tama%C3%B1o_Espec%C3%ADfico%22%3D6</v>
      </c>
      <c r="AA177" s="54" t="s">
        <v>96</v>
      </c>
      <c r="AB177" s="30" t="str">
        <f t="shared" ref="AB177:AE192" si="135">+AB176</f>
        <v>Chile</v>
      </c>
      <c r="AC177" s="31" t="str">
        <f t="shared" si="135"/>
        <v>Año 2020</v>
      </c>
      <c r="AD177" s="32" t="str">
        <f t="shared" si="135"/>
        <v>empresas</v>
      </c>
      <c r="AE177" s="30" t="str">
        <f t="shared" si="135"/>
        <v>Número</v>
      </c>
      <c r="AG177" s="33" t="str">
        <f t="shared" si="116"/>
        <v>Gráfico 2</v>
      </c>
      <c r="AH177" s="34" t="str">
        <f t="shared" si="126"/>
        <v>Número de Empresas Agrícultura</v>
      </c>
      <c r="AI177" s="34" t="str">
        <f t="shared" si="129"/>
        <v>Número de empleados contratados en empresas dedicadas a agricultura y/o ganadería clasificadas por el Servicio de Impuestos Internos de tamaño PEQUEÑA 3</v>
      </c>
      <c r="AJ177" s="34" t="str">
        <f t="shared" si="118"/>
        <v>Número de  Empresas del Sector Agrícola por Cultivo en la Categoría de Tamaño Específica: PEQUEÑA 3 del Servicio de Impuestos Internos de Chile para el Año 2020 (empleados)</v>
      </c>
      <c r="AK177" s="35" t="str">
        <f t="shared" ref="AK177:AL192" si="136">+AK176</f>
        <v>Año 2020</v>
      </c>
      <c r="AL177" s="34" t="str">
        <f t="shared" si="136"/>
        <v>venta estimada, empresas en agricultura, cultivos, actividad económica, agricultura, ganadería</v>
      </c>
      <c r="AM177" s="36" t="str">
        <f t="shared" si="119"/>
        <v>https://analytics.zoho.com/open-view/2395394000001128577?ZOHO_CRITERIA=%224.5%22.%22Id_Tama%C3%B1o_Espec%C3%ADfico%22%3D6</v>
      </c>
      <c r="AN177" s="44" t="str">
        <f t="shared" si="133"/>
        <v>CHL</v>
      </c>
      <c r="AO177" s="44" t="str">
        <f t="shared" si="133"/>
        <v>País</v>
      </c>
      <c r="AP177" s="34" t="str">
        <f t="shared" si="133"/>
        <v>Número de Empleados de las empresas dedicadas a una actividad económica asociada a la agricultura o la ganadería, según tamaño de la empresa.</v>
      </c>
      <c r="AQ177" s="45">
        <f t="shared" si="133"/>
        <v>44324</v>
      </c>
      <c r="AR177" s="36" t="str">
        <f t="shared" si="133"/>
        <v>Español</v>
      </c>
      <c r="AS177" s="36" t="str">
        <f t="shared" si="133"/>
        <v>Naty</v>
      </c>
      <c r="AT177" s="40" t="str">
        <f t="shared" si="133"/>
        <v>No Aplica</v>
      </c>
      <c r="AU177" s="40" t="str">
        <f t="shared" si="133"/>
        <v>No Aplica</v>
      </c>
      <c r="AV177" s="40" t="str">
        <f t="shared" si="133"/>
        <v>No Aplica</v>
      </c>
      <c r="AW177" s="35">
        <f t="shared" si="133"/>
        <v>100100000</v>
      </c>
      <c r="AX177" s="41" t="e">
        <f t="shared" si="133"/>
        <v>#REF!</v>
      </c>
      <c r="AY177" s="46" t="str">
        <f t="shared" si="133"/>
        <v>Fruta</v>
      </c>
      <c r="AZ177" s="40">
        <f t="shared" si="133"/>
        <v>38</v>
      </c>
      <c r="BA177" s="41" t="e">
        <f>+VLOOKUP($Z177,[2]!Temporalidad[[nombre]:[Columna1]],7,0)</f>
        <v>#REF!</v>
      </c>
      <c r="BB177" s="41" t="e">
        <f>+VLOOKUP($B177,[2]!Tipo_Gráfico[#Data],2,0)</f>
        <v>#REF!</v>
      </c>
      <c r="BC177" s="36" t="str">
        <f t="shared" si="128"/>
        <v>Servicio de Impuestos Internos , Ministerio de Hacienda, Chile</v>
      </c>
      <c r="BD177" s="35" t="e">
        <f>+VLOOKUP($AA177,[2]!unidad_medida[[nombre]:[Columna1]],2,0)</f>
        <v>#REF!</v>
      </c>
      <c r="BE177" s="40" t="str">
        <f t="shared" si="134"/>
        <v>No Aplica</v>
      </c>
      <c r="BF177" s="40" t="str">
        <f t="shared" si="134"/>
        <v>No Aplica</v>
      </c>
      <c r="BG177" s="40" t="str">
        <f t="shared" si="134"/>
        <v>No Aplica</v>
      </c>
      <c r="BH177" s="41" t="e">
        <f>+VLOOKUP($AP177,[2]!Responsables[#Data],3,0)</f>
        <v>#REF!</v>
      </c>
      <c r="BI177" s="41" t="e">
        <f>+VLOOKUP($AA177,[2]!unidad_medida[[nombre]:[Columna1]],5,0)</f>
        <v>#REF!</v>
      </c>
    </row>
    <row r="178" spans="1:61" ht="43.5" x14ac:dyDescent="0.35">
      <c r="A178" s="58" t="s">
        <v>250</v>
      </c>
      <c r="B178" s="58" t="s">
        <v>251</v>
      </c>
      <c r="C178" s="59">
        <v>4.2</v>
      </c>
      <c r="D178" s="19">
        <f t="shared" si="122"/>
        <v>20</v>
      </c>
      <c r="E178" s="20" t="str">
        <f t="shared" si="132"/>
        <v>GR</v>
      </c>
      <c r="F178" s="21"/>
      <c r="G178" s="22"/>
      <c r="H178" s="22"/>
      <c r="I178" s="23" t="s">
        <v>48</v>
      </c>
      <c r="J178" s="24">
        <v>7</v>
      </c>
      <c r="K178" s="22"/>
      <c r="L178" s="22"/>
      <c r="M178" s="22"/>
      <c r="N178" s="22"/>
      <c r="O178" s="22"/>
      <c r="P178" s="53" t="str">
        <f t="shared" si="130"/>
        <v>Número de  Empresas del Sector Agrícola por Cultivo en la Categoría de Tamaño Específica: MICRO 3 del Servicio de Impuestos Internos de Chile para el Año 2020 (empleados)</v>
      </c>
      <c r="Q178" s="20" t="str">
        <f t="shared" si="124"/>
        <v>Gráfico 2</v>
      </c>
      <c r="R178" s="26" t="s">
        <v>76</v>
      </c>
      <c r="S178" s="27">
        <f t="shared" si="114"/>
        <v>7</v>
      </c>
      <c r="T178" s="28"/>
      <c r="U178" s="28"/>
      <c r="V178" s="28"/>
      <c r="W178" s="28"/>
      <c r="X178" s="28"/>
      <c r="Y178" s="28"/>
      <c r="Z178" s="25" t="str">
        <f t="shared" si="131"/>
        <v>https://analytics.zoho.com/open-view/2395394000001128577?ZOHO_CRITERIA=%224.5%22.%22Id_Tama%C3%B1o_Espec%C3%ADfico%22%3D7</v>
      </c>
      <c r="AA178" s="54" t="s">
        <v>97</v>
      </c>
      <c r="AB178" s="30" t="str">
        <f t="shared" si="135"/>
        <v>Chile</v>
      </c>
      <c r="AC178" s="31" t="str">
        <f t="shared" si="135"/>
        <v>Año 2020</v>
      </c>
      <c r="AD178" s="32" t="str">
        <f t="shared" si="135"/>
        <v>empresas</v>
      </c>
      <c r="AE178" s="30" t="str">
        <f t="shared" si="135"/>
        <v>Número</v>
      </c>
      <c r="AG178" s="33" t="str">
        <f t="shared" si="116"/>
        <v>Gráfico 2</v>
      </c>
      <c r="AH178" s="34" t="str">
        <f t="shared" si="126"/>
        <v>Número de Empresas Agrícultura</v>
      </c>
      <c r="AI178" s="34" t="str">
        <f t="shared" si="129"/>
        <v>Número de empleados contratados en empresas dedicadas a agricultura y/o ganadería clasificadas por el Servicio de Impuestos Internos de tamaño MICRO 3</v>
      </c>
      <c r="AJ178" s="34" t="str">
        <f t="shared" si="118"/>
        <v>Número de  Empresas del Sector Agrícola por Cultivo en la Categoría de Tamaño Específica: MICRO 3 del Servicio de Impuestos Internos de Chile para el Año 2020 (empleados)</v>
      </c>
      <c r="AK178" s="35" t="str">
        <f t="shared" si="136"/>
        <v>Año 2020</v>
      </c>
      <c r="AL178" s="34" t="str">
        <f t="shared" si="136"/>
        <v>venta estimada, empresas en agricultura, cultivos, actividad económica, agricultura, ganadería</v>
      </c>
      <c r="AM178" s="36" t="str">
        <f t="shared" si="119"/>
        <v>https://analytics.zoho.com/open-view/2395394000001128577?ZOHO_CRITERIA=%224.5%22.%22Id_Tama%C3%B1o_Espec%C3%ADfico%22%3D7</v>
      </c>
      <c r="AN178" s="44" t="str">
        <f t="shared" si="133"/>
        <v>CHL</v>
      </c>
      <c r="AO178" s="44" t="str">
        <f t="shared" si="133"/>
        <v>País</v>
      </c>
      <c r="AP178" s="34" t="str">
        <f t="shared" si="133"/>
        <v>Número de Empleados de las empresas dedicadas a una actividad económica asociada a la agricultura o la ganadería, según tamaño de la empresa.</v>
      </c>
      <c r="AQ178" s="45">
        <f t="shared" si="133"/>
        <v>44324</v>
      </c>
      <c r="AR178" s="36" t="str">
        <f t="shared" si="133"/>
        <v>Español</v>
      </c>
      <c r="AS178" s="36" t="str">
        <f t="shared" si="133"/>
        <v>Naty</v>
      </c>
      <c r="AT178" s="40" t="str">
        <f t="shared" si="133"/>
        <v>No Aplica</v>
      </c>
      <c r="AU178" s="40" t="str">
        <f t="shared" si="133"/>
        <v>No Aplica</v>
      </c>
      <c r="AV178" s="40" t="str">
        <f t="shared" si="133"/>
        <v>No Aplica</v>
      </c>
      <c r="AW178" s="35">
        <f t="shared" si="133"/>
        <v>100100000</v>
      </c>
      <c r="AX178" s="41" t="e">
        <f t="shared" si="133"/>
        <v>#REF!</v>
      </c>
      <c r="AY178" s="46" t="str">
        <f t="shared" si="133"/>
        <v>Fruta</v>
      </c>
      <c r="AZ178" s="40">
        <f t="shared" si="133"/>
        <v>38</v>
      </c>
      <c r="BA178" s="41" t="e">
        <f>+VLOOKUP($Z178,[2]!Temporalidad[[nombre]:[Columna1]],7,0)</f>
        <v>#REF!</v>
      </c>
      <c r="BB178" s="41" t="e">
        <f>+VLOOKUP($B178,[2]!Tipo_Gráfico[#Data],2,0)</f>
        <v>#REF!</v>
      </c>
      <c r="BC178" s="36" t="str">
        <f t="shared" si="128"/>
        <v>Servicio de Impuestos Internos , Ministerio de Hacienda, Chile</v>
      </c>
      <c r="BD178" s="35" t="e">
        <f>+VLOOKUP($AA178,[2]!unidad_medida[[nombre]:[Columna1]],2,0)</f>
        <v>#REF!</v>
      </c>
      <c r="BE178" s="40" t="str">
        <f t="shared" si="134"/>
        <v>No Aplica</v>
      </c>
      <c r="BF178" s="40" t="str">
        <f t="shared" si="134"/>
        <v>No Aplica</v>
      </c>
      <c r="BG178" s="40" t="str">
        <f t="shared" si="134"/>
        <v>No Aplica</v>
      </c>
      <c r="BH178" s="41" t="e">
        <f>+VLOOKUP($AP178,[2]!Responsables[#Data],3,0)</f>
        <v>#REF!</v>
      </c>
      <c r="BI178" s="41" t="e">
        <f>+VLOOKUP($AA178,[2]!unidad_medida[[nombre]:[Columna1]],5,0)</f>
        <v>#REF!</v>
      </c>
    </row>
    <row r="179" spans="1:61" ht="43.5" x14ac:dyDescent="0.35">
      <c r="A179" s="58" t="s">
        <v>250</v>
      </c>
      <c r="B179" s="58" t="s">
        <v>251</v>
      </c>
      <c r="C179" s="59">
        <v>4.2</v>
      </c>
      <c r="D179" s="19">
        <f t="shared" si="122"/>
        <v>21</v>
      </c>
      <c r="E179" s="20" t="str">
        <f t="shared" si="132"/>
        <v>GR</v>
      </c>
      <c r="F179" s="21"/>
      <c r="G179" s="22"/>
      <c r="H179" s="22"/>
      <c r="I179" s="23" t="s">
        <v>48</v>
      </c>
      <c r="J179" s="24">
        <v>8</v>
      </c>
      <c r="K179" s="22"/>
      <c r="L179" s="22"/>
      <c r="M179" s="22"/>
      <c r="N179" s="22"/>
      <c r="O179" s="22"/>
      <c r="P179" s="53" t="str">
        <f t="shared" si="130"/>
        <v>Número de  Empresas del Sector Agrícola por Cultivo en la Categoría de Tamaño Específica: GRANDE 1 del Servicio de Impuestos Internos de Chile para el Año 2020 (empleados)</v>
      </c>
      <c r="Q179" s="20" t="str">
        <f t="shared" si="124"/>
        <v>Gráfico 2</v>
      </c>
      <c r="R179" s="26" t="s">
        <v>78</v>
      </c>
      <c r="S179" s="27">
        <f t="shared" si="114"/>
        <v>8</v>
      </c>
      <c r="T179" s="28"/>
      <c r="U179" s="28"/>
      <c r="V179" s="28"/>
      <c r="W179" s="28"/>
      <c r="X179" s="28"/>
      <c r="Y179" s="28"/>
      <c r="Z179" s="25" t="str">
        <f t="shared" si="131"/>
        <v>https://analytics.zoho.com/open-view/2395394000001128577?ZOHO_CRITERIA=%224.5%22.%22Id_Tama%C3%B1o_Espec%C3%ADfico%22%3D8</v>
      </c>
      <c r="AA179" s="54" t="s">
        <v>98</v>
      </c>
      <c r="AB179" s="30" t="str">
        <f t="shared" si="135"/>
        <v>Chile</v>
      </c>
      <c r="AC179" s="31" t="str">
        <f t="shared" si="135"/>
        <v>Año 2020</v>
      </c>
      <c r="AD179" s="32" t="str">
        <f t="shared" si="135"/>
        <v>empresas</v>
      </c>
      <c r="AE179" s="30" t="str">
        <f t="shared" si="135"/>
        <v>Número</v>
      </c>
      <c r="AG179" s="33" t="str">
        <f t="shared" si="116"/>
        <v>Gráfico 2</v>
      </c>
      <c r="AH179" s="34" t="str">
        <f t="shared" si="126"/>
        <v>Número de Empresas Agrícultura</v>
      </c>
      <c r="AI179" s="34" t="str">
        <f t="shared" si="129"/>
        <v>Número de empleados contratados en empresas dedicadas a agricultura y/o ganadería clasificadas por el Servicio de Impuestos Internos de tamaño GRANDE 1</v>
      </c>
      <c r="AJ179" s="34" t="str">
        <f t="shared" si="118"/>
        <v>Número de  Empresas del Sector Agrícola por Cultivo en la Categoría de Tamaño Específica: GRANDE 1 del Servicio de Impuestos Internos de Chile para el Año 2020 (empleados)</v>
      </c>
      <c r="AK179" s="35" t="str">
        <f t="shared" si="136"/>
        <v>Año 2020</v>
      </c>
      <c r="AL179" s="34" t="str">
        <f t="shared" si="136"/>
        <v>venta estimada, empresas en agricultura, cultivos, actividad económica, agricultura, ganadería</v>
      </c>
      <c r="AM179" s="36" t="str">
        <f t="shared" si="119"/>
        <v>https://analytics.zoho.com/open-view/2395394000001128577?ZOHO_CRITERIA=%224.5%22.%22Id_Tama%C3%B1o_Espec%C3%ADfico%22%3D8</v>
      </c>
      <c r="AN179" s="44" t="str">
        <f t="shared" si="133"/>
        <v>CHL</v>
      </c>
      <c r="AO179" s="44" t="str">
        <f t="shared" si="133"/>
        <v>País</v>
      </c>
      <c r="AP179" s="34" t="str">
        <f t="shared" si="133"/>
        <v>Número de Empleados de las empresas dedicadas a una actividad económica asociada a la agricultura o la ganadería, según tamaño de la empresa.</v>
      </c>
      <c r="AQ179" s="45">
        <f t="shared" si="133"/>
        <v>44324</v>
      </c>
      <c r="AR179" s="36" t="str">
        <f t="shared" si="133"/>
        <v>Español</v>
      </c>
      <c r="AS179" s="36" t="str">
        <f t="shared" si="133"/>
        <v>Naty</v>
      </c>
      <c r="AT179" s="40" t="str">
        <f t="shared" si="133"/>
        <v>No Aplica</v>
      </c>
      <c r="AU179" s="40" t="str">
        <f t="shared" si="133"/>
        <v>No Aplica</v>
      </c>
      <c r="AV179" s="40" t="str">
        <f t="shared" si="133"/>
        <v>No Aplica</v>
      </c>
      <c r="AW179" s="35">
        <f t="shared" si="133"/>
        <v>100100000</v>
      </c>
      <c r="AX179" s="41" t="e">
        <f t="shared" si="133"/>
        <v>#REF!</v>
      </c>
      <c r="AY179" s="46" t="str">
        <f t="shared" si="133"/>
        <v>Fruta</v>
      </c>
      <c r="AZ179" s="40">
        <f t="shared" si="133"/>
        <v>38</v>
      </c>
      <c r="BA179" s="41" t="e">
        <f>+VLOOKUP($Z179,[2]!Temporalidad[[nombre]:[Columna1]],7,0)</f>
        <v>#REF!</v>
      </c>
      <c r="BB179" s="41" t="e">
        <f>+VLOOKUP($B179,[2]!Tipo_Gráfico[#Data],2,0)</f>
        <v>#REF!</v>
      </c>
      <c r="BC179" s="36" t="str">
        <f t="shared" si="128"/>
        <v>Servicio de Impuestos Internos , Ministerio de Hacienda, Chile</v>
      </c>
      <c r="BD179" s="35" t="e">
        <f>+VLOOKUP($AA179,[2]!unidad_medida[[nombre]:[Columna1]],2,0)</f>
        <v>#REF!</v>
      </c>
      <c r="BE179" s="40" t="str">
        <f t="shared" si="134"/>
        <v>No Aplica</v>
      </c>
      <c r="BF179" s="40" t="str">
        <f t="shared" si="134"/>
        <v>No Aplica</v>
      </c>
      <c r="BG179" s="40" t="str">
        <f t="shared" si="134"/>
        <v>No Aplica</v>
      </c>
      <c r="BH179" s="41" t="e">
        <f>+VLOOKUP($AP179,[2]!Responsables[#Data],3,0)</f>
        <v>#REF!</v>
      </c>
      <c r="BI179" s="41" t="e">
        <f>+VLOOKUP($AA179,[2]!unidad_medida[[nombre]:[Columna1]],5,0)</f>
        <v>#REF!</v>
      </c>
    </row>
    <row r="180" spans="1:61" ht="43.5" x14ac:dyDescent="0.35">
      <c r="A180" s="58" t="s">
        <v>250</v>
      </c>
      <c r="B180" s="58" t="s">
        <v>251</v>
      </c>
      <c r="C180" s="59">
        <v>4.2</v>
      </c>
      <c r="D180" s="19">
        <f t="shared" si="122"/>
        <v>22</v>
      </c>
      <c r="E180" s="20" t="str">
        <f t="shared" si="132"/>
        <v>GR</v>
      </c>
      <c r="F180" s="21"/>
      <c r="G180" s="22"/>
      <c r="H180" s="22"/>
      <c r="I180" s="23" t="s">
        <v>48</v>
      </c>
      <c r="J180" s="24">
        <v>9</v>
      </c>
      <c r="K180" s="22"/>
      <c r="L180" s="22"/>
      <c r="M180" s="22"/>
      <c r="N180" s="22"/>
      <c r="O180" s="22"/>
      <c r="P180" s="53" t="str">
        <f t="shared" si="130"/>
        <v>Número de  Empresas del Sector Agrícola por Cultivo en la Categoría de Tamaño Específica: PEQUEÑA 1 del Servicio de Impuestos Internos de Chile para el Año 2020 (empleados)</v>
      </c>
      <c r="Q180" s="20" t="str">
        <f t="shared" si="124"/>
        <v>Gráfico 2</v>
      </c>
      <c r="R180" s="26" t="s">
        <v>80</v>
      </c>
      <c r="S180" s="27">
        <f t="shared" si="114"/>
        <v>9</v>
      </c>
      <c r="T180" s="28"/>
      <c r="U180" s="28"/>
      <c r="V180" s="28"/>
      <c r="W180" s="28"/>
      <c r="X180" s="28"/>
      <c r="Y180" s="28"/>
      <c r="Z180" s="25" t="str">
        <f t="shared" si="131"/>
        <v>https://analytics.zoho.com/open-view/2395394000001128577?ZOHO_CRITERIA=%224.5%22.%22Id_Tama%C3%B1o_Espec%C3%ADfico%22%3D9</v>
      </c>
      <c r="AA180" s="54" t="s">
        <v>99</v>
      </c>
      <c r="AB180" s="30" t="str">
        <f t="shared" si="135"/>
        <v>Chile</v>
      </c>
      <c r="AC180" s="31" t="str">
        <f t="shared" si="135"/>
        <v>Año 2020</v>
      </c>
      <c r="AD180" s="32" t="str">
        <f t="shared" si="135"/>
        <v>empresas</v>
      </c>
      <c r="AE180" s="30" t="str">
        <f t="shared" si="135"/>
        <v>Número</v>
      </c>
      <c r="AG180" s="33" t="str">
        <f t="shared" si="116"/>
        <v>Gráfico 2</v>
      </c>
      <c r="AH180" s="34" t="str">
        <f t="shared" si="126"/>
        <v>Número de Empresas Agrícultura</v>
      </c>
      <c r="AI180" s="34" t="str">
        <f t="shared" si="129"/>
        <v>Número de empleados contratados en empresas dedicadas a agricultura y/o ganadería clasificadas por el Servicio de Impuestos Internos de tamaño PEQUEÑA 1</v>
      </c>
      <c r="AJ180" s="34" t="str">
        <f t="shared" si="118"/>
        <v>Número de  Empresas del Sector Agrícola por Cultivo en la Categoría de Tamaño Específica: PEQUEÑA 1 del Servicio de Impuestos Internos de Chile para el Año 2020 (empleados)</v>
      </c>
      <c r="AK180" s="35" t="str">
        <f t="shared" si="136"/>
        <v>Año 2020</v>
      </c>
      <c r="AL180" s="34" t="str">
        <f t="shared" si="136"/>
        <v>venta estimada, empresas en agricultura, cultivos, actividad económica, agricultura, ganadería</v>
      </c>
      <c r="AM180" s="36" t="str">
        <f t="shared" si="119"/>
        <v>https://analytics.zoho.com/open-view/2395394000001128577?ZOHO_CRITERIA=%224.5%22.%22Id_Tama%C3%B1o_Espec%C3%ADfico%22%3D9</v>
      </c>
      <c r="AN180" s="44" t="str">
        <f t="shared" si="133"/>
        <v>CHL</v>
      </c>
      <c r="AO180" s="44" t="str">
        <f t="shared" si="133"/>
        <v>País</v>
      </c>
      <c r="AP180" s="34" t="str">
        <f t="shared" si="133"/>
        <v>Número de Empleados de las empresas dedicadas a una actividad económica asociada a la agricultura o la ganadería, según tamaño de la empresa.</v>
      </c>
      <c r="AQ180" s="45">
        <f t="shared" si="133"/>
        <v>44324</v>
      </c>
      <c r="AR180" s="36" t="str">
        <f t="shared" si="133"/>
        <v>Español</v>
      </c>
      <c r="AS180" s="36" t="str">
        <f t="shared" si="133"/>
        <v>Naty</v>
      </c>
      <c r="AT180" s="40" t="str">
        <f t="shared" si="133"/>
        <v>No Aplica</v>
      </c>
      <c r="AU180" s="40" t="str">
        <f t="shared" si="133"/>
        <v>No Aplica</v>
      </c>
      <c r="AV180" s="40" t="str">
        <f t="shared" si="133"/>
        <v>No Aplica</v>
      </c>
      <c r="AW180" s="35">
        <f t="shared" si="133"/>
        <v>100100000</v>
      </c>
      <c r="AX180" s="41" t="e">
        <f t="shared" si="133"/>
        <v>#REF!</v>
      </c>
      <c r="AY180" s="46" t="str">
        <f t="shared" si="133"/>
        <v>Fruta</v>
      </c>
      <c r="AZ180" s="40">
        <f t="shared" si="133"/>
        <v>38</v>
      </c>
      <c r="BA180" s="41" t="e">
        <f>+VLOOKUP($Z180,[2]!Temporalidad[[nombre]:[Columna1]],7,0)</f>
        <v>#REF!</v>
      </c>
      <c r="BB180" s="41" t="e">
        <f>+VLOOKUP($B180,[2]!Tipo_Gráfico[#Data],2,0)</f>
        <v>#REF!</v>
      </c>
      <c r="BC180" s="36" t="str">
        <f t="shared" si="128"/>
        <v>Servicio de Impuestos Internos , Ministerio de Hacienda, Chile</v>
      </c>
      <c r="BD180" s="35" t="e">
        <f>+VLOOKUP($AA180,[2]!unidad_medida[[nombre]:[Columna1]],2,0)</f>
        <v>#REF!</v>
      </c>
      <c r="BE180" s="40" t="str">
        <f t="shared" si="134"/>
        <v>No Aplica</v>
      </c>
      <c r="BF180" s="40" t="str">
        <f t="shared" si="134"/>
        <v>No Aplica</v>
      </c>
      <c r="BG180" s="40" t="str">
        <f t="shared" si="134"/>
        <v>No Aplica</v>
      </c>
      <c r="BH180" s="41" t="e">
        <f>+VLOOKUP($AP180,[2]!Responsables[#Data],3,0)</f>
        <v>#REF!</v>
      </c>
      <c r="BI180" s="41" t="e">
        <f>+VLOOKUP($AA180,[2]!unidad_medida[[nombre]:[Columna1]],5,0)</f>
        <v>#REF!</v>
      </c>
    </row>
    <row r="181" spans="1:61" ht="43.5" x14ac:dyDescent="0.35">
      <c r="A181" s="58" t="s">
        <v>250</v>
      </c>
      <c r="B181" s="58" t="s">
        <v>251</v>
      </c>
      <c r="C181" s="59">
        <v>4.2</v>
      </c>
      <c r="D181" s="19">
        <f t="shared" si="122"/>
        <v>23</v>
      </c>
      <c r="E181" s="20" t="str">
        <f t="shared" si="132"/>
        <v>GR</v>
      </c>
      <c r="F181" s="21"/>
      <c r="G181" s="22"/>
      <c r="H181" s="22"/>
      <c r="I181" s="23" t="s">
        <v>48</v>
      </c>
      <c r="J181" s="24">
        <v>10</v>
      </c>
      <c r="K181" s="22"/>
      <c r="L181" s="22"/>
      <c r="M181" s="22"/>
      <c r="N181" s="22"/>
      <c r="O181" s="22"/>
      <c r="P181" s="53" t="str">
        <f t="shared" si="130"/>
        <v>Número de  Empresas del Sector Agrícola por Cultivo en la Categoría de Tamaño Específica: MEDIANA 2 del Servicio de Impuestos Internos de Chile para el Año 2020 (empleados)</v>
      </c>
      <c r="Q181" s="20" t="str">
        <f t="shared" si="124"/>
        <v>Gráfico 2</v>
      </c>
      <c r="R181" s="26" t="s">
        <v>82</v>
      </c>
      <c r="S181" s="27">
        <f t="shared" si="114"/>
        <v>10</v>
      </c>
      <c r="T181" s="28"/>
      <c r="U181" s="28"/>
      <c r="V181" s="28"/>
      <c r="W181" s="28"/>
      <c r="X181" s="28"/>
      <c r="Y181" s="28"/>
      <c r="Z181" s="25" t="str">
        <f t="shared" si="131"/>
        <v>https://analytics.zoho.com/open-view/2395394000001128577?ZOHO_CRITERIA=%224.5%22.%22Id_Tama%C3%B1o_Espec%C3%ADfico%22%3D10</v>
      </c>
      <c r="AA181" s="54" t="s">
        <v>100</v>
      </c>
      <c r="AB181" s="30" t="str">
        <f t="shared" si="135"/>
        <v>Chile</v>
      </c>
      <c r="AC181" s="31" t="str">
        <f t="shared" si="135"/>
        <v>Año 2020</v>
      </c>
      <c r="AD181" s="32" t="str">
        <f t="shared" si="135"/>
        <v>empresas</v>
      </c>
      <c r="AE181" s="30" t="str">
        <f t="shared" si="135"/>
        <v>Número</v>
      </c>
      <c r="AG181" s="33" t="str">
        <f t="shared" si="116"/>
        <v>Gráfico 2</v>
      </c>
      <c r="AH181" s="34" t="str">
        <f t="shared" si="126"/>
        <v>Número de Empresas Agrícultura</v>
      </c>
      <c r="AI181" s="34" t="str">
        <f t="shared" si="129"/>
        <v>Número de empleados contratados en empresas dedicadas a agricultura y/o ganadería clasificadas por el Servicio de Impuestos Internos de tamaño MEDIANA 2</v>
      </c>
      <c r="AJ181" s="34" t="str">
        <f t="shared" si="118"/>
        <v>Número de  Empresas del Sector Agrícola por Cultivo en la Categoría de Tamaño Específica: MEDIANA 2 del Servicio de Impuestos Internos de Chile para el Año 2020 (empleados)</v>
      </c>
      <c r="AK181" s="35" t="str">
        <f t="shared" si="136"/>
        <v>Año 2020</v>
      </c>
      <c r="AL181" s="34" t="str">
        <f t="shared" si="136"/>
        <v>venta estimada, empresas en agricultura, cultivos, actividad económica, agricultura, ganadería</v>
      </c>
      <c r="AM181" s="36" t="str">
        <f t="shared" si="119"/>
        <v>https://analytics.zoho.com/open-view/2395394000001128577?ZOHO_CRITERIA=%224.5%22.%22Id_Tama%C3%B1o_Espec%C3%ADfico%22%3D10</v>
      </c>
      <c r="AN181" s="44" t="str">
        <f t="shared" si="133"/>
        <v>CHL</v>
      </c>
      <c r="AO181" s="44" t="str">
        <f t="shared" si="133"/>
        <v>País</v>
      </c>
      <c r="AP181" s="34" t="str">
        <f t="shared" si="133"/>
        <v>Número de Empleados de las empresas dedicadas a una actividad económica asociada a la agricultura o la ganadería, según tamaño de la empresa.</v>
      </c>
      <c r="AQ181" s="45">
        <f t="shared" si="133"/>
        <v>44324</v>
      </c>
      <c r="AR181" s="36" t="str">
        <f t="shared" si="133"/>
        <v>Español</v>
      </c>
      <c r="AS181" s="36" t="str">
        <f t="shared" si="133"/>
        <v>Naty</v>
      </c>
      <c r="AT181" s="40" t="str">
        <f t="shared" si="133"/>
        <v>No Aplica</v>
      </c>
      <c r="AU181" s="40" t="str">
        <f t="shared" si="133"/>
        <v>No Aplica</v>
      </c>
      <c r="AV181" s="40" t="str">
        <f t="shared" si="133"/>
        <v>No Aplica</v>
      </c>
      <c r="AW181" s="35">
        <f t="shared" si="133"/>
        <v>100100000</v>
      </c>
      <c r="AX181" s="41" t="e">
        <f t="shared" si="133"/>
        <v>#REF!</v>
      </c>
      <c r="AY181" s="46" t="str">
        <f t="shared" si="133"/>
        <v>Fruta</v>
      </c>
      <c r="AZ181" s="40">
        <f t="shared" si="133"/>
        <v>38</v>
      </c>
      <c r="BA181" s="41" t="e">
        <f>+VLOOKUP($Z181,[2]!Temporalidad[[nombre]:[Columna1]],7,0)</f>
        <v>#REF!</v>
      </c>
      <c r="BB181" s="41" t="e">
        <f>+VLOOKUP($B181,[2]!Tipo_Gráfico[#Data],2,0)</f>
        <v>#REF!</v>
      </c>
      <c r="BC181" s="36" t="str">
        <f t="shared" si="128"/>
        <v>Servicio de Impuestos Internos , Ministerio de Hacienda, Chile</v>
      </c>
      <c r="BD181" s="35" t="e">
        <f>+VLOOKUP($AA181,[2]!unidad_medida[[nombre]:[Columna1]],2,0)</f>
        <v>#REF!</v>
      </c>
      <c r="BE181" s="40" t="str">
        <f t="shared" si="134"/>
        <v>No Aplica</v>
      </c>
      <c r="BF181" s="40" t="str">
        <f t="shared" si="134"/>
        <v>No Aplica</v>
      </c>
      <c r="BG181" s="40" t="str">
        <f t="shared" si="134"/>
        <v>No Aplica</v>
      </c>
      <c r="BH181" s="41" t="e">
        <f>+VLOOKUP($AP181,[2]!Responsables[#Data],3,0)</f>
        <v>#REF!</v>
      </c>
      <c r="BI181" s="41" t="e">
        <f>+VLOOKUP($AA181,[2]!unidad_medida[[nombre]:[Columna1]],5,0)</f>
        <v>#REF!</v>
      </c>
    </row>
    <row r="182" spans="1:61" ht="43.5" x14ac:dyDescent="0.35">
      <c r="A182" s="58" t="s">
        <v>250</v>
      </c>
      <c r="B182" s="58" t="s">
        <v>251</v>
      </c>
      <c r="C182" s="59">
        <v>4.2</v>
      </c>
      <c r="D182" s="19">
        <f t="shared" si="122"/>
        <v>24</v>
      </c>
      <c r="E182" s="20" t="str">
        <f t="shared" si="132"/>
        <v>GR</v>
      </c>
      <c r="F182" s="21"/>
      <c r="G182" s="22"/>
      <c r="H182" s="22"/>
      <c r="I182" s="23" t="s">
        <v>48</v>
      </c>
      <c r="J182" s="24">
        <v>11</v>
      </c>
      <c r="K182" s="22"/>
      <c r="L182" s="22"/>
      <c r="M182" s="22"/>
      <c r="N182" s="22"/>
      <c r="O182" s="22"/>
      <c r="P182" s="53" t="str">
        <f t="shared" si="130"/>
        <v>Número de  Empresas del Sector Agrícola por Cultivo en la Categoría de Tamaño Específica: GRANDE 2 del Servicio de Impuestos Internos de Chile para el Año 2020 (empleados)</v>
      </c>
      <c r="Q182" s="20" t="str">
        <f t="shared" si="124"/>
        <v>Gráfico 2</v>
      </c>
      <c r="R182" s="26" t="s">
        <v>84</v>
      </c>
      <c r="S182" s="27">
        <f t="shared" si="114"/>
        <v>11</v>
      </c>
      <c r="T182" s="28"/>
      <c r="U182" s="28"/>
      <c r="V182" s="28"/>
      <c r="W182" s="28"/>
      <c r="X182" s="28"/>
      <c r="Y182" s="28"/>
      <c r="Z182" s="25" t="str">
        <f t="shared" si="131"/>
        <v>https://analytics.zoho.com/open-view/2395394000001128577?ZOHO_CRITERIA=%224.5%22.%22Id_Tama%C3%B1o_Espec%C3%ADfico%22%3D11</v>
      </c>
      <c r="AA182" s="54" t="s">
        <v>101</v>
      </c>
      <c r="AB182" s="30" t="str">
        <f t="shared" si="135"/>
        <v>Chile</v>
      </c>
      <c r="AC182" s="31" t="str">
        <f t="shared" si="135"/>
        <v>Año 2020</v>
      </c>
      <c r="AD182" s="32" t="str">
        <f t="shared" si="135"/>
        <v>empresas</v>
      </c>
      <c r="AE182" s="30" t="str">
        <f t="shared" si="135"/>
        <v>Número</v>
      </c>
      <c r="AG182" s="33" t="str">
        <f t="shared" si="116"/>
        <v>Gráfico 2</v>
      </c>
      <c r="AH182" s="34" t="str">
        <f t="shared" si="126"/>
        <v>Número de Empresas Agrícultura</v>
      </c>
      <c r="AI182" s="34" t="str">
        <f t="shared" si="129"/>
        <v>Número de empleados contratados en empresas dedicadas a agricultura y/o ganadería clasificadas por el Servicio de Impuestos Internos de tamaño GRANDE 2</v>
      </c>
      <c r="AJ182" s="34" t="str">
        <f t="shared" si="118"/>
        <v>Número de  Empresas del Sector Agrícola por Cultivo en la Categoría de Tamaño Específica: GRANDE 2 del Servicio de Impuestos Internos de Chile para el Año 2020 (empleados)</v>
      </c>
      <c r="AK182" s="35" t="str">
        <f t="shared" si="136"/>
        <v>Año 2020</v>
      </c>
      <c r="AL182" s="34" t="str">
        <f t="shared" si="136"/>
        <v>venta estimada, empresas en agricultura, cultivos, actividad económica, agricultura, ganadería</v>
      </c>
      <c r="AM182" s="36" t="str">
        <f t="shared" si="119"/>
        <v>https://analytics.zoho.com/open-view/2395394000001128577?ZOHO_CRITERIA=%224.5%22.%22Id_Tama%C3%B1o_Espec%C3%ADfico%22%3D11</v>
      </c>
      <c r="AN182" s="44" t="str">
        <f t="shared" si="133"/>
        <v>CHL</v>
      </c>
      <c r="AO182" s="44" t="str">
        <f t="shared" si="133"/>
        <v>País</v>
      </c>
      <c r="AP182" s="34" t="str">
        <f t="shared" si="133"/>
        <v>Número de Empleados de las empresas dedicadas a una actividad económica asociada a la agricultura o la ganadería, según tamaño de la empresa.</v>
      </c>
      <c r="AQ182" s="45">
        <f t="shared" si="133"/>
        <v>44324</v>
      </c>
      <c r="AR182" s="36" t="str">
        <f t="shared" si="133"/>
        <v>Español</v>
      </c>
      <c r="AS182" s="36" t="str">
        <f t="shared" si="133"/>
        <v>Naty</v>
      </c>
      <c r="AT182" s="40" t="str">
        <f t="shared" si="133"/>
        <v>No Aplica</v>
      </c>
      <c r="AU182" s="40" t="str">
        <f t="shared" si="133"/>
        <v>No Aplica</v>
      </c>
      <c r="AV182" s="40" t="str">
        <f t="shared" si="133"/>
        <v>No Aplica</v>
      </c>
      <c r="AW182" s="35">
        <f t="shared" si="133"/>
        <v>100100000</v>
      </c>
      <c r="AX182" s="41" t="e">
        <f t="shared" si="133"/>
        <v>#REF!</v>
      </c>
      <c r="AY182" s="46" t="str">
        <f t="shared" si="133"/>
        <v>Fruta</v>
      </c>
      <c r="AZ182" s="40">
        <f t="shared" si="133"/>
        <v>38</v>
      </c>
      <c r="BA182" s="41" t="e">
        <f>+VLOOKUP($Z182,[2]!Temporalidad[[nombre]:[Columna1]],7,0)</f>
        <v>#REF!</v>
      </c>
      <c r="BB182" s="41" t="e">
        <f>+VLOOKUP($B182,[2]!Tipo_Gráfico[#Data],2,0)</f>
        <v>#REF!</v>
      </c>
      <c r="BC182" s="36" t="str">
        <f t="shared" si="128"/>
        <v>Servicio de Impuestos Internos , Ministerio de Hacienda, Chile</v>
      </c>
      <c r="BD182" s="35" t="e">
        <f>+VLOOKUP($AA182,[2]!unidad_medida[[nombre]:[Columna1]],2,0)</f>
        <v>#REF!</v>
      </c>
      <c r="BE182" s="40" t="str">
        <f t="shared" si="134"/>
        <v>No Aplica</v>
      </c>
      <c r="BF182" s="40" t="str">
        <f t="shared" si="134"/>
        <v>No Aplica</v>
      </c>
      <c r="BG182" s="40" t="str">
        <f t="shared" si="134"/>
        <v>No Aplica</v>
      </c>
      <c r="BH182" s="41" t="e">
        <f>+VLOOKUP($AP182,[2]!Responsables[#Data],3,0)</f>
        <v>#REF!</v>
      </c>
      <c r="BI182" s="41" t="e">
        <f>+VLOOKUP($AA182,[2]!unidad_medida[[nombre]:[Columna1]],5,0)</f>
        <v>#REF!</v>
      </c>
    </row>
    <row r="183" spans="1:61" ht="43.5" x14ac:dyDescent="0.35">
      <c r="A183" s="58" t="s">
        <v>250</v>
      </c>
      <c r="B183" s="58" t="s">
        <v>251</v>
      </c>
      <c r="C183" s="59">
        <v>4.2</v>
      </c>
      <c r="D183" s="19">
        <f t="shared" si="122"/>
        <v>25</v>
      </c>
      <c r="E183" s="20" t="str">
        <f t="shared" si="132"/>
        <v>GR</v>
      </c>
      <c r="F183" s="21"/>
      <c r="G183" s="22"/>
      <c r="H183" s="22"/>
      <c r="I183" s="23" t="s">
        <v>48</v>
      </c>
      <c r="J183" s="24">
        <v>12</v>
      </c>
      <c r="K183" s="22"/>
      <c r="L183" s="22"/>
      <c r="M183" s="22"/>
      <c r="N183" s="22"/>
      <c r="O183" s="22"/>
      <c r="P183" s="53" t="str">
        <f t="shared" si="130"/>
        <v>Número de  Empresas del Sector Agrícola por Cultivo en la Categoría de Tamaño Específica: GRANDE 4 del Servicio de Impuestos Internos de Chile para el Año 2020 (empleados)</v>
      </c>
      <c r="Q183" s="20" t="str">
        <f t="shared" si="124"/>
        <v>Gráfico 2</v>
      </c>
      <c r="R183" s="26" t="s">
        <v>86</v>
      </c>
      <c r="S183" s="27">
        <f t="shared" si="114"/>
        <v>12</v>
      </c>
      <c r="T183" s="28"/>
      <c r="U183" s="28"/>
      <c r="V183" s="28"/>
      <c r="W183" s="28"/>
      <c r="X183" s="28"/>
      <c r="Y183" s="28"/>
      <c r="Z183" s="25" t="str">
        <f t="shared" si="131"/>
        <v>https://analytics.zoho.com/open-view/2395394000001128577?ZOHO_CRITERIA=%224.5%22.%22Id_Tama%C3%B1o_Espec%C3%ADfico%22%3D12</v>
      </c>
      <c r="AA183" s="54" t="s">
        <v>102</v>
      </c>
      <c r="AB183" s="30" t="str">
        <f t="shared" si="135"/>
        <v>Chile</v>
      </c>
      <c r="AC183" s="31" t="str">
        <f t="shared" si="135"/>
        <v>Año 2020</v>
      </c>
      <c r="AD183" s="32" t="str">
        <f t="shared" si="135"/>
        <v>empresas</v>
      </c>
      <c r="AE183" s="30" t="str">
        <f t="shared" si="135"/>
        <v>Número</v>
      </c>
      <c r="AG183" s="33" t="str">
        <f t="shared" si="116"/>
        <v>Gráfico 2</v>
      </c>
      <c r="AH183" s="34" t="str">
        <f t="shared" si="126"/>
        <v>Número de Empresas Agrícultura</v>
      </c>
      <c r="AI183" s="34" t="str">
        <f t="shared" si="129"/>
        <v>Número de empleados contratados en empresas dedicadas a agricultura y/o ganadería clasificadas por el Servicio de Impuestos Internos de tamaño GRANDE 4</v>
      </c>
      <c r="AJ183" s="34" t="str">
        <f t="shared" si="118"/>
        <v>Número de  Empresas del Sector Agrícola por Cultivo en la Categoría de Tamaño Específica: GRANDE 4 del Servicio de Impuestos Internos de Chile para el Año 2020 (empleados)</v>
      </c>
      <c r="AK183" s="35" t="str">
        <f t="shared" si="136"/>
        <v>Año 2020</v>
      </c>
      <c r="AL183" s="34" t="str">
        <f t="shared" si="136"/>
        <v>venta estimada, empresas en agricultura, cultivos, actividad económica, agricultura, ganadería</v>
      </c>
      <c r="AM183" s="36" t="str">
        <f t="shared" si="119"/>
        <v>https://analytics.zoho.com/open-view/2395394000001128577?ZOHO_CRITERIA=%224.5%22.%22Id_Tama%C3%B1o_Espec%C3%ADfico%22%3D12</v>
      </c>
      <c r="AN183" s="44" t="str">
        <f t="shared" si="133"/>
        <v>CHL</v>
      </c>
      <c r="AO183" s="44" t="str">
        <f t="shared" si="133"/>
        <v>País</v>
      </c>
      <c r="AP183" s="34" t="str">
        <f t="shared" si="133"/>
        <v>Número de Empleados de las empresas dedicadas a una actividad económica asociada a la agricultura o la ganadería, según tamaño de la empresa.</v>
      </c>
      <c r="AQ183" s="45">
        <f t="shared" si="133"/>
        <v>44324</v>
      </c>
      <c r="AR183" s="36" t="str">
        <f t="shared" si="133"/>
        <v>Español</v>
      </c>
      <c r="AS183" s="36" t="str">
        <f t="shared" si="133"/>
        <v>Naty</v>
      </c>
      <c r="AT183" s="40" t="str">
        <f t="shared" si="133"/>
        <v>No Aplica</v>
      </c>
      <c r="AU183" s="40" t="str">
        <f t="shared" si="133"/>
        <v>No Aplica</v>
      </c>
      <c r="AV183" s="40" t="str">
        <f t="shared" si="133"/>
        <v>No Aplica</v>
      </c>
      <c r="AW183" s="35">
        <f t="shared" si="133"/>
        <v>100100000</v>
      </c>
      <c r="AX183" s="41" t="e">
        <f t="shared" si="133"/>
        <v>#REF!</v>
      </c>
      <c r="AY183" s="46" t="str">
        <f t="shared" si="133"/>
        <v>Fruta</v>
      </c>
      <c r="AZ183" s="40">
        <f t="shared" si="133"/>
        <v>38</v>
      </c>
      <c r="BA183" s="41" t="e">
        <f>+VLOOKUP($Z183,[2]!Temporalidad[[nombre]:[Columna1]],7,0)</f>
        <v>#REF!</v>
      </c>
      <c r="BB183" s="41" t="e">
        <f>+VLOOKUP($B183,[2]!Tipo_Gráfico[#Data],2,0)</f>
        <v>#REF!</v>
      </c>
      <c r="BC183" s="36" t="str">
        <f t="shared" si="128"/>
        <v>Servicio de Impuestos Internos , Ministerio de Hacienda, Chile</v>
      </c>
      <c r="BD183" s="35" t="e">
        <f>+VLOOKUP($AA183,[2]!unidad_medida[[nombre]:[Columna1]],2,0)</f>
        <v>#REF!</v>
      </c>
      <c r="BE183" s="40" t="str">
        <f t="shared" si="134"/>
        <v>No Aplica</v>
      </c>
      <c r="BF183" s="40" t="str">
        <f t="shared" si="134"/>
        <v>No Aplica</v>
      </c>
      <c r="BG183" s="40" t="str">
        <f t="shared" si="134"/>
        <v>No Aplica</v>
      </c>
      <c r="BH183" s="41" t="e">
        <f>+VLOOKUP($AP183,[2]!Responsables[#Data],3,0)</f>
        <v>#REF!</v>
      </c>
      <c r="BI183" s="41" t="e">
        <f>+VLOOKUP($AA183,[2]!unidad_medida[[nombre]:[Columna1]],5,0)</f>
        <v>#REF!</v>
      </c>
    </row>
    <row r="184" spans="1:61" ht="43.5" x14ac:dyDescent="0.35">
      <c r="A184" s="58" t="s">
        <v>250</v>
      </c>
      <c r="B184" s="58" t="s">
        <v>251</v>
      </c>
      <c r="C184" s="59">
        <v>4.2</v>
      </c>
      <c r="D184" s="19">
        <f t="shared" si="122"/>
        <v>26</v>
      </c>
      <c r="E184" s="20" t="str">
        <f t="shared" si="132"/>
        <v>GR</v>
      </c>
      <c r="F184" s="21"/>
      <c r="G184" s="22"/>
      <c r="H184" s="22"/>
      <c r="I184" s="23" t="s">
        <v>48</v>
      </c>
      <c r="J184" s="24">
        <v>13</v>
      </c>
      <c r="K184" s="22"/>
      <c r="L184" s="22"/>
      <c r="M184" s="22"/>
      <c r="N184" s="22"/>
      <c r="O184" s="22"/>
      <c r="P184" s="53" t="str">
        <f t="shared" si="130"/>
        <v>Número de  Empresas del Sector Agrícola por Cultivo en la Categoría de Tamaño Específica: GRANDE 3 del Servicio de Impuestos Internos de Chile para el Año 2020 (empleados)</v>
      </c>
      <c r="Q184" s="20" t="str">
        <f t="shared" si="124"/>
        <v>Gráfico 2</v>
      </c>
      <c r="R184" s="26" t="s">
        <v>88</v>
      </c>
      <c r="S184" s="27">
        <f t="shared" si="114"/>
        <v>13</v>
      </c>
      <c r="T184" s="28"/>
      <c r="U184" s="28"/>
      <c r="V184" s="28"/>
      <c r="W184" s="28"/>
      <c r="X184" s="28"/>
      <c r="Y184" s="28"/>
      <c r="Z184" s="25" t="str">
        <f t="shared" si="131"/>
        <v>https://analytics.zoho.com/open-view/2395394000001128577?ZOHO_CRITERIA=%224.5%22.%22Id_Tama%C3%B1o_Espec%C3%ADfico%22%3D13</v>
      </c>
      <c r="AA184" s="54" t="s">
        <v>103</v>
      </c>
      <c r="AB184" s="30" t="str">
        <f t="shared" si="135"/>
        <v>Chile</v>
      </c>
      <c r="AC184" s="31" t="str">
        <f t="shared" si="135"/>
        <v>Año 2020</v>
      </c>
      <c r="AD184" s="32" t="str">
        <f t="shared" si="135"/>
        <v>empresas</v>
      </c>
      <c r="AE184" s="30" t="str">
        <f t="shared" si="135"/>
        <v>Número</v>
      </c>
      <c r="AG184" s="33" t="str">
        <f t="shared" si="116"/>
        <v>Gráfico 2</v>
      </c>
      <c r="AH184" s="34" t="str">
        <f t="shared" si="126"/>
        <v>Número de Empresas Agrícultura</v>
      </c>
      <c r="AI184" s="34" t="str">
        <f t="shared" si="129"/>
        <v>Número de empleados contratados en empresas dedicadas a agricultura y/o ganadería clasificadas por el Servicio de Impuestos Internos de tamaño GRANDE 3</v>
      </c>
      <c r="AJ184" s="34" t="str">
        <f t="shared" si="118"/>
        <v>Número de  Empresas del Sector Agrícola por Cultivo en la Categoría de Tamaño Específica: GRANDE 3 del Servicio de Impuestos Internos de Chile para el Año 2020 (empleados)</v>
      </c>
      <c r="AK184" s="35" t="str">
        <f t="shared" si="136"/>
        <v>Año 2020</v>
      </c>
      <c r="AL184" s="34" t="str">
        <f t="shared" si="136"/>
        <v>venta estimada, empresas en agricultura, cultivos, actividad económica, agricultura, ganadería</v>
      </c>
      <c r="AM184" s="36" t="str">
        <f t="shared" si="119"/>
        <v>https://analytics.zoho.com/open-view/2395394000001128577?ZOHO_CRITERIA=%224.5%22.%22Id_Tama%C3%B1o_Espec%C3%ADfico%22%3D13</v>
      </c>
      <c r="AN184" s="44" t="str">
        <f t="shared" si="133"/>
        <v>CHL</v>
      </c>
      <c r="AO184" s="44" t="str">
        <f t="shared" si="133"/>
        <v>País</v>
      </c>
      <c r="AP184" s="34" t="str">
        <f t="shared" si="133"/>
        <v>Número de Empleados de las empresas dedicadas a una actividad económica asociada a la agricultura o la ganadería, según tamaño de la empresa.</v>
      </c>
      <c r="AQ184" s="45">
        <f t="shared" si="133"/>
        <v>44324</v>
      </c>
      <c r="AR184" s="36" t="str">
        <f t="shared" si="133"/>
        <v>Español</v>
      </c>
      <c r="AS184" s="36" t="str">
        <f t="shared" si="133"/>
        <v>Naty</v>
      </c>
      <c r="AT184" s="40" t="str">
        <f t="shared" si="133"/>
        <v>No Aplica</v>
      </c>
      <c r="AU184" s="40" t="str">
        <f t="shared" si="133"/>
        <v>No Aplica</v>
      </c>
      <c r="AV184" s="40" t="str">
        <f t="shared" si="133"/>
        <v>No Aplica</v>
      </c>
      <c r="AW184" s="35">
        <f t="shared" si="133"/>
        <v>100100000</v>
      </c>
      <c r="AX184" s="41" t="e">
        <f t="shared" si="133"/>
        <v>#REF!</v>
      </c>
      <c r="AY184" s="46" t="str">
        <f t="shared" si="133"/>
        <v>Fruta</v>
      </c>
      <c r="AZ184" s="40">
        <f t="shared" si="133"/>
        <v>38</v>
      </c>
      <c r="BA184" s="41" t="e">
        <f>+VLOOKUP($Z184,[2]!Temporalidad[[nombre]:[Columna1]],7,0)</f>
        <v>#REF!</v>
      </c>
      <c r="BB184" s="41" t="e">
        <f>+VLOOKUP($B184,[2]!Tipo_Gráfico[#Data],2,0)</f>
        <v>#REF!</v>
      </c>
      <c r="BC184" s="36" t="str">
        <f t="shared" si="128"/>
        <v>Servicio de Impuestos Internos , Ministerio de Hacienda, Chile</v>
      </c>
      <c r="BD184" s="35" t="e">
        <f>+VLOOKUP($AA184,[2]!unidad_medida[[nombre]:[Columna1]],2,0)</f>
        <v>#REF!</v>
      </c>
      <c r="BE184" s="40" t="str">
        <f t="shared" si="134"/>
        <v>No Aplica</v>
      </c>
      <c r="BF184" s="40" t="str">
        <f t="shared" si="134"/>
        <v>No Aplica</v>
      </c>
      <c r="BG184" s="40" t="str">
        <f t="shared" si="134"/>
        <v>No Aplica</v>
      </c>
      <c r="BH184" s="41" t="e">
        <f>+VLOOKUP($AP184,[2]!Responsables[#Data],3,0)</f>
        <v>#REF!</v>
      </c>
      <c r="BI184" s="41" t="e">
        <f>+VLOOKUP($AA184,[2]!unidad_medida[[nombre]:[Columna1]],5,0)</f>
        <v>#REF!</v>
      </c>
    </row>
    <row r="185" spans="1:61" ht="43.5" x14ac:dyDescent="0.35">
      <c r="A185" s="58" t="s">
        <v>250</v>
      </c>
      <c r="B185" s="58" t="s">
        <v>251</v>
      </c>
      <c r="C185" s="59">
        <v>4.2</v>
      </c>
      <c r="D185" s="19">
        <f t="shared" si="122"/>
        <v>27</v>
      </c>
      <c r="E185" s="20" t="str">
        <f t="shared" si="132"/>
        <v>GR</v>
      </c>
      <c r="F185" s="21"/>
      <c r="G185" s="22"/>
      <c r="H185" s="23" t="s">
        <v>48</v>
      </c>
      <c r="I185" s="22"/>
      <c r="J185" s="24">
        <v>1</v>
      </c>
      <c r="K185" s="22"/>
      <c r="L185" s="22"/>
      <c r="M185" s="22"/>
      <c r="N185" s="22"/>
      <c r="O185" s="22"/>
      <c r="P185" s="53" t="str">
        <f>+"Ventas Estimadas de Empresas del Sector Agrícola por Tipo de Cultivo en la Categoría de Tamaño Específica: "&amp;R185&amp;" del Servicio de Impuestos Internos de Chile para el Año 2020 (USD)"</f>
        <v>Ventas Estimadas de Empresas del Sector Agrícola por Tipo de Cultivo en la Categoría de Tamaño Específica: SIN VENTAS del Servicio de Impuestos Internos de Chile para el Año 2020 (USD)</v>
      </c>
      <c r="Q185" s="20" t="s">
        <v>104</v>
      </c>
      <c r="R185" s="26" t="s">
        <v>50</v>
      </c>
      <c r="S185" s="27">
        <f t="shared" si="114"/>
        <v>1</v>
      </c>
      <c r="T185" s="28"/>
      <c r="U185" s="28"/>
      <c r="V185" s="28"/>
      <c r="W185" s="28"/>
      <c r="X185" s="28"/>
      <c r="Y185" s="28"/>
      <c r="Z185" s="25" t="str">
        <f>+"https://analytics.zoho.com/open-view/2395394000001128894?ZOHO_CRITERIA=%224.5%22.%22Id_Tama%C3%B1o_Espec%C3%ADfico%22%3D"&amp;S185</f>
        <v>https://analytics.zoho.com/open-view/2395394000001128894?ZOHO_CRITERIA=%224.5%22.%22Id_Tama%C3%B1o_Espec%C3%ADfico%22%3D1</v>
      </c>
      <c r="AA185" s="54" t="s">
        <v>105</v>
      </c>
      <c r="AB185" s="30" t="str">
        <f t="shared" si="135"/>
        <v>Chile</v>
      </c>
      <c r="AC185" s="31" t="str">
        <f t="shared" si="135"/>
        <v>Año 2020</v>
      </c>
      <c r="AD185" s="32" t="s">
        <v>106</v>
      </c>
      <c r="AE185" s="30" t="s">
        <v>107</v>
      </c>
      <c r="AG185" s="33" t="str">
        <f t="shared" si="116"/>
        <v>Gráfico 3</v>
      </c>
      <c r="AH185" s="34" t="s">
        <v>108</v>
      </c>
      <c r="AI185" s="34" t="str">
        <f>+"Ventas Estimadas de empresas dedicadas a agricultura y/o ganadería clasificadas por el Servicio de Impuestos Internos de tamaño "&amp;R185</f>
        <v>Ventas Estimadas de empresas dedicadas a agricultura y/o ganadería clasificadas por el Servicio de Impuestos Internos de tamaño SIN VENTAS</v>
      </c>
      <c r="AJ185" s="34" t="str">
        <f t="shared" si="118"/>
        <v>Ventas Estimadas de Empresas del Sector Agrícola por Tipo de Cultivo en la Categoría de Tamaño Específica: SIN VENTAS del Servicio de Impuestos Internos de Chile para el Año 2020 (USD)</v>
      </c>
      <c r="AK185" s="35" t="str">
        <f t="shared" si="136"/>
        <v>Año 2020</v>
      </c>
      <c r="AL185" s="34" t="str">
        <f t="shared" si="136"/>
        <v>venta estimada, empresas en agricultura, cultivos, actividad económica, agricultura, ganadería</v>
      </c>
      <c r="AM185" s="36" t="str">
        <f t="shared" si="119"/>
        <v>https://analytics.zoho.com/open-view/2395394000001128894?ZOHO_CRITERIA=%224.5%22.%22Id_Tama%C3%B1o_Espec%C3%ADfico%22%3D1</v>
      </c>
      <c r="AN185" s="44" t="str">
        <f t="shared" si="133"/>
        <v>CHL</v>
      </c>
      <c r="AO185" s="44" t="str">
        <f t="shared" si="133"/>
        <v>País</v>
      </c>
      <c r="AP185" s="34" t="str">
        <f t="shared" si="133"/>
        <v>Número de Empleados de las empresas dedicadas a una actividad económica asociada a la agricultura o la ganadería, según tamaño de la empresa.</v>
      </c>
      <c r="AQ185" s="45">
        <f t="shared" si="133"/>
        <v>44324</v>
      </c>
      <c r="AR185" s="36" t="str">
        <f t="shared" si="133"/>
        <v>Español</v>
      </c>
      <c r="AS185" s="36" t="str">
        <f t="shared" si="133"/>
        <v>Naty</v>
      </c>
      <c r="AT185" s="40" t="str">
        <f t="shared" si="133"/>
        <v>No Aplica</v>
      </c>
      <c r="AU185" s="40" t="str">
        <f t="shared" si="133"/>
        <v>No Aplica</v>
      </c>
      <c r="AV185" s="40" t="str">
        <f t="shared" si="133"/>
        <v>No Aplica</v>
      </c>
      <c r="AW185" s="35">
        <f t="shared" si="133"/>
        <v>100100000</v>
      </c>
      <c r="AX185" s="41" t="e">
        <f t="shared" si="133"/>
        <v>#REF!</v>
      </c>
      <c r="AY185" s="46" t="str">
        <f t="shared" si="133"/>
        <v>Fruta</v>
      </c>
      <c r="AZ185" s="40">
        <f t="shared" si="133"/>
        <v>38</v>
      </c>
      <c r="BA185" s="41" t="e">
        <f>+VLOOKUP($Z185,[2]!Temporalidad[[nombre]:[Columna1]],7,0)</f>
        <v>#REF!</v>
      </c>
      <c r="BB185" s="41" t="e">
        <f>+VLOOKUP($B185,[2]!Tipo_Gráfico[#Data],2,0)</f>
        <v>#REF!</v>
      </c>
      <c r="BC185" s="36" t="str">
        <f t="shared" si="128"/>
        <v>Servicio de Impuestos Internos , Ministerio de Hacienda, Chile</v>
      </c>
      <c r="BD185" s="35" t="e">
        <f>+VLOOKUP($AA185,[2]!unidad_medida[[nombre]:[Columna1]],2,0)</f>
        <v>#REF!</v>
      </c>
      <c r="BE185" s="40" t="str">
        <f t="shared" si="134"/>
        <v>No Aplica</v>
      </c>
      <c r="BF185" s="40" t="str">
        <f t="shared" si="134"/>
        <v>No Aplica</v>
      </c>
      <c r="BG185" s="40" t="str">
        <f t="shared" si="134"/>
        <v>No Aplica</v>
      </c>
      <c r="BH185" s="41" t="e">
        <f>+VLOOKUP($AP185,[2]!Responsables[#Data],3,0)</f>
        <v>#REF!</v>
      </c>
      <c r="BI185" s="41" t="e">
        <f>+VLOOKUP($AA185,[2]!unidad_medida[[nombre]:[Columna1]],5,0)</f>
        <v>#REF!</v>
      </c>
    </row>
    <row r="186" spans="1:61" ht="43.5" x14ac:dyDescent="0.35">
      <c r="A186" s="58" t="s">
        <v>250</v>
      </c>
      <c r="B186" s="58" t="s">
        <v>251</v>
      </c>
      <c r="C186" s="59">
        <v>4.2</v>
      </c>
      <c r="D186" s="19">
        <f t="shared" si="122"/>
        <v>28</v>
      </c>
      <c r="E186" s="20" t="str">
        <f t="shared" si="132"/>
        <v>GR</v>
      </c>
      <c r="F186" s="21"/>
      <c r="G186" s="22"/>
      <c r="H186" s="23" t="s">
        <v>48</v>
      </c>
      <c r="I186" s="22"/>
      <c r="J186" s="24">
        <v>2</v>
      </c>
      <c r="K186" s="22"/>
      <c r="L186" s="22"/>
      <c r="M186" s="22"/>
      <c r="N186" s="22"/>
      <c r="O186" s="22"/>
      <c r="P186" s="53" t="str">
        <f t="shared" ref="P186:P197" si="137">+"Ventas Estimadas de Empresas del Sector Agrícola por Tipo de Cultivo en la Categoría de Tamaño Específica: "&amp;R186&amp;" del Servicio de Impuestos Internos de Chile para el Año 2020 (USD)"</f>
        <v>Ventas Estimadas de Empresas del Sector Agrícola por Tipo de Cultivo en la Categoría de Tamaño Específica: PEQUEÑA 2 del Servicio de Impuestos Internos de Chile para el Año 2020 (USD)</v>
      </c>
      <c r="Q186" s="20" t="str">
        <f t="shared" si="124"/>
        <v>Gráfico 3</v>
      </c>
      <c r="R186" s="26" t="s">
        <v>66</v>
      </c>
      <c r="S186" s="27">
        <f t="shared" si="114"/>
        <v>2</v>
      </c>
      <c r="T186" s="28"/>
      <c r="U186" s="28"/>
      <c r="V186" s="28"/>
      <c r="W186" s="28"/>
      <c r="X186" s="28"/>
      <c r="Y186" s="28"/>
      <c r="Z186" s="25" t="str">
        <f t="shared" ref="Z186:Z197" si="138">+"https://analytics.zoho.com/open-view/2395394000001128894?ZOHO_CRITERIA=%224.5%22.%22Id_Tama%C3%B1o_Espec%C3%ADfico%22%3D"&amp;S186</f>
        <v>https://analytics.zoho.com/open-view/2395394000001128894?ZOHO_CRITERIA=%224.5%22.%22Id_Tama%C3%B1o_Espec%C3%ADfico%22%3D2</v>
      </c>
      <c r="AA186" s="54" t="s">
        <v>109</v>
      </c>
      <c r="AB186" s="30" t="str">
        <f t="shared" si="135"/>
        <v>Chile</v>
      </c>
      <c r="AC186" s="31" t="str">
        <f t="shared" si="135"/>
        <v>Año 2020</v>
      </c>
      <c r="AD186" s="32" t="str">
        <f t="shared" si="135"/>
        <v>Dólar USA</v>
      </c>
      <c r="AE186" s="30" t="str">
        <f t="shared" si="135"/>
        <v>Ventas</v>
      </c>
      <c r="AG186" s="33" t="str">
        <f t="shared" si="116"/>
        <v>Gráfico 3</v>
      </c>
      <c r="AH186" s="34" t="str">
        <f t="shared" si="126"/>
        <v>Ventas Estimadas Agricultura</v>
      </c>
      <c r="AI186" s="34" t="str">
        <f t="shared" ref="AI186:AI210" si="139">+"Ventas Estimadas de empresas dedicadas a agricultura y/o ganadería clasificadas por el Servicio de Impuestos Internos de tamaño "&amp;R186</f>
        <v>Ventas Estimadas de empresas dedicadas a agricultura y/o ganadería clasificadas por el Servicio de Impuestos Internos de tamaño PEQUEÑA 2</v>
      </c>
      <c r="AJ186" s="34" t="str">
        <f t="shared" si="118"/>
        <v>Ventas Estimadas de Empresas del Sector Agrícola por Tipo de Cultivo en la Categoría de Tamaño Específica: PEQUEÑA 2 del Servicio de Impuestos Internos de Chile para el Año 2020 (USD)</v>
      </c>
      <c r="AK186" s="35" t="str">
        <f t="shared" si="136"/>
        <v>Año 2020</v>
      </c>
      <c r="AL186" s="34" t="str">
        <f t="shared" si="136"/>
        <v>venta estimada, empresas en agricultura, cultivos, actividad económica, agricultura, ganadería</v>
      </c>
      <c r="AM186" s="36" t="str">
        <f t="shared" si="119"/>
        <v>https://analytics.zoho.com/open-view/2395394000001128894?ZOHO_CRITERIA=%224.5%22.%22Id_Tama%C3%B1o_Espec%C3%ADfico%22%3D2</v>
      </c>
      <c r="AN186" s="44" t="str">
        <f t="shared" si="133"/>
        <v>CHL</v>
      </c>
      <c r="AO186" s="44" t="str">
        <f t="shared" si="133"/>
        <v>País</v>
      </c>
      <c r="AP186" s="34" t="str">
        <f t="shared" si="133"/>
        <v>Número de Empleados de las empresas dedicadas a una actividad económica asociada a la agricultura o la ganadería, según tamaño de la empresa.</v>
      </c>
      <c r="AQ186" s="45">
        <f t="shared" si="133"/>
        <v>44324</v>
      </c>
      <c r="AR186" s="36" t="str">
        <f t="shared" si="133"/>
        <v>Español</v>
      </c>
      <c r="AS186" s="36" t="str">
        <f t="shared" si="133"/>
        <v>Naty</v>
      </c>
      <c r="AT186" s="40" t="str">
        <f t="shared" si="133"/>
        <v>No Aplica</v>
      </c>
      <c r="AU186" s="40" t="str">
        <f t="shared" si="133"/>
        <v>No Aplica</v>
      </c>
      <c r="AV186" s="40" t="str">
        <f t="shared" si="133"/>
        <v>No Aplica</v>
      </c>
      <c r="AW186" s="35">
        <f t="shared" si="133"/>
        <v>100100000</v>
      </c>
      <c r="AX186" s="41" t="e">
        <f t="shared" si="133"/>
        <v>#REF!</v>
      </c>
      <c r="AY186" s="46" t="str">
        <f t="shared" si="133"/>
        <v>Fruta</v>
      </c>
      <c r="AZ186" s="40">
        <f t="shared" si="133"/>
        <v>38</v>
      </c>
      <c r="BA186" s="41" t="e">
        <f>+VLOOKUP($Z186,[2]!Temporalidad[[nombre]:[Columna1]],7,0)</f>
        <v>#REF!</v>
      </c>
      <c r="BB186" s="41" t="e">
        <f>+VLOOKUP($B186,[2]!Tipo_Gráfico[#Data],2,0)</f>
        <v>#REF!</v>
      </c>
      <c r="BC186" s="36" t="str">
        <f t="shared" si="128"/>
        <v>Servicio de Impuestos Internos , Ministerio de Hacienda, Chile</v>
      </c>
      <c r="BD186" s="35" t="e">
        <f>+VLOOKUP($AA186,[2]!unidad_medida[[nombre]:[Columna1]],2,0)</f>
        <v>#REF!</v>
      </c>
      <c r="BE186" s="40" t="str">
        <f t="shared" si="134"/>
        <v>No Aplica</v>
      </c>
      <c r="BF186" s="40" t="str">
        <f t="shared" si="134"/>
        <v>No Aplica</v>
      </c>
      <c r="BG186" s="40" t="str">
        <f t="shared" si="134"/>
        <v>No Aplica</v>
      </c>
      <c r="BH186" s="41" t="e">
        <f>+VLOOKUP($AP186,[2]!Responsables[#Data],3,0)</f>
        <v>#REF!</v>
      </c>
      <c r="BI186" s="41" t="e">
        <f>+VLOOKUP($AA186,[2]!unidad_medida[[nombre]:[Columna1]],5,0)</f>
        <v>#REF!</v>
      </c>
    </row>
    <row r="187" spans="1:61" ht="43.5" x14ac:dyDescent="0.35">
      <c r="A187" s="58" t="s">
        <v>250</v>
      </c>
      <c r="B187" s="58" t="s">
        <v>251</v>
      </c>
      <c r="C187" s="59">
        <v>4.2</v>
      </c>
      <c r="D187" s="19">
        <f t="shared" si="122"/>
        <v>29</v>
      </c>
      <c r="E187" s="20" t="s">
        <v>47</v>
      </c>
      <c r="F187" s="21"/>
      <c r="G187" s="22"/>
      <c r="H187" s="23" t="s">
        <v>48</v>
      </c>
      <c r="I187" s="22"/>
      <c r="J187" s="24">
        <v>3</v>
      </c>
      <c r="K187" s="22"/>
      <c r="L187" s="22"/>
      <c r="M187" s="22"/>
      <c r="N187" s="22"/>
      <c r="O187" s="22"/>
      <c r="P187" s="53" t="str">
        <f t="shared" si="137"/>
        <v>Ventas Estimadas de Empresas del Sector Agrícola por Tipo de Cultivo en la Categoría de Tamaño Específica: MICRO 1 del Servicio de Impuestos Internos de Chile para el Año 2020 (USD)</v>
      </c>
      <c r="Q187" s="20" t="str">
        <f t="shared" si="124"/>
        <v>Gráfico 3</v>
      </c>
      <c r="R187" s="26" t="s">
        <v>68</v>
      </c>
      <c r="S187" s="27">
        <f t="shared" si="114"/>
        <v>3</v>
      </c>
      <c r="T187" s="28"/>
      <c r="U187" s="28"/>
      <c r="V187" s="28"/>
      <c r="W187" s="28"/>
      <c r="X187" s="28"/>
      <c r="Y187" s="28"/>
      <c r="Z187" s="25" t="str">
        <f t="shared" si="138"/>
        <v>https://analytics.zoho.com/open-view/2395394000001128894?ZOHO_CRITERIA=%224.5%22.%22Id_Tama%C3%B1o_Espec%C3%ADfico%22%3D3</v>
      </c>
      <c r="AA187" s="54" t="s">
        <v>110</v>
      </c>
      <c r="AB187" s="30" t="str">
        <f t="shared" si="135"/>
        <v>Chile</v>
      </c>
      <c r="AC187" s="31" t="str">
        <f t="shared" si="135"/>
        <v>Año 2020</v>
      </c>
      <c r="AD187" s="32" t="s">
        <v>106</v>
      </c>
      <c r="AE187" s="30" t="str">
        <f t="shared" si="135"/>
        <v>Ventas</v>
      </c>
      <c r="AG187" s="33" t="str">
        <f t="shared" si="116"/>
        <v>Gráfico 3</v>
      </c>
      <c r="AH187" s="34" t="str">
        <f t="shared" si="126"/>
        <v>Ventas Estimadas Agricultura</v>
      </c>
      <c r="AI187" s="34" t="str">
        <f t="shared" si="139"/>
        <v>Ventas Estimadas de empresas dedicadas a agricultura y/o ganadería clasificadas por el Servicio de Impuestos Internos de tamaño MICRO 1</v>
      </c>
      <c r="AJ187" s="34" t="str">
        <f t="shared" si="118"/>
        <v>Ventas Estimadas de Empresas del Sector Agrícola por Tipo de Cultivo en la Categoría de Tamaño Específica: MICRO 1 del Servicio de Impuestos Internos de Chile para el Año 2020 (USD)</v>
      </c>
      <c r="AK187" s="35" t="str">
        <f t="shared" si="136"/>
        <v>Año 2020</v>
      </c>
      <c r="AL187" s="34" t="str">
        <f t="shared" si="136"/>
        <v>venta estimada, empresas en agricultura, cultivos, actividad económica, agricultura, ganadería</v>
      </c>
      <c r="AM187" s="36" t="str">
        <f t="shared" si="119"/>
        <v>https://analytics.zoho.com/open-view/2395394000001128894?ZOHO_CRITERIA=%224.5%22.%22Id_Tama%C3%B1o_Espec%C3%ADfico%22%3D3</v>
      </c>
      <c r="AN187" s="44" t="str">
        <f t="shared" si="133"/>
        <v>CHL</v>
      </c>
      <c r="AO187" s="44" t="str">
        <f t="shared" si="133"/>
        <v>País</v>
      </c>
      <c r="AP187" s="34" t="str">
        <f t="shared" si="133"/>
        <v>Número de Empleados de las empresas dedicadas a una actividad económica asociada a la agricultura o la ganadería, según tamaño de la empresa.</v>
      </c>
      <c r="AQ187" s="45">
        <f t="shared" si="133"/>
        <v>44324</v>
      </c>
      <c r="AR187" s="36" t="str">
        <f t="shared" si="133"/>
        <v>Español</v>
      </c>
      <c r="AS187" s="36" t="str">
        <f t="shared" si="133"/>
        <v>Naty</v>
      </c>
      <c r="AT187" s="40" t="str">
        <f t="shared" si="133"/>
        <v>No Aplica</v>
      </c>
      <c r="AU187" s="40" t="str">
        <f t="shared" si="133"/>
        <v>No Aplica</v>
      </c>
      <c r="AV187" s="40" t="str">
        <f t="shared" si="133"/>
        <v>No Aplica</v>
      </c>
      <c r="AW187" s="35">
        <f t="shared" si="133"/>
        <v>100100000</v>
      </c>
      <c r="AX187" s="41" t="e">
        <f t="shared" si="133"/>
        <v>#REF!</v>
      </c>
      <c r="AY187" s="46" t="str">
        <f t="shared" si="133"/>
        <v>Fruta</v>
      </c>
      <c r="AZ187" s="40">
        <f t="shared" si="133"/>
        <v>38</v>
      </c>
      <c r="BA187" s="41" t="e">
        <f>+VLOOKUP($Z187,[2]!Temporalidad[[nombre]:[Columna1]],7,0)</f>
        <v>#REF!</v>
      </c>
      <c r="BB187" s="41" t="e">
        <f>+VLOOKUP($B187,[2]!Tipo_Gráfico[#Data],2,0)</f>
        <v>#REF!</v>
      </c>
      <c r="BC187" s="36" t="str">
        <f t="shared" si="128"/>
        <v>Servicio de Impuestos Internos , Ministerio de Hacienda, Chile</v>
      </c>
      <c r="BD187" s="35" t="e">
        <f>+VLOOKUP($AA187,[2]!unidad_medida[[nombre]:[Columna1]],2,0)</f>
        <v>#REF!</v>
      </c>
      <c r="BE187" s="40" t="str">
        <f t="shared" si="134"/>
        <v>No Aplica</v>
      </c>
      <c r="BF187" s="40" t="str">
        <f t="shared" si="134"/>
        <v>No Aplica</v>
      </c>
      <c r="BG187" s="40" t="str">
        <f t="shared" si="134"/>
        <v>No Aplica</v>
      </c>
      <c r="BH187" s="41" t="e">
        <f>+VLOOKUP($AP187,[2]!Responsables[#Data],3,0)</f>
        <v>#REF!</v>
      </c>
      <c r="BI187" s="41" t="e">
        <f>+VLOOKUP($AA187,[2]!unidad_medida[[nombre]:[Columna1]],5,0)</f>
        <v>#REF!</v>
      </c>
    </row>
    <row r="188" spans="1:61" ht="43.5" x14ac:dyDescent="0.35">
      <c r="A188" s="58" t="s">
        <v>250</v>
      </c>
      <c r="B188" s="58" t="s">
        <v>251</v>
      </c>
      <c r="C188" s="59">
        <v>4.2</v>
      </c>
      <c r="D188" s="19">
        <f t="shared" si="122"/>
        <v>30</v>
      </c>
      <c r="E188" s="20" t="str">
        <f>+E187</f>
        <v>GR</v>
      </c>
      <c r="F188" s="21"/>
      <c r="G188" s="22"/>
      <c r="H188" s="23" t="s">
        <v>48</v>
      </c>
      <c r="I188" s="22"/>
      <c r="J188" s="24">
        <v>4</v>
      </c>
      <c r="K188" s="22"/>
      <c r="L188" s="22"/>
      <c r="M188" s="22"/>
      <c r="N188" s="22"/>
      <c r="O188" s="22"/>
      <c r="P188" s="53" t="str">
        <f t="shared" si="137"/>
        <v>Ventas Estimadas de Empresas del Sector Agrícola por Tipo de Cultivo en la Categoría de Tamaño Específica: MEDIANA 1 del Servicio de Impuestos Internos de Chile para el Año 2020 (USD)</v>
      </c>
      <c r="Q188" s="20" t="str">
        <f t="shared" si="124"/>
        <v>Gráfico 3</v>
      </c>
      <c r="R188" s="26" t="s">
        <v>70</v>
      </c>
      <c r="S188" s="27">
        <f t="shared" si="114"/>
        <v>4</v>
      </c>
      <c r="T188" s="28"/>
      <c r="U188" s="28"/>
      <c r="V188" s="28"/>
      <c r="W188" s="28"/>
      <c r="X188" s="28"/>
      <c r="Y188" s="28"/>
      <c r="Z188" s="25" t="str">
        <f t="shared" si="138"/>
        <v>https://analytics.zoho.com/open-view/2395394000001128894?ZOHO_CRITERIA=%224.5%22.%22Id_Tama%C3%B1o_Espec%C3%ADfico%22%3D4</v>
      </c>
      <c r="AA188" s="54" t="s">
        <v>111</v>
      </c>
      <c r="AB188" s="30" t="str">
        <f t="shared" si="135"/>
        <v>Chile</v>
      </c>
      <c r="AC188" s="31" t="str">
        <f t="shared" si="135"/>
        <v>Año 2020</v>
      </c>
      <c r="AD188" s="32" t="str">
        <f t="shared" si="135"/>
        <v>Dólar USA</v>
      </c>
      <c r="AE188" s="30" t="str">
        <f t="shared" si="135"/>
        <v>Ventas</v>
      </c>
      <c r="AG188" s="33" t="str">
        <f t="shared" si="116"/>
        <v>Gráfico 3</v>
      </c>
      <c r="AH188" s="34" t="str">
        <f t="shared" si="126"/>
        <v>Ventas Estimadas Agricultura</v>
      </c>
      <c r="AI188" s="34" t="str">
        <f t="shared" si="139"/>
        <v>Ventas Estimadas de empresas dedicadas a agricultura y/o ganadería clasificadas por el Servicio de Impuestos Internos de tamaño MEDIANA 1</v>
      </c>
      <c r="AJ188" s="34" t="str">
        <f t="shared" si="118"/>
        <v>Ventas Estimadas de Empresas del Sector Agrícola por Tipo de Cultivo en la Categoría de Tamaño Específica: MEDIANA 1 del Servicio de Impuestos Internos de Chile para el Año 2020 (USD)</v>
      </c>
      <c r="AK188" s="35" t="str">
        <f t="shared" si="136"/>
        <v>Año 2020</v>
      </c>
      <c r="AL188" s="34" t="str">
        <f t="shared" si="136"/>
        <v>venta estimada, empresas en agricultura, cultivos, actividad económica, agricultura, ganadería</v>
      </c>
      <c r="AM188" s="36" t="str">
        <f t="shared" si="119"/>
        <v>https://analytics.zoho.com/open-view/2395394000001128894?ZOHO_CRITERIA=%224.5%22.%22Id_Tama%C3%B1o_Espec%C3%ADfico%22%3D4</v>
      </c>
      <c r="AN188" s="44" t="str">
        <f t="shared" si="133"/>
        <v>CHL</v>
      </c>
      <c r="AO188" s="44" t="str">
        <f t="shared" si="133"/>
        <v>País</v>
      </c>
      <c r="AP188" s="34" t="str">
        <f t="shared" si="133"/>
        <v>Número de Empleados de las empresas dedicadas a una actividad económica asociada a la agricultura o la ganadería, según tamaño de la empresa.</v>
      </c>
      <c r="AQ188" s="45">
        <f t="shared" si="133"/>
        <v>44324</v>
      </c>
      <c r="AR188" s="36" t="str">
        <f t="shared" si="133"/>
        <v>Español</v>
      </c>
      <c r="AS188" s="36" t="str">
        <f t="shared" si="133"/>
        <v>Naty</v>
      </c>
      <c r="AT188" s="40" t="str">
        <f t="shared" si="133"/>
        <v>No Aplica</v>
      </c>
      <c r="AU188" s="40" t="str">
        <f t="shared" si="133"/>
        <v>No Aplica</v>
      </c>
      <c r="AV188" s="40" t="str">
        <f t="shared" si="133"/>
        <v>No Aplica</v>
      </c>
      <c r="AW188" s="35">
        <f t="shared" si="133"/>
        <v>100100000</v>
      </c>
      <c r="AX188" s="41" t="e">
        <f t="shared" si="133"/>
        <v>#REF!</v>
      </c>
      <c r="AY188" s="46" t="str">
        <f t="shared" si="133"/>
        <v>Fruta</v>
      </c>
      <c r="AZ188" s="40">
        <f t="shared" si="133"/>
        <v>38</v>
      </c>
      <c r="BA188" s="41" t="e">
        <f>+VLOOKUP($Z188,[2]!Temporalidad[[nombre]:[Columna1]],7,0)</f>
        <v>#REF!</v>
      </c>
      <c r="BB188" s="41" t="e">
        <f>+VLOOKUP($B188,[2]!Tipo_Gráfico[#Data],2,0)</f>
        <v>#REF!</v>
      </c>
      <c r="BC188" s="36" t="str">
        <f t="shared" si="128"/>
        <v>Servicio de Impuestos Internos , Ministerio de Hacienda, Chile</v>
      </c>
      <c r="BD188" s="35" t="e">
        <f>+VLOOKUP($AA188,[2]!unidad_medida[[nombre]:[Columna1]],2,0)</f>
        <v>#REF!</v>
      </c>
      <c r="BE188" s="40" t="str">
        <f t="shared" si="134"/>
        <v>No Aplica</v>
      </c>
      <c r="BF188" s="40" t="str">
        <f t="shared" si="134"/>
        <v>No Aplica</v>
      </c>
      <c r="BG188" s="40" t="str">
        <f t="shared" si="134"/>
        <v>No Aplica</v>
      </c>
      <c r="BH188" s="41" t="e">
        <f>+VLOOKUP($AP188,[2]!Responsables[#Data],3,0)</f>
        <v>#REF!</v>
      </c>
      <c r="BI188" s="41" t="e">
        <f>+VLOOKUP($AA188,[2]!unidad_medida[[nombre]:[Columna1]],5,0)</f>
        <v>#REF!</v>
      </c>
    </row>
    <row r="189" spans="1:61" ht="43.5" x14ac:dyDescent="0.35">
      <c r="A189" s="58" t="s">
        <v>250</v>
      </c>
      <c r="B189" s="58" t="s">
        <v>251</v>
      </c>
      <c r="C189" s="59">
        <v>4.2</v>
      </c>
      <c r="D189" s="19">
        <f t="shared" si="122"/>
        <v>31</v>
      </c>
      <c r="E189" s="20" t="str">
        <f t="shared" ref="E189:E200" si="140">+E188</f>
        <v>GR</v>
      </c>
      <c r="F189" s="21"/>
      <c r="G189" s="22"/>
      <c r="H189" s="23" t="s">
        <v>48</v>
      </c>
      <c r="I189" s="22"/>
      <c r="J189" s="24">
        <v>5</v>
      </c>
      <c r="K189" s="22"/>
      <c r="L189" s="22"/>
      <c r="M189" s="22"/>
      <c r="N189" s="22"/>
      <c r="O189" s="22"/>
      <c r="P189" s="53" t="str">
        <f t="shared" si="137"/>
        <v>Ventas Estimadas de Empresas del Sector Agrícola por Tipo de Cultivo en la Categoría de Tamaño Específica: MICRO 2 del Servicio de Impuestos Internos de Chile para el Año 2020 (USD)</v>
      </c>
      <c r="Q189" s="20" t="str">
        <f t="shared" si="124"/>
        <v>Gráfico 3</v>
      </c>
      <c r="R189" s="26" t="s">
        <v>72</v>
      </c>
      <c r="S189" s="27">
        <f t="shared" si="114"/>
        <v>5</v>
      </c>
      <c r="T189" s="28"/>
      <c r="U189" s="28"/>
      <c r="V189" s="28"/>
      <c r="W189" s="28"/>
      <c r="X189" s="28"/>
      <c r="Y189" s="28"/>
      <c r="Z189" s="25" t="str">
        <f t="shared" si="138"/>
        <v>https://analytics.zoho.com/open-view/2395394000001128894?ZOHO_CRITERIA=%224.5%22.%22Id_Tama%C3%B1o_Espec%C3%ADfico%22%3D5</v>
      </c>
      <c r="AA189" s="54" t="s">
        <v>112</v>
      </c>
      <c r="AB189" s="30" t="str">
        <f t="shared" si="135"/>
        <v>Chile</v>
      </c>
      <c r="AC189" s="31" t="str">
        <f t="shared" si="135"/>
        <v>Año 2020</v>
      </c>
      <c r="AD189" s="32" t="str">
        <f t="shared" si="135"/>
        <v>Dólar USA</v>
      </c>
      <c r="AE189" s="30" t="str">
        <f t="shared" si="135"/>
        <v>Ventas</v>
      </c>
      <c r="AG189" s="33" t="str">
        <f t="shared" si="116"/>
        <v>Gráfico 3</v>
      </c>
      <c r="AH189" s="34" t="str">
        <f t="shared" si="126"/>
        <v>Ventas Estimadas Agricultura</v>
      </c>
      <c r="AI189" s="34" t="str">
        <f t="shared" si="139"/>
        <v>Ventas Estimadas de empresas dedicadas a agricultura y/o ganadería clasificadas por el Servicio de Impuestos Internos de tamaño MICRO 2</v>
      </c>
      <c r="AJ189" s="34" t="str">
        <f t="shared" si="118"/>
        <v>Ventas Estimadas de Empresas del Sector Agrícola por Tipo de Cultivo en la Categoría de Tamaño Específica: MICRO 2 del Servicio de Impuestos Internos de Chile para el Año 2020 (USD)</v>
      </c>
      <c r="AK189" s="35" t="str">
        <f t="shared" si="136"/>
        <v>Año 2020</v>
      </c>
      <c r="AL189" s="34" t="str">
        <f t="shared" si="136"/>
        <v>venta estimada, empresas en agricultura, cultivos, actividad económica, agricultura, ganadería</v>
      </c>
      <c r="AM189" s="36" t="str">
        <f t="shared" si="119"/>
        <v>https://analytics.zoho.com/open-view/2395394000001128894?ZOHO_CRITERIA=%224.5%22.%22Id_Tama%C3%B1o_Espec%C3%ADfico%22%3D5</v>
      </c>
      <c r="AN189" s="44" t="str">
        <f t="shared" si="133"/>
        <v>CHL</v>
      </c>
      <c r="AO189" s="44" t="str">
        <f t="shared" si="133"/>
        <v>País</v>
      </c>
      <c r="AP189" s="34" t="str">
        <f t="shared" si="133"/>
        <v>Número de Empleados de las empresas dedicadas a una actividad económica asociada a la agricultura o la ganadería, según tamaño de la empresa.</v>
      </c>
      <c r="AQ189" s="45">
        <f t="shared" si="133"/>
        <v>44324</v>
      </c>
      <c r="AR189" s="36" t="str">
        <f t="shared" si="133"/>
        <v>Español</v>
      </c>
      <c r="AS189" s="36" t="str">
        <f t="shared" si="133"/>
        <v>Naty</v>
      </c>
      <c r="AT189" s="40" t="str">
        <f t="shared" si="133"/>
        <v>No Aplica</v>
      </c>
      <c r="AU189" s="40" t="str">
        <f t="shared" si="133"/>
        <v>No Aplica</v>
      </c>
      <c r="AV189" s="40" t="str">
        <f t="shared" si="133"/>
        <v>No Aplica</v>
      </c>
      <c r="AW189" s="35">
        <f t="shared" si="133"/>
        <v>100100000</v>
      </c>
      <c r="AX189" s="41" t="e">
        <f t="shared" si="133"/>
        <v>#REF!</v>
      </c>
      <c r="AY189" s="46" t="str">
        <f t="shared" si="133"/>
        <v>Fruta</v>
      </c>
      <c r="AZ189" s="40">
        <f t="shared" si="133"/>
        <v>38</v>
      </c>
      <c r="BA189" s="41" t="e">
        <f>+VLOOKUP($Z189,[2]!Temporalidad[[nombre]:[Columna1]],7,0)</f>
        <v>#REF!</v>
      </c>
      <c r="BB189" s="41" t="e">
        <f>+VLOOKUP($B189,[2]!Tipo_Gráfico[#Data],2,0)</f>
        <v>#REF!</v>
      </c>
      <c r="BC189" s="36" t="str">
        <f t="shared" si="128"/>
        <v>Servicio de Impuestos Internos , Ministerio de Hacienda, Chile</v>
      </c>
      <c r="BD189" s="35" t="e">
        <f>+VLOOKUP($AA189,[2]!unidad_medida[[nombre]:[Columna1]],2,0)</f>
        <v>#REF!</v>
      </c>
      <c r="BE189" s="40" t="str">
        <f t="shared" si="134"/>
        <v>No Aplica</v>
      </c>
      <c r="BF189" s="40" t="str">
        <f t="shared" si="134"/>
        <v>No Aplica</v>
      </c>
      <c r="BG189" s="40" t="str">
        <f t="shared" si="134"/>
        <v>No Aplica</v>
      </c>
      <c r="BH189" s="41" t="e">
        <f>+VLOOKUP($AP189,[2]!Responsables[#Data],3,0)</f>
        <v>#REF!</v>
      </c>
      <c r="BI189" s="41" t="e">
        <f>+VLOOKUP($AA189,[2]!unidad_medida[[nombre]:[Columna1]],5,0)</f>
        <v>#REF!</v>
      </c>
    </row>
    <row r="190" spans="1:61" ht="43.5" x14ac:dyDescent="0.35">
      <c r="A190" s="58" t="s">
        <v>250</v>
      </c>
      <c r="B190" s="58" t="s">
        <v>251</v>
      </c>
      <c r="C190" s="59">
        <v>4.2</v>
      </c>
      <c r="D190" s="19">
        <f t="shared" si="122"/>
        <v>32</v>
      </c>
      <c r="E190" s="20" t="str">
        <f t="shared" si="140"/>
        <v>GR</v>
      </c>
      <c r="F190" s="21"/>
      <c r="G190" s="22"/>
      <c r="H190" s="23" t="s">
        <v>48</v>
      </c>
      <c r="I190" s="22"/>
      <c r="J190" s="24">
        <v>6</v>
      </c>
      <c r="K190" s="22"/>
      <c r="L190" s="22"/>
      <c r="M190" s="22"/>
      <c r="N190" s="22"/>
      <c r="O190" s="22"/>
      <c r="P190" s="53" t="str">
        <f t="shared" si="137"/>
        <v>Ventas Estimadas de Empresas del Sector Agrícola por Tipo de Cultivo en la Categoría de Tamaño Específica: PEQUEÑA 3 del Servicio de Impuestos Internos de Chile para el Año 2020 (USD)</v>
      </c>
      <c r="Q190" s="20" t="str">
        <f t="shared" si="124"/>
        <v>Gráfico 3</v>
      </c>
      <c r="R190" s="26" t="s">
        <v>74</v>
      </c>
      <c r="S190" s="27">
        <f t="shared" si="114"/>
        <v>6</v>
      </c>
      <c r="T190" s="28"/>
      <c r="U190" s="28"/>
      <c r="V190" s="28"/>
      <c r="W190" s="28"/>
      <c r="X190" s="28"/>
      <c r="Y190" s="28"/>
      <c r="Z190" s="25" t="str">
        <f t="shared" si="138"/>
        <v>https://analytics.zoho.com/open-view/2395394000001128894?ZOHO_CRITERIA=%224.5%22.%22Id_Tama%C3%B1o_Espec%C3%ADfico%22%3D6</v>
      </c>
      <c r="AA190" s="54" t="s">
        <v>113</v>
      </c>
      <c r="AB190" s="30" t="str">
        <f t="shared" si="135"/>
        <v>Chile</v>
      </c>
      <c r="AC190" s="31" t="str">
        <f t="shared" si="135"/>
        <v>Año 2020</v>
      </c>
      <c r="AD190" s="32" t="str">
        <f t="shared" si="135"/>
        <v>Dólar USA</v>
      </c>
      <c r="AE190" s="30" t="str">
        <f t="shared" si="135"/>
        <v>Ventas</v>
      </c>
      <c r="AG190" s="33" t="str">
        <f t="shared" si="116"/>
        <v>Gráfico 3</v>
      </c>
      <c r="AH190" s="34" t="str">
        <f t="shared" si="126"/>
        <v>Ventas Estimadas Agricultura</v>
      </c>
      <c r="AI190" s="34" t="str">
        <f t="shared" si="139"/>
        <v>Ventas Estimadas de empresas dedicadas a agricultura y/o ganadería clasificadas por el Servicio de Impuestos Internos de tamaño PEQUEÑA 3</v>
      </c>
      <c r="AJ190" s="34" t="str">
        <f t="shared" si="118"/>
        <v>Ventas Estimadas de Empresas del Sector Agrícola por Tipo de Cultivo en la Categoría de Tamaño Específica: PEQUEÑA 3 del Servicio de Impuestos Internos de Chile para el Año 2020 (USD)</v>
      </c>
      <c r="AK190" s="35" t="str">
        <f t="shared" si="136"/>
        <v>Año 2020</v>
      </c>
      <c r="AL190" s="34" t="str">
        <f t="shared" si="136"/>
        <v>venta estimada, empresas en agricultura, cultivos, actividad económica, agricultura, ganadería</v>
      </c>
      <c r="AM190" s="36" t="str">
        <f t="shared" si="119"/>
        <v>https://analytics.zoho.com/open-view/2395394000001128894?ZOHO_CRITERIA=%224.5%22.%22Id_Tama%C3%B1o_Espec%C3%ADfico%22%3D6</v>
      </c>
      <c r="AN190" s="44" t="str">
        <f t="shared" si="133"/>
        <v>CHL</v>
      </c>
      <c r="AO190" s="44" t="str">
        <f t="shared" si="133"/>
        <v>País</v>
      </c>
      <c r="AP190" s="34" t="str">
        <f t="shared" si="133"/>
        <v>Número de Empleados de las empresas dedicadas a una actividad económica asociada a la agricultura o la ganadería, según tamaño de la empresa.</v>
      </c>
      <c r="AQ190" s="45">
        <f t="shared" si="133"/>
        <v>44324</v>
      </c>
      <c r="AR190" s="36" t="str">
        <f t="shared" si="133"/>
        <v>Español</v>
      </c>
      <c r="AS190" s="36" t="str">
        <f t="shared" si="133"/>
        <v>Naty</v>
      </c>
      <c r="AT190" s="40" t="str">
        <f t="shared" si="133"/>
        <v>No Aplica</v>
      </c>
      <c r="AU190" s="40" t="str">
        <f t="shared" si="133"/>
        <v>No Aplica</v>
      </c>
      <c r="AV190" s="40" t="str">
        <f t="shared" si="133"/>
        <v>No Aplica</v>
      </c>
      <c r="AW190" s="35">
        <f t="shared" si="133"/>
        <v>100100000</v>
      </c>
      <c r="AX190" s="41" t="e">
        <f t="shared" si="133"/>
        <v>#REF!</v>
      </c>
      <c r="AY190" s="46" t="str">
        <f t="shared" si="133"/>
        <v>Fruta</v>
      </c>
      <c r="AZ190" s="40">
        <f t="shared" si="133"/>
        <v>38</v>
      </c>
      <c r="BA190" s="41" t="e">
        <f>+VLOOKUP($Z190,[2]!Temporalidad[[nombre]:[Columna1]],7,0)</f>
        <v>#REF!</v>
      </c>
      <c r="BB190" s="41" t="e">
        <f>+VLOOKUP($B190,[2]!Tipo_Gráfico[#Data],2,0)</f>
        <v>#REF!</v>
      </c>
      <c r="BC190" s="36" t="str">
        <f t="shared" si="128"/>
        <v>Servicio de Impuestos Internos , Ministerio de Hacienda, Chile</v>
      </c>
      <c r="BD190" s="35" t="e">
        <f>+VLOOKUP($AA190,[2]!unidad_medida[[nombre]:[Columna1]],2,0)</f>
        <v>#REF!</v>
      </c>
      <c r="BE190" s="40" t="str">
        <f t="shared" si="134"/>
        <v>No Aplica</v>
      </c>
      <c r="BF190" s="40" t="str">
        <f t="shared" si="134"/>
        <v>No Aplica</v>
      </c>
      <c r="BG190" s="40" t="str">
        <f t="shared" si="134"/>
        <v>No Aplica</v>
      </c>
      <c r="BH190" s="41" t="e">
        <f>+VLOOKUP($AP190,[2]!Responsables[#Data],3,0)</f>
        <v>#REF!</v>
      </c>
      <c r="BI190" s="41" t="e">
        <f>+VLOOKUP($AA190,[2]!unidad_medida[[nombre]:[Columna1]],5,0)</f>
        <v>#REF!</v>
      </c>
    </row>
    <row r="191" spans="1:61" ht="43.5" x14ac:dyDescent="0.35">
      <c r="A191" s="58" t="s">
        <v>250</v>
      </c>
      <c r="B191" s="58" t="s">
        <v>251</v>
      </c>
      <c r="C191" s="59">
        <v>4.2</v>
      </c>
      <c r="D191" s="19">
        <f t="shared" si="122"/>
        <v>33</v>
      </c>
      <c r="E191" s="20" t="str">
        <f t="shared" si="140"/>
        <v>GR</v>
      </c>
      <c r="F191" s="21"/>
      <c r="G191" s="22"/>
      <c r="H191" s="23" t="s">
        <v>48</v>
      </c>
      <c r="I191" s="22"/>
      <c r="J191" s="24">
        <v>7</v>
      </c>
      <c r="K191" s="22"/>
      <c r="L191" s="22"/>
      <c r="M191" s="22"/>
      <c r="N191" s="22"/>
      <c r="O191" s="22"/>
      <c r="P191" s="53" t="str">
        <f t="shared" si="137"/>
        <v>Ventas Estimadas de Empresas del Sector Agrícola por Tipo de Cultivo en la Categoría de Tamaño Específica: MICRO 3 del Servicio de Impuestos Internos de Chile para el Año 2020 (USD)</v>
      </c>
      <c r="Q191" s="20" t="str">
        <f t="shared" si="124"/>
        <v>Gráfico 3</v>
      </c>
      <c r="R191" s="26" t="s">
        <v>76</v>
      </c>
      <c r="S191" s="27">
        <f t="shared" si="114"/>
        <v>7</v>
      </c>
      <c r="T191" s="28"/>
      <c r="U191" s="28"/>
      <c r="V191" s="28"/>
      <c r="W191" s="28"/>
      <c r="X191" s="28"/>
      <c r="Y191" s="28"/>
      <c r="Z191" s="25" t="str">
        <f t="shared" si="138"/>
        <v>https://analytics.zoho.com/open-view/2395394000001128894?ZOHO_CRITERIA=%224.5%22.%22Id_Tama%C3%B1o_Espec%C3%ADfico%22%3D7</v>
      </c>
      <c r="AA191" s="54" t="s">
        <v>114</v>
      </c>
      <c r="AB191" s="30" t="str">
        <f t="shared" si="135"/>
        <v>Chile</v>
      </c>
      <c r="AC191" s="31" t="str">
        <f t="shared" si="135"/>
        <v>Año 2020</v>
      </c>
      <c r="AD191" s="32" t="str">
        <f t="shared" si="135"/>
        <v>Dólar USA</v>
      </c>
      <c r="AE191" s="30" t="str">
        <f t="shared" si="135"/>
        <v>Ventas</v>
      </c>
      <c r="AG191" s="33" t="str">
        <f t="shared" si="116"/>
        <v>Gráfico 3</v>
      </c>
      <c r="AH191" s="34" t="str">
        <f t="shared" si="126"/>
        <v>Ventas Estimadas Agricultura</v>
      </c>
      <c r="AI191" s="34" t="str">
        <f t="shared" si="139"/>
        <v>Ventas Estimadas de empresas dedicadas a agricultura y/o ganadería clasificadas por el Servicio de Impuestos Internos de tamaño MICRO 3</v>
      </c>
      <c r="AJ191" s="34" t="str">
        <f t="shared" si="118"/>
        <v>Ventas Estimadas de Empresas del Sector Agrícola por Tipo de Cultivo en la Categoría de Tamaño Específica: MICRO 3 del Servicio de Impuestos Internos de Chile para el Año 2020 (USD)</v>
      </c>
      <c r="AK191" s="35" t="str">
        <f t="shared" si="136"/>
        <v>Año 2020</v>
      </c>
      <c r="AL191" s="34" t="str">
        <f t="shared" si="136"/>
        <v>venta estimada, empresas en agricultura, cultivos, actividad económica, agricultura, ganadería</v>
      </c>
      <c r="AM191" s="36" t="str">
        <f t="shared" si="119"/>
        <v>https://analytics.zoho.com/open-view/2395394000001128894?ZOHO_CRITERIA=%224.5%22.%22Id_Tama%C3%B1o_Espec%C3%ADfico%22%3D7</v>
      </c>
      <c r="AN191" s="44" t="str">
        <f t="shared" si="133"/>
        <v>CHL</v>
      </c>
      <c r="AO191" s="44" t="str">
        <f t="shared" si="133"/>
        <v>País</v>
      </c>
      <c r="AP191" s="34" t="str">
        <f t="shared" si="133"/>
        <v>Número de Empleados de las empresas dedicadas a una actividad económica asociada a la agricultura o la ganadería, según tamaño de la empresa.</v>
      </c>
      <c r="AQ191" s="45">
        <f t="shared" si="133"/>
        <v>44324</v>
      </c>
      <c r="AR191" s="36" t="str">
        <f t="shared" si="133"/>
        <v>Español</v>
      </c>
      <c r="AS191" s="36" t="str">
        <f t="shared" si="133"/>
        <v>Naty</v>
      </c>
      <c r="AT191" s="40" t="str">
        <f t="shared" si="133"/>
        <v>No Aplica</v>
      </c>
      <c r="AU191" s="40" t="str">
        <f t="shared" si="133"/>
        <v>No Aplica</v>
      </c>
      <c r="AV191" s="40" t="str">
        <f t="shared" si="133"/>
        <v>No Aplica</v>
      </c>
      <c r="AW191" s="35">
        <f t="shared" si="133"/>
        <v>100100000</v>
      </c>
      <c r="AX191" s="41" t="e">
        <f t="shared" si="133"/>
        <v>#REF!</v>
      </c>
      <c r="AY191" s="46" t="str">
        <f t="shared" si="133"/>
        <v>Fruta</v>
      </c>
      <c r="AZ191" s="40">
        <f t="shared" si="133"/>
        <v>38</v>
      </c>
      <c r="BA191" s="41" t="e">
        <f>+VLOOKUP($Z191,[2]!Temporalidad[[nombre]:[Columna1]],7,0)</f>
        <v>#REF!</v>
      </c>
      <c r="BB191" s="41" t="e">
        <f>+VLOOKUP($B191,[2]!Tipo_Gráfico[#Data],2,0)</f>
        <v>#REF!</v>
      </c>
      <c r="BC191" s="36" t="str">
        <f t="shared" si="128"/>
        <v>Servicio de Impuestos Internos , Ministerio de Hacienda, Chile</v>
      </c>
      <c r="BD191" s="35" t="e">
        <f>+VLOOKUP($AA191,[2]!unidad_medida[[nombre]:[Columna1]],2,0)</f>
        <v>#REF!</v>
      </c>
      <c r="BE191" s="40" t="str">
        <f t="shared" si="134"/>
        <v>No Aplica</v>
      </c>
      <c r="BF191" s="40" t="str">
        <f t="shared" si="134"/>
        <v>No Aplica</v>
      </c>
      <c r="BG191" s="40" t="str">
        <f t="shared" si="134"/>
        <v>No Aplica</v>
      </c>
      <c r="BH191" s="41" t="e">
        <f>+VLOOKUP($AP191,[2]!Responsables[#Data],3,0)</f>
        <v>#REF!</v>
      </c>
      <c r="BI191" s="41" t="e">
        <f>+VLOOKUP($AA191,[2]!unidad_medida[[nombre]:[Columna1]],5,0)</f>
        <v>#REF!</v>
      </c>
    </row>
    <row r="192" spans="1:61" ht="43.5" x14ac:dyDescent="0.35">
      <c r="A192" s="58" t="s">
        <v>250</v>
      </c>
      <c r="B192" s="58" t="s">
        <v>251</v>
      </c>
      <c r="C192" s="59">
        <v>4.2</v>
      </c>
      <c r="D192" s="19">
        <f t="shared" si="122"/>
        <v>34</v>
      </c>
      <c r="E192" s="20" t="str">
        <f t="shared" si="140"/>
        <v>GR</v>
      </c>
      <c r="F192" s="21"/>
      <c r="G192" s="22"/>
      <c r="H192" s="23" t="s">
        <v>48</v>
      </c>
      <c r="I192" s="22"/>
      <c r="J192" s="24">
        <v>8</v>
      </c>
      <c r="K192" s="22"/>
      <c r="L192" s="22"/>
      <c r="M192" s="22"/>
      <c r="N192" s="22"/>
      <c r="O192" s="22"/>
      <c r="P192" s="53" t="str">
        <f t="shared" si="137"/>
        <v>Ventas Estimadas de Empresas del Sector Agrícola por Tipo de Cultivo en la Categoría de Tamaño Específica: GRANDE 1 del Servicio de Impuestos Internos de Chile para el Año 2020 (USD)</v>
      </c>
      <c r="Q192" s="20" t="str">
        <f t="shared" si="124"/>
        <v>Gráfico 3</v>
      </c>
      <c r="R192" s="26" t="s">
        <v>78</v>
      </c>
      <c r="S192" s="27">
        <f t="shared" si="114"/>
        <v>8</v>
      </c>
      <c r="T192" s="28"/>
      <c r="U192" s="28"/>
      <c r="V192" s="28"/>
      <c r="W192" s="28"/>
      <c r="X192" s="28"/>
      <c r="Y192" s="28"/>
      <c r="Z192" s="25" t="str">
        <f t="shared" si="138"/>
        <v>https://analytics.zoho.com/open-view/2395394000001128894?ZOHO_CRITERIA=%224.5%22.%22Id_Tama%C3%B1o_Espec%C3%ADfico%22%3D8</v>
      </c>
      <c r="AA192" s="54" t="s">
        <v>115</v>
      </c>
      <c r="AB192" s="30" t="str">
        <f t="shared" si="135"/>
        <v>Chile</v>
      </c>
      <c r="AC192" s="31" t="str">
        <f t="shared" si="135"/>
        <v>Año 2020</v>
      </c>
      <c r="AD192" s="32" t="str">
        <f t="shared" si="135"/>
        <v>Dólar USA</v>
      </c>
      <c r="AE192" s="30" t="str">
        <f t="shared" si="135"/>
        <v>Ventas</v>
      </c>
      <c r="AG192" s="33" t="str">
        <f t="shared" si="116"/>
        <v>Gráfico 3</v>
      </c>
      <c r="AH192" s="34" t="str">
        <f t="shared" si="126"/>
        <v>Ventas Estimadas Agricultura</v>
      </c>
      <c r="AI192" s="34" t="str">
        <f t="shared" si="139"/>
        <v>Ventas Estimadas de empresas dedicadas a agricultura y/o ganadería clasificadas por el Servicio de Impuestos Internos de tamaño GRANDE 1</v>
      </c>
      <c r="AJ192" s="34" t="str">
        <f t="shared" si="118"/>
        <v>Ventas Estimadas de Empresas del Sector Agrícola por Tipo de Cultivo en la Categoría de Tamaño Específica: GRANDE 1 del Servicio de Impuestos Internos de Chile para el Año 2020 (USD)</v>
      </c>
      <c r="AK192" s="35" t="str">
        <f t="shared" si="136"/>
        <v>Año 2020</v>
      </c>
      <c r="AL192" s="34" t="str">
        <f t="shared" si="136"/>
        <v>venta estimada, empresas en agricultura, cultivos, actividad económica, agricultura, ganadería</v>
      </c>
      <c r="AM192" s="36" t="str">
        <f t="shared" si="119"/>
        <v>https://analytics.zoho.com/open-view/2395394000001128894?ZOHO_CRITERIA=%224.5%22.%22Id_Tama%C3%B1o_Espec%C3%ADfico%22%3D8</v>
      </c>
      <c r="AN192" s="44" t="str">
        <f t="shared" ref="AN192:AZ207" si="141">+AN191</f>
        <v>CHL</v>
      </c>
      <c r="AO192" s="44" t="str">
        <f t="shared" si="141"/>
        <v>País</v>
      </c>
      <c r="AP192" s="34" t="str">
        <f t="shared" si="141"/>
        <v>Número de Empleados de las empresas dedicadas a una actividad económica asociada a la agricultura o la ganadería, según tamaño de la empresa.</v>
      </c>
      <c r="AQ192" s="45">
        <f t="shared" si="141"/>
        <v>44324</v>
      </c>
      <c r="AR192" s="36" t="str">
        <f t="shared" si="141"/>
        <v>Español</v>
      </c>
      <c r="AS192" s="36" t="str">
        <f t="shared" si="141"/>
        <v>Naty</v>
      </c>
      <c r="AT192" s="40" t="str">
        <f t="shared" si="141"/>
        <v>No Aplica</v>
      </c>
      <c r="AU192" s="40" t="str">
        <f t="shared" si="141"/>
        <v>No Aplica</v>
      </c>
      <c r="AV192" s="40" t="str">
        <f t="shared" si="141"/>
        <v>No Aplica</v>
      </c>
      <c r="AW192" s="35">
        <f t="shared" si="141"/>
        <v>100100000</v>
      </c>
      <c r="AX192" s="41" t="e">
        <f t="shared" si="141"/>
        <v>#REF!</v>
      </c>
      <c r="AY192" s="46" t="str">
        <f t="shared" si="141"/>
        <v>Fruta</v>
      </c>
      <c r="AZ192" s="40">
        <f t="shared" si="141"/>
        <v>38</v>
      </c>
      <c r="BA192" s="41" t="e">
        <f>+VLOOKUP($Z192,[2]!Temporalidad[[nombre]:[Columna1]],7,0)</f>
        <v>#REF!</v>
      </c>
      <c r="BB192" s="41" t="e">
        <f>+VLOOKUP($B192,[2]!Tipo_Gráfico[#Data],2,0)</f>
        <v>#REF!</v>
      </c>
      <c r="BC192" s="36" t="str">
        <f t="shared" si="128"/>
        <v>Servicio de Impuestos Internos , Ministerio de Hacienda, Chile</v>
      </c>
      <c r="BD192" s="35" t="e">
        <f>+VLOOKUP($AA192,[2]!unidad_medida[[nombre]:[Columna1]],2,0)</f>
        <v>#REF!</v>
      </c>
      <c r="BE192" s="40" t="str">
        <f t="shared" ref="BE192:BG207" si="142">+BE191</f>
        <v>No Aplica</v>
      </c>
      <c r="BF192" s="40" t="str">
        <f t="shared" si="142"/>
        <v>No Aplica</v>
      </c>
      <c r="BG192" s="40" t="str">
        <f t="shared" si="142"/>
        <v>No Aplica</v>
      </c>
      <c r="BH192" s="41" t="e">
        <f>+VLOOKUP($AP192,[2]!Responsables[#Data],3,0)</f>
        <v>#REF!</v>
      </c>
      <c r="BI192" s="41" t="e">
        <f>+VLOOKUP($AA192,[2]!unidad_medida[[nombre]:[Columna1]],5,0)</f>
        <v>#REF!</v>
      </c>
    </row>
    <row r="193" spans="1:61" ht="43.5" x14ac:dyDescent="0.35">
      <c r="A193" s="58" t="s">
        <v>250</v>
      </c>
      <c r="B193" s="58" t="s">
        <v>251</v>
      </c>
      <c r="C193" s="59">
        <v>4.2</v>
      </c>
      <c r="D193" s="19">
        <f t="shared" si="122"/>
        <v>35</v>
      </c>
      <c r="E193" s="20" t="str">
        <f t="shared" si="140"/>
        <v>GR</v>
      </c>
      <c r="F193" s="21"/>
      <c r="G193" s="22"/>
      <c r="H193" s="23" t="s">
        <v>48</v>
      </c>
      <c r="I193" s="22"/>
      <c r="J193" s="24">
        <v>9</v>
      </c>
      <c r="K193" s="22"/>
      <c r="L193" s="22"/>
      <c r="M193" s="22"/>
      <c r="N193" s="22"/>
      <c r="O193" s="22"/>
      <c r="P193" s="53" t="str">
        <f t="shared" si="137"/>
        <v>Ventas Estimadas de Empresas del Sector Agrícola por Tipo de Cultivo en la Categoría de Tamaño Específica: PEQUEÑA 1 del Servicio de Impuestos Internos de Chile para el Año 2020 (USD)</v>
      </c>
      <c r="Q193" s="20" t="str">
        <f t="shared" si="124"/>
        <v>Gráfico 3</v>
      </c>
      <c r="R193" s="26" t="s">
        <v>80</v>
      </c>
      <c r="S193" s="27">
        <f t="shared" si="114"/>
        <v>9</v>
      </c>
      <c r="T193" s="28"/>
      <c r="U193" s="28"/>
      <c r="V193" s="28"/>
      <c r="W193" s="28"/>
      <c r="X193" s="28"/>
      <c r="Y193" s="28"/>
      <c r="Z193" s="25" t="str">
        <f t="shared" si="138"/>
        <v>https://analytics.zoho.com/open-view/2395394000001128894?ZOHO_CRITERIA=%224.5%22.%22Id_Tama%C3%B1o_Espec%C3%ADfico%22%3D9</v>
      </c>
      <c r="AA193" s="54" t="s">
        <v>116</v>
      </c>
      <c r="AB193" s="30" t="str">
        <f t="shared" ref="AB193:AE208" si="143">+AB192</f>
        <v>Chile</v>
      </c>
      <c r="AC193" s="31" t="str">
        <f t="shared" si="143"/>
        <v>Año 2020</v>
      </c>
      <c r="AD193" s="32" t="str">
        <f t="shared" si="143"/>
        <v>Dólar USA</v>
      </c>
      <c r="AE193" s="30" t="str">
        <f t="shared" si="143"/>
        <v>Ventas</v>
      </c>
      <c r="AG193" s="33" t="str">
        <f t="shared" si="116"/>
        <v>Gráfico 3</v>
      </c>
      <c r="AH193" s="34" t="str">
        <f t="shared" si="126"/>
        <v>Ventas Estimadas Agricultura</v>
      </c>
      <c r="AI193" s="34" t="str">
        <f t="shared" si="139"/>
        <v>Ventas Estimadas de empresas dedicadas a agricultura y/o ganadería clasificadas por el Servicio de Impuestos Internos de tamaño PEQUEÑA 1</v>
      </c>
      <c r="AJ193" s="34" t="str">
        <f t="shared" si="118"/>
        <v>Ventas Estimadas de Empresas del Sector Agrícola por Tipo de Cultivo en la Categoría de Tamaño Específica: PEQUEÑA 1 del Servicio de Impuestos Internos de Chile para el Año 2020 (USD)</v>
      </c>
      <c r="AK193" s="35" t="str">
        <f t="shared" ref="AK193:AL208" si="144">+AK192</f>
        <v>Año 2020</v>
      </c>
      <c r="AL193" s="34" t="str">
        <f t="shared" si="144"/>
        <v>venta estimada, empresas en agricultura, cultivos, actividad económica, agricultura, ganadería</v>
      </c>
      <c r="AM193" s="36" t="str">
        <f t="shared" si="119"/>
        <v>https://analytics.zoho.com/open-view/2395394000001128894?ZOHO_CRITERIA=%224.5%22.%22Id_Tama%C3%B1o_Espec%C3%ADfico%22%3D9</v>
      </c>
      <c r="AN193" s="44" t="str">
        <f t="shared" si="141"/>
        <v>CHL</v>
      </c>
      <c r="AO193" s="44" t="str">
        <f t="shared" si="141"/>
        <v>País</v>
      </c>
      <c r="AP193" s="34" t="str">
        <f t="shared" si="141"/>
        <v>Número de Empleados de las empresas dedicadas a una actividad económica asociada a la agricultura o la ganadería, según tamaño de la empresa.</v>
      </c>
      <c r="AQ193" s="45">
        <f t="shared" si="141"/>
        <v>44324</v>
      </c>
      <c r="AR193" s="36" t="str">
        <f t="shared" si="141"/>
        <v>Español</v>
      </c>
      <c r="AS193" s="36" t="str">
        <f t="shared" si="141"/>
        <v>Naty</v>
      </c>
      <c r="AT193" s="40" t="str">
        <f t="shared" si="141"/>
        <v>No Aplica</v>
      </c>
      <c r="AU193" s="40" t="str">
        <f t="shared" si="141"/>
        <v>No Aplica</v>
      </c>
      <c r="AV193" s="40" t="str">
        <f t="shared" si="141"/>
        <v>No Aplica</v>
      </c>
      <c r="AW193" s="35">
        <f t="shared" si="141"/>
        <v>100100000</v>
      </c>
      <c r="AX193" s="41" t="e">
        <f t="shared" si="141"/>
        <v>#REF!</v>
      </c>
      <c r="AY193" s="46" t="str">
        <f t="shared" si="141"/>
        <v>Fruta</v>
      </c>
      <c r="AZ193" s="40">
        <f t="shared" si="141"/>
        <v>38</v>
      </c>
      <c r="BA193" s="41" t="e">
        <f>+VLOOKUP($Z193,[2]!Temporalidad[[nombre]:[Columna1]],7,0)</f>
        <v>#REF!</v>
      </c>
      <c r="BB193" s="41" t="e">
        <f>+VLOOKUP($B193,[2]!Tipo_Gráfico[#Data],2,0)</f>
        <v>#REF!</v>
      </c>
      <c r="BC193" s="36" t="str">
        <f t="shared" si="128"/>
        <v>Servicio de Impuestos Internos , Ministerio de Hacienda, Chile</v>
      </c>
      <c r="BD193" s="35" t="e">
        <f>+VLOOKUP($AA193,[2]!unidad_medida[[nombre]:[Columna1]],2,0)</f>
        <v>#REF!</v>
      </c>
      <c r="BE193" s="40" t="str">
        <f t="shared" si="142"/>
        <v>No Aplica</v>
      </c>
      <c r="BF193" s="40" t="str">
        <f t="shared" si="142"/>
        <v>No Aplica</v>
      </c>
      <c r="BG193" s="40" t="str">
        <f t="shared" si="142"/>
        <v>No Aplica</v>
      </c>
      <c r="BH193" s="41" t="e">
        <f>+VLOOKUP($AP193,[2]!Responsables[#Data],3,0)</f>
        <v>#REF!</v>
      </c>
      <c r="BI193" s="41" t="e">
        <f>+VLOOKUP($AA193,[2]!unidad_medida[[nombre]:[Columna1]],5,0)</f>
        <v>#REF!</v>
      </c>
    </row>
    <row r="194" spans="1:61" ht="43.5" x14ac:dyDescent="0.35">
      <c r="A194" s="58" t="s">
        <v>250</v>
      </c>
      <c r="B194" s="58" t="s">
        <v>251</v>
      </c>
      <c r="C194" s="59">
        <v>4.2</v>
      </c>
      <c r="D194" s="19">
        <f t="shared" si="122"/>
        <v>36</v>
      </c>
      <c r="E194" s="20" t="str">
        <f t="shared" si="140"/>
        <v>GR</v>
      </c>
      <c r="F194" s="21"/>
      <c r="G194" s="22"/>
      <c r="H194" s="23" t="s">
        <v>48</v>
      </c>
      <c r="I194" s="22"/>
      <c r="J194" s="24">
        <v>10</v>
      </c>
      <c r="K194" s="22"/>
      <c r="L194" s="22"/>
      <c r="M194" s="22"/>
      <c r="N194" s="22"/>
      <c r="O194" s="22"/>
      <c r="P194" s="53" t="str">
        <f t="shared" si="137"/>
        <v>Ventas Estimadas de Empresas del Sector Agrícola por Tipo de Cultivo en la Categoría de Tamaño Específica: MEDIANA 2 del Servicio de Impuestos Internos de Chile para el Año 2020 (USD)</v>
      </c>
      <c r="Q194" s="20" t="str">
        <f t="shared" si="124"/>
        <v>Gráfico 3</v>
      </c>
      <c r="R194" s="26" t="s">
        <v>82</v>
      </c>
      <c r="S194" s="27">
        <f t="shared" si="114"/>
        <v>10</v>
      </c>
      <c r="T194" s="28"/>
      <c r="U194" s="28"/>
      <c r="V194" s="28"/>
      <c r="W194" s="28"/>
      <c r="X194" s="28"/>
      <c r="Y194" s="28"/>
      <c r="Z194" s="25" t="str">
        <f t="shared" si="138"/>
        <v>https://analytics.zoho.com/open-view/2395394000001128894?ZOHO_CRITERIA=%224.5%22.%22Id_Tama%C3%B1o_Espec%C3%ADfico%22%3D10</v>
      </c>
      <c r="AA194" s="54" t="s">
        <v>117</v>
      </c>
      <c r="AB194" s="30" t="str">
        <f t="shared" si="143"/>
        <v>Chile</v>
      </c>
      <c r="AC194" s="31" t="str">
        <f t="shared" si="143"/>
        <v>Año 2020</v>
      </c>
      <c r="AD194" s="32" t="str">
        <f t="shared" si="143"/>
        <v>Dólar USA</v>
      </c>
      <c r="AE194" s="30" t="str">
        <f t="shared" si="143"/>
        <v>Ventas</v>
      </c>
      <c r="AG194" s="33" t="str">
        <f t="shared" si="116"/>
        <v>Gráfico 3</v>
      </c>
      <c r="AH194" s="34" t="str">
        <f t="shared" si="126"/>
        <v>Ventas Estimadas Agricultura</v>
      </c>
      <c r="AI194" s="34" t="str">
        <f t="shared" si="139"/>
        <v>Ventas Estimadas de empresas dedicadas a agricultura y/o ganadería clasificadas por el Servicio de Impuestos Internos de tamaño MEDIANA 2</v>
      </c>
      <c r="AJ194" s="34" t="str">
        <f t="shared" si="118"/>
        <v>Ventas Estimadas de Empresas del Sector Agrícola por Tipo de Cultivo en la Categoría de Tamaño Específica: MEDIANA 2 del Servicio de Impuestos Internos de Chile para el Año 2020 (USD)</v>
      </c>
      <c r="AK194" s="35" t="str">
        <f t="shared" si="144"/>
        <v>Año 2020</v>
      </c>
      <c r="AL194" s="34" t="str">
        <f t="shared" si="144"/>
        <v>venta estimada, empresas en agricultura, cultivos, actividad económica, agricultura, ganadería</v>
      </c>
      <c r="AM194" s="36" t="str">
        <f t="shared" si="119"/>
        <v>https://analytics.zoho.com/open-view/2395394000001128894?ZOHO_CRITERIA=%224.5%22.%22Id_Tama%C3%B1o_Espec%C3%ADfico%22%3D10</v>
      </c>
      <c r="AN194" s="44" t="str">
        <f t="shared" si="141"/>
        <v>CHL</v>
      </c>
      <c r="AO194" s="44" t="str">
        <f t="shared" si="141"/>
        <v>País</v>
      </c>
      <c r="AP194" s="34" t="str">
        <f t="shared" si="141"/>
        <v>Número de Empleados de las empresas dedicadas a una actividad económica asociada a la agricultura o la ganadería, según tamaño de la empresa.</v>
      </c>
      <c r="AQ194" s="45">
        <f t="shared" si="141"/>
        <v>44324</v>
      </c>
      <c r="AR194" s="36" t="str">
        <f t="shared" si="141"/>
        <v>Español</v>
      </c>
      <c r="AS194" s="36" t="str">
        <f t="shared" si="141"/>
        <v>Naty</v>
      </c>
      <c r="AT194" s="40" t="str">
        <f t="shared" si="141"/>
        <v>No Aplica</v>
      </c>
      <c r="AU194" s="40" t="str">
        <f t="shared" si="141"/>
        <v>No Aplica</v>
      </c>
      <c r="AV194" s="40" t="str">
        <f t="shared" si="141"/>
        <v>No Aplica</v>
      </c>
      <c r="AW194" s="35">
        <f t="shared" si="141"/>
        <v>100100000</v>
      </c>
      <c r="AX194" s="41" t="e">
        <f t="shared" si="141"/>
        <v>#REF!</v>
      </c>
      <c r="AY194" s="46" t="str">
        <f t="shared" si="141"/>
        <v>Fruta</v>
      </c>
      <c r="AZ194" s="40">
        <f t="shared" si="141"/>
        <v>38</v>
      </c>
      <c r="BA194" s="41" t="e">
        <f>+VLOOKUP($Z194,[2]!Temporalidad[[nombre]:[Columna1]],7,0)</f>
        <v>#REF!</v>
      </c>
      <c r="BB194" s="41" t="e">
        <f>+VLOOKUP($B194,[2]!Tipo_Gráfico[#Data],2,0)</f>
        <v>#REF!</v>
      </c>
      <c r="BC194" s="36" t="str">
        <f t="shared" si="128"/>
        <v>Servicio de Impuestos Internos , Ministerio de Hacienda, Chile</v>
      </c>
      <c r="BD194" s="35" t="e">
        <f>+VLOOKUP($AA194,[2]!unidad_medida[[nombre]:[Columna1]],2,0)</f>
        <v>#REF!</v>
      </c>
      <c r="BE194" s="40" t="str">
        <f t="shared" si="142"/>
        <v>No Aplica</v>
      </c>
      <c r="BF194" s="40" t="str">
        <f t="shared" si="142"/>
        <v>No Aplica</v>
      </c>
      <c r="BG194" s="40" t="str">
        <f t="shared" si="142"/>
        <v>No Aplica</v>
      </c>
      <c r="BH194" s="41" t="e">
        <f>+VLOOKUP($AP194,[2]!Responsables[#Data],3,0)</f>
        <v>#REF!</v>
      </c>
      <c r="BI194" s="41" t="e">
        <f>+VLOOKUP($AA194,[2]!unidad_medida[[nombre]:[Columna1]],5,0)</f>
        <v>#REF!</v>
      </c>
    </row>
    <row r="195" spans="1:61" ht="43.5" x14ac:dyDescent="0.35">
      <c r="A195" s="58" t="s">
        <v>250</v>
      </c>
      <c r="B195" s="58" t="s">
        <v>251</v>
      </c>
      <c r="C195" s="59">
        <v>4.2</v>
      </c>
      <c r="D195" s="19">
        <f t="shared" si="122"/>
        <v>37</v>
      </c>
      <c r="E195" s="20" t="str">
        <f t="shared" si="140"/>
        <v>GR</v>
      </c>
      <c r="F195" s="21"/>
      <c r="G195" s="22"/>
      <c r="H195" s="23" t="s">
        <v>48</v>
      </c>
      <c r="I195" s="22"/>
      <c r="J195" s="24">
        <v>11</v>
      </c>
      <c r="K195" s="22"/>
      <c r="L195" s="22"/>
      <c r="M195" s="22"/>
      <c r="N195" s="22"/>
      <c r="O195" s="22"/>
      <c r="P195" s="53" t="str">
        <f t="shared" si="137"/>
        <v>Ventas Estimadas de Empresas del Sector Agrícola por Tipo de Cultivo en la Categoría de Tamaño Específica: GRANDE 2 del Servicio de Impuestos Internos de Chile para el Año 2020 (USD)</v>
      </c>
      <c r="Q195" s="20" t="str">
        <f t="shared" si="124"/>
        <v>Gráfico 3</v>
      </c>
      <c r="R195" s="26" t="s">
        <v>84</v>
      </c>
      <c r="S195" s="27">
        <f t="shared" si="114"/>
        <v>11</v>
      </c>
      <c r="T195" s="28"/>
      <c r="U195" s="28"/>
      <c r="V195" s="28"/>
      <c r="W195" s="28"/>
      <c r="X195" s="28"/>
      <c r="Y195" s="28"/>
      <c r="Z195" s="25" t="str">
        <f t="shared" si="138"/>
        <v>https://analytics.zoho.com/open-view/2395394000001128894?ZOHO_CRITERIA=%224.5%22.%22Id_Tama%C3%B1o_Espec%C3%ADfico%22%3D11</v>
      </c>
      <c r="AA195" s="54" t="s">
        <v>118</v>
      </c>
      <c r="AB195" s="30" t="str">
        <f t="shared" si="143"/>
        <v>Chile</v>
      </c>
      <c r="AC195" s="31" t="str">
        <f t="shared" si="143"/>
        <v>Año 2020</v>
      </c>
      <c r="AD195" s="32" t="str">
        <f t="shared" si="143"/>
        <v>Dólar USA</v>
      </c>
      <c r="AE195" s="30" t="str">
        <f t="shared" si="143"/>
        <v>Ventas</v>
      </c>
      <c r="AG195" s="33" t="str">
        <f t="shared" si="116"/>
        <v>Gráfico 3</v>
      </c>
      <c r="AH195" s="34" t="str">
        <f t="shared" si="126"/>
        <v>Ventas Estimadas Agricultura</v>
      </c>
      <c r="AI195" s="34" t="str">
        <f t="shared" si="139"/>
        <v>Ventas Estimadas de empresas dedicadas a agricultura y/o ganadería clasificadas por el Servicio de Impuestos Internos de tamaño GRANDE 2</v>
      </c>
      <c r="AJ195" s="34" t="str">
        <f t="shared" si="118"/>
        <v>Ventas Estimadas de Empresas del Sector Agrícola por Tipo de Cultivo en la Categoría de Tamaño Específica: GRANDE 2 del Servicio de Impuestos Internos de Chile para el Año 2020 (USD)</v>
      </c>
      <c r="AK195" s="35" t="str">
        <f t="shared" si="144"/>
        <v>Año 2020</v>
      </c>
      <c r="AL195" s="34" t="str">
        <f t="shared" si="144"/>
        <v>venta estimada, empresas en agricultura, cultivos, actividad económica, agricultura, ganadería</v>
      </c>
      <c r="AM195" s="36" t="str">
        <f t="shared" si="119"/>
        <v>https://analytics.zoho.com/open-view/2395394000001128894?ZOHO_CRITERIA=%224.5%22.%22Id_Tama%C3%B1o_Espec%C3%ADfico%22%3D11</v>
      </c>
      <c r="AN195" s="44" t="str">
        <f t="shared" si="141"/>
        <v>CHL</v>
      </c>
      <c r="AO195" s="44" t="str">
        <f t="shared" si="141"/>
        <v>País</v>
      </c>
      <c r="AP195" s="34" t="str">
        <f t="shared" si="141"/>
        <v>Número de Empleados de las empresas dedicadas a una actividad económica asociada a la agricultura o la ganadería, según tamaño de la empresa.</v>
      </c>
      <c r="AQ195" s="45">
        <f t="shared" si="141"/>
        <v>44324</v>
      </c>
      <c r="AR195" s="36" t="str">
        <f t="shared" si="141"/>
        <v>Español</v>
      </c>
      <c r="AS195" s="36" t="str">
        <f t="shared" si="141"/>
        <v>Naty</v>
      </c>
      <c r="AT195" s="40" t="str">
        <f t="shared" si="141"/>
        <v>No Aplica</v>
      </c>
      <c r="AU195" s="40" t="str">
        <f t="shared" si="141"/>
        <v>No Aplica</v>
      </c>
      <c r="AV195" s="40" t="str">
        <f t="shared" si="141"/>
        <v>No Aplica</v>
      </c>
      <c r="AW195" s="35">
        <f t="shared" si="141"/>
        <v>100100000</v>
      </c>
      <c r="AX195" s="41" t="e">
        <f t="shared" si="141"/>
        <v>#REF!</v>
      </c>
      <c r="AY195" s="46" t="str">
        <f t="shared" si="141"/>
        <v>Fruta</v>
      </c>
      <c r="AZ195" s="40">
        <f t="shared" si="141"/>
        <v>38</v>
      </c>
      <c r="BA195" s="41" t="e">
        <f>+VLOOKUP($Z195,[2]!Temporalidad[[nombre]:[Columna1]],7,0)</f>
        <v>#REF!</v>
      </c>
      <c r="BB195" s="41" t="e">
        <f>+VLOOKUP($B195,[2]!Tipo_Gráfico[#Data],2,0)</f>
        <v>#REF!</v>
      </c>
      <c r="BC195" s="36" t="str">
        <f t="shared" si="128"/>
        <v>Servicio de Impuestos Internos , Ministerio de Hacienda, Chile</v>
      </c>
      <c r="BD195" s="35" t="e">
        <f>+VLOOKUP($AA195,[2]!unidad_medida[[nombre]:[Columna1]],2,0)</f>
        <v>#REF!</v>
      </c>
      <c r="BE195" s="40" t="str">
        <f t="shared" si="142"/>
        <v>No Aplica</v>
      </c>
      <c r="BF195" s="40" t="str">
        <f t="shared" si="142"/>
        <v>No Aplica</v>
      </c>
      <c r="BG195" s="40" t="str">
        <f t="shared" si="142"/>
        <v>No Aplica</v>
      </c>
      <c r="BH195" s="41" t="e">
        <f>+VLOOKUP($AP195,[2]!Responsables[#Data],3,0)</f>
        <v>#REF!</v>
      </c>
      <c r="BI195" s="41" t="e">
        <f>+VLOOKUP($AA195,[2]!unidad_medida[[nombre]:[Columna1]],5,0)</f>
        <v>#REF!</v>
      </c>
    </row>
    <row r="196" spans="1:61" ht="43.5" x14ac:dyDescent="0.35">
      <c r="A196" s="58" t="s">
        <v>250</v>
      </c>
      <c r="B196" s="58" t="s">
        <v>251</v>
      </c>
      <c r="C196" s="59">
        <v>4.2</v>
      </c>
      <c r="D196" s="19">
        <f t="shared" si="122"/>
        <v>38</v>
      </c>
      <c r="E196" s="20" t="str">
        <f t="shared" si="140"/>
        <v>GR</v>
      </c>
      <c r="F196" s="21"/>
      <c r="G196" s="22"/>
      <c r="H196" s="23" t="s">
        <v>48</v>
      </c>
      <c r="I196" s="22"/>
      <c r="J196" s="24">
        <v>12</v>
      </c>
      <c r="K196" s="22"/>
      <c r="L196" s="22"/>
      <c r="M196" s="22"/>
      <c r="N196" s="22"/>
      <c r="O196" s="22"/>
      <c r="P196" s="53" t="str">
        <f t="shared" si="137"/>
        <v>Ventas Estimadas de Empresas del Sector Agrícola por Tipo de Cultivo en la Categoría de Tamaño Específica: GRANDE 4 del Servicio de Impuestos Internos de Chile para el Año 2020 (USD)</v>
      </c>
      <c r="Q196" s="20" t="str">
        <f t="shared" si="124"/>
        <v>Gráfico 3</v>
      </c>
      <c r="R196" s="26" t="s">
        <v>86</v>
      </c>
      <c r="S196" s="27">
        <f t="shared" si="114"/>
        <v>12</v>
      </c>
      <c r="T196" s="28"/>
      <c r="U196" s="28"/>
      <c r="V196" s="28"/>
      <c r="W196" s="28"/>
      <c r="X196" s="28"/>
      <c r="Y196" s="28"/>
      <c r="Z196" s="25" t="str">
        <f t="shared" si="138"/>
        <v>https://analytics.zoho.com/open-view/2395394000001128894?ZOHO_CRITERIA=%224.5%22.%22Id_Tama%C3%B1o_Espec%C3%ADfico%22%3D12</v>
      </c>
      <c r="AA196" s="54" t="s">
        <v>119</v>
      </c>
      <c r="AB196" s="30" t="str">
        <f t="shared" si="143"/>
        <v>Chile</v>
      </c>
      <c r="AC196" s="31" t="str">
        <f t="shared" si="143"/>
        <v>Año 2020</v>
      </c>
      <c r="AD196" s="32" t="str">
        <f t="shared" si="143"/>
        <v>Dólar USA</v>
      </c>
      <c r="AE196" s="30" t="str">
        <f t="shared" si="143"/>
        <v>Ventas</v>
      </c>
      <c r="AG196" s="33" t="str">
        <f t="shared" si="116"/>
        <v>Gráfico 3</v>
      </c>
      <c r="AH196" s="34" t="str">
        <f t="shared" si="126"/>
        <v>Ventas Estimadas Agricultura</v>
      </c>
      <c r="AI196" s="34" t="str">
        <f t="shared" si="139"/>
        <v>Ventas Estimadas de empresas dedicadas a agricultura y/o ganadería clasificadas por el Servicio de Impuestos Internos de tamaño GRANDE 4</v>
      </c>
      <c r="AJ196" s="34" t="str">
        <f t="shared" si="118"/>
        <v>Ventas Estimadas de Empresas del Sector Agrícola por Tipo de Cultivo en la Categoría de Tamaño Específica: GRANDE 4 del Servicio de Impuestos Internos de Chile para el Año 2020 (USD)</v>
      </c>
      <c r="AK196" s="35" t="str">
        <f t="shared" si="144"/>
        <v>Año 2020</v>
      </c>
      <c r="AL196" s="34" t="str">
        <f t="shared" si="144"/>
        <v>venta estimada, empresas en agricultura, cultivos, actividad económica, agricultura, ganadería</v>
      </c>
      <c r="AM196" s="36" t="str">
        <f t="shared" si="119"/>
        <v>https://analytics.zoho.com/open-view/2395394000001128894?ZOHO_CRITERIA=%224.5%22.%22Id_Tama%C3%B1o_Espec%C3%ADfico%22%3D12</v>
      </c>
      <c r="AN196" s="44" t="str">
        <f t="shared" si="141"/>
        <v>CHL</v>
      </c>
      <c r="AO196" s="44" t="str">
        <f t="shared" si="141"/>
        <v>País</v>
      </c>
      <c r="AP196" s="34" t="str">
        <f t="shared" si="141"/>
        <v>Número de Empleados de las empresas dedicadas a una actividad económica asociada a la agricultura o la ganadería, según tamaño de la empresa.</v>
      </c>
      <c r="AQ196" s="45">
        <f t="shared" si="141"/>
        <v>44324</v>
      </c>
      <c r="AR196" s="36" t="str">
        <f t="shared" si="141"/>
        <v>Español</v>
      </c>
      <c r="AS196" s="36" t="str">
        <f t="shared" si="141"/>
        <v>Naty</v>
      </c>
      <c r="AT196" s="40" t="str">
        <f t="shared" si="141"/>
        <v>No Aplica</v>
      </c>
      <c r="AU196" s="40" t="str">
        <f t="shared" si="141"/>
        <v>No Aplica</v>
      </c>
      <c r="AV196" s="40" t="str">
        <f t="shared" si="141"/>
        <v>No Aplica</v>
      </c>
      <c r="AW196" s="35">
        <f t="shared" si="141"/>
        <v>100100000</v>
      </c>
      <c r="AX196" s="41" t="e">
        <f t="shared" si="141"/>
        <v>#REF!</v>
      </c>
      <c r="AY196" s="46" t="str">
        <f t="shared" si="141"/>
        <v>Fruta</v>
      </c>
      <c r="AZ196" s="40">
        <f t="shared" si="141"/>
        <v>38</v>
      </c>
      <c r="BA196" s="41" t="e">
        <f>+VLOOKUP($Z196,[2]!Temporalidad[[nombre]:[Columna1]],7,0)</f>
        <v>#REF!</v>
      </c>
      <c r="BB196" s="41" t="e">
        <f>+VLOOKUP($B196,[2]!Tipo_Gráfico[#Data],2,0)</f>
        <v>#REF!</v>
      </c>
      <c r="BC196" s="36" t="str">
        <f t="shared" si="128"/>
        <v>Servicio de Impuestos Internos , Ministerio de Hacienda, Chile</v>
      </c>
      <c r="BD196" s="35" t="e">
        <f>+VLOOKUP($AA196,[2]!unidad_medida[[nombre]:[Columna1]],2,0)</f>
        <v>#REF!</v>
      </c>
      <c r="BE196" s="40" t="str">
        <f t="shared" si="142"/>
        <v>No Aplica</v>
      </c>
      <c r="BF196" s="40" t="str">
        <f t="shared" si="142"/>
        <v>No Aplica</v>
      </c>
      <c r="BG196" s="40" t="str">
        <f t="shared" si="142"/>
        <v>No Aplica</v>
      </c>
      <c r="BH196" s="41" t="e">
        <f>+VLOOKUP($AP196,[2]!Responsables[#Data],3,0)</f>
        <v>#REF!</v>
      </c>
      <c r="BI196" s="41" t="e">
        <f>+VLOOKUP($AA196,[2]!unidad_medida[[nombre]:[Columna1]],5,0)</f>
        <v>#REF!</v>
      </c>
    </row>
    <row r="197" spans="1:61" ht="43.5" x14ac:dyDescent="0.35">
      <c r="A197" s="58" t="s">
        <v>250</v>
      </c>
      <c r="B197" s="58" t="s">
        <v>251</v>
      </c>
      <c r="C197" s="59">
        <v>4.2</v>
      </c>
      <c r="D197" s="19">
        <f t="shared" si="122"/>
        <v>39</v>
      </c>
      <c r="E197" s="20" t="str">
        <f t="shared" si="140"/>
        <v>GR</v>
      </c>
      <c r="F197" s="21"/>
      <c r="G197" s="22"/>
      <c r="H197" s="23" t="s">
        <v>48</v>
      </c>
      <c r="I197" s="22"/>
      <c r="J197" s="24">
        <v>13</v>
      </c>
      <c r="K197" s="22"/>
      <c r="L197" s="22"/>
      <c r="M197" s="22"/>
      <c r="N197" s="22"/>
      <c r="O197" s="22"/>
      <c r="P197" s="53" t="str">
        <f t="shared" si="137"/>
        <v>Ventas Estimadas de Empresas del Sector Agrícola por Tipo de Cultivo en la Categoría de Tamaño Específica: GRANDE 3 del Servicio de Impuestos Internos de Chile para el Año 2020 (USD)</v>
      </c>
      <c r="Q197" s="20" t="str">
        <f t="shared" si="124"/>
        <v>Gráfico 3</v>
      </c>
      <c r="R197" s="26" t="s">
        <v>88</v>
      </c>
      <c r="S197" s="27">
        <f t="shared" si="114"/>
        <v>13</v>
      </c>
      <c r="T197" s="28"/>
      <c r="U197" s="28"/>
      <c r="V197" s="28"/>
      <c r="W197" s="28"/>
      <c r="X197" s="28"/>
      <c r="Y197" s="28"/>
      <c r="Z197" s="25" t="str">
        <f t="shared" si="138"/>
        <v>https://analytics.zoho.com/open-view/2395394000001128894?ZOHO_CRITERIA=%224.5%22.%22Id_Tama%C3%B1o_Espec%C3%ADfico%22%3D13</v>
      </c>
      <c r="AA197" s="54" t="s">
        <v>120</v>
      </c>
      <c r="AB197" s="30" t="str">
        <f t="shared" si="143"/>
        <v>Chile</v>
      </c>
      <c r="AC197" s="31" t="str">
        <f t="shared" si="143"/>
        <v>Año 2020</v>
      </c>
      <c r="AD197" s="32" t="str">
        <f t="shared" si="143"/>
        <v>Dólar USA</v>
      </c>
      <c r="AE197" s="30" t="str">
        <f t="shared" si="143"/>
        <v>Ventas</v>
      </c>
      <c r="AG197" s="33" t="str">
        <f t="shared" si="116"/>
        <v>Gráfico 3</v>
      </c>
      <c r="AH197" s="34" t="str">
        <f t="shared" si="126"/>
        <v>Ventas Estimadas Agricultura</v>
      </c>
      <c r="AI197" s="34" t="str">
        <f t="shared" si="139"/>
        <v>Ventas Estimadas de empresas dedicadas a agricultura y/o ganadería clasificadas por el Servicio de Impuestos Internos de tamaño GRANDE 3</v>
      </c>
      <c r="AJ197" s="34" t="str">
        <f t="shared" si="118"/>
        <v>Ventas Estimadas de Empresas del Sector Agrícola por Tipo de Cultivo en la Categoría de Tamaño Específica: GRANDE 3 del Servicio de Impuestos Internos de Chile para el Año 2020 (USD)</v>
      </c>
      <c r="AK197" s="35" t="str">
        <f t="shared" si="144"/>
        <v>Año 2020</v>
      </c>
      <c r="AL197" s="34" t="str">
        <f t="shared" si="144"/>
        <v>venta estimada, empresas en agricultura, cultivos, actividad económica, agricultura, ganadería</v>
      </c>
      <c r="AM197" s="36" t="str">
        <f t="shared" si="119"/>
        <v>https://analytics.zoho.com/open-view/2395394000001128894?ZOHO_CRITERIA=%224.5%22.%22Id_Tama%C3%B1o_Espec%C3%ADfico%22%3D13</v>
      </c>
      <c r="AN197" s="44" t="str">
        <f t="shared" si="141"/>
        <v>CHL</v>
      </c>
      <c r="AO197" s="44" t="str">
        <f t="shared" si="141"/>
        <v>País</v>
      </c>
      <c r="AP197" s="34" t="str">
        <f t="shared" si="141"/>
        <v>Número de Empleados de las empresas dedicadas a una actividad económica asociada a la agricultura o la ganadería, según tamaño de la empresa.</v>
      </c>
      <c r="AQ197" s="45">
        <f t="shared" si="141"/>
        <v>44324</v>
      </c>
      <c r="AR197" s="36" t="str">
        <f t="shared" si="141"/>
        <v>Español</v>
      </c>
      <c r="AS197" s="36" t="str">
        <f t="shared" si="141"/>
        <v>Naty</v>
      </c>
      <c r="AT197" s="40" t="str">
        <f t="shared" si="141"/>
        <v>No Aplica</v>
      </c>
      <c r="AU197" s="40" t="str">
        <f t="shared" si="141"/>
        <v>No Aplica</v>
      </c>
      <c r="AV197" s="40" t="str">
        <f t="shared" si="141"/>
        <v>No Aplica</v>
      </c>
      <c r="AW197" s="35">
        <f t="shared" si="141"/>
        <v>100100000</v>
      </c>
      <c r="AX197" s="41" t="e">
        <f t="shared" si="141"/>
        <v>#REF!</v>
      </c>
      <c r="AY197" s="46" t="str">
        <f t="shared" si="141"/>
        <v>Fruta</v>
      </c>
      <c r="AZ197" s="40">
        <f t="shared" si="141"/>
        <v>38</v>
      </c>
      <c r="BA197" s="41" t="e">
        <f>+VLOOKUP($Z197,[2]!Temporalidad[[nombre]:[Columna1]],7,0)</f>
        <v>#REF!</v>
      </c>
      <c r="BB197" s="41" t="e">
        <f>+VLOOKUP($B197,[2]!Tipo_Gráfico[#Data],2,0)</f>
        <v>#REF!</v>
      </c>
      <c r="BC197" s="36" t="str">
        <f t="shared" si="128"/>
        <v>Servicio de Impuestos Internos , Ministerio de Hacienda, Chile</v>
      </c>
      <c r="BD197" s="35" t="e">
        <f>+VLOOKUP($AA197,[2]!unidad_medida[[nombre]:[Columna1]],2,0)</f>
        <v>#REF!</v>
      </c>
      <c r="BE197" s="40" t="str">
        <f t="shared" si="142"/>
        <v>No Aplica</v>
      </c>
      <c r="BF197" s="40" t="str">
        <f t="shared" si="142"/>
        <v>No Aplica</v>
      </c>
      <c r="BG197" s="40" t="str">
        <f t="shared" si="142"/>
        <v>No Aplica</v>
      </c>
      <c r="BH197" s="41" t="e">
        <f>+VLOOKUP($AP197,[2]!Responsables[#Data],3,0)</f>
        <v>#REF!</v>
      </c>
      <c r="BI197" s="41" t="e">
        <f>+VLOOKUP($AA197,[2]!unidad_medida[[nombre]:[Columna1]],5,0)</f>
        <v>#REF!</v>
      </c>
    </row>
    <row r="198" spans="1:61" ht="43.5" x14ac:dyDescent="0.35">
      <c r="A198" s="58" t="s">
        <v>250</v>
      </c>
      <c r="B198" s="58" t="s">
        <v>251</v>
      </c>
      <c r="C198" s="59">
        <v>4.2</v>
      </c>
      <c r="D198" s="19">
        <f t="shared" si="122"/>
        <v>40</v>
      </c>
      <c r="E198" s="20" t="str">
        <f t="shared" si="140"/>
        <v>GR</v>
      </c>
      <c r="F198" s="21"/>
      <c r="G198" s="22"/>
      <c r="H198" s="22"/>
      <c r="I198" s="23" t="s">
        <v>48</v>
      </c>
      <c r="J198" s="24">
        <v>1</v>
      </c>
      <c r="K198" s="22"/>
      <c r="L198" s="22"/>
      <c r="M198" s="22"/>
      <c r="N198" s="22"/>
      <c r="O198" s="22"/>
      <c r="P198" s="53" t="str">
        <f>+"Ventas Estimadas de Empresas del Sector Agrícola por Cultivo en la Categoría de Tamaño Específica: "&amp;R198&amp;" del Servicio de Impuestos Internos de Chile para el Año 2020 (USD)"</f>
        <v>Ventas Estimadas de Empresas del Sector Agrícola por Cultivo en la Categoría de Tamaño Específica: SIN VENTAS del Servicio de Impuestos Internos de Chile para el Año 2020 (USD)</v>
      </c>
      <c r="Q198" s="20" t="s">
        <v>121</v>
      </c>
      <c r="R198" s="26" t="s">
        <v>50</v>
      </c>
      <c r="S198" s="27">
        <f t="shared" si="114"/>
        <v>1</v>
      </c>
      <c r="T198" s="28"/>
      <c r="U198" s="28"/>
      <c r="V198" s="28"/>
      <c r="W198" s="28"/>
      <c r="X198" s="28"/>
      <c r="Y198" s="28"/>
      <c r="Z198" s="25" t="str">
        <f>+"https://analytics.zoho.com/open-view/2395394000001128820?ZOHO_CRITERIA=%224.5%22.%22Id_Tama%C3%B1o_Espec%C3%ADfico%22%3D"&amp;S198</f>
        <v>https://analytics.zoho.com/open-view/2395394000001128820?ZOHO_CRITERIA=%224.5%22.%22Id_Tama%C3%B1o_Espec%C3%ADfico%22%3D1</v>
      </c>
      <c r="AA198" s="54" t="s">
        <v>122</v>
      </c>
      <c r="AB198" s="30" t="str">
        <f t="shared" si="143"/>
        <v>Chile</v>
      </c>
      <c r="AC198" s="31" t="str">
        <f t="shared" si="143"/>
        <v>Año 2020</v>
      </c>
      <c r="AD198" s="32" t="str">
        <f t="shared" si="143"/>
        <v>Dólar USA</v>
      </c>
      <c r="AE198" s="30" t="str">
        <f t="shared" si="143"/>
        <v>Ventas</v>
      </c>
      <c r="AG198" s="33" t="str">
        <f t="shared" si="116"/>
        <v>Gráfico 4</v>
      </c>
      <c r="AH198" s="34" t="str">
        <f t="shared" si="126"/>
        <v>Ventas Estimadas Agricultura</v>
      </c>
      <c r="AI198" s="34" t="str">
        <f t="shared" si="139"/>
        <v>Ventas Estimadas de empresas dedicadas a agricultura y/o ganadería clasificadas por el Servicio de Impuestos Internos de tamaño SIN VENTAS</v>
      </c>
      <c r="AJ198" s="34" t="str">
        <f t="shared" si="118"/>
        <v>Ventas Estimadas de Empresas del Sector Agrícola por Cultivo en la Categoría de Tamaño Específica: SIN VENTAS del Servicio de Impuestos Internos de Chile para el Año 2020 (USD)</v>
      </c>
      <c r="AK198" s="35" t="str">
        <f t="shared" si="144"/>
        <v>Año 2020</v>
      </c>
      <c r="AL198" s="34" t="str">
        <f t="shared" si="144"/>
        <v>venta estimada, empresas en agricultura, cultivos, actividad económica, agricultura, ganadería</v>
      </c>
      <c r="AM198" s="36" t="str">
        <f t="shared" si="119"/>
        <v>https://analytics.zoho.com/open-view/2395394000001128820?ZOHO_CRITERIA=%224.5%22.%22Id_Tama%C3%B1o_Espec%C3%ADfico%22%3D1</v>
      </c>
      <c r="AN198" s="44" t="str">
        <f t="shared" si="141"/>
        <v>CHL</v>
      </c>
      <c r="AO198" s="44" t="str">
        <f t="shared" si="141"/>
        <v>País</v>
      </c>
      <c r="AP198" s="34" t="str">
        <f t="shared" si="141"/>
        <v>Número de Empleados de las empresas dedicadas a una actividad económica asociada a la agricultura o la ganadería, según tamaño de la empresa.</v>
      </c>
      <c r="AQ198" s="45">
        <f t="shared" si="141"/>
        <v>44324</v>
      </c>
      <c r="AR198" s="36" t="str">
        <f t="shared" si="141"/>
        <v>Español</v>
      </c>
      <c r="AS198" s="36" t="str">
        <f t="shared" si="141"/>
        <v>Naty</v>
      </c>
      <c r="AT198" s="40" t="str">
        <f t="shared" si="141"/>
        <v>No Aplica</v>
      </c>
      <c r="AU198" s="40" t="str">
        <f t="shared" si="141"/>
        <v>No Aplica</v>
      </c>
      <c r="AV198" s="40" t="str">
        <f t="shared" si="141"/>
        <v>No Aplica</v>
      </c>
      <c r="AW198" s="35">
        <f t="shared" si="141"/>
        <v>100100000</v>
      </c>
      <c r="AX198" s="41" t="e">
        <f t="shared" si="141"/>
        <v>#REF!</v>
      </c>
      <c r="AY198" s="46" t="str">
        <f t="shared" si="141"/>
        <v>Fruta</v>
      </c>
      <c r="AZ198" s="40">
        <f t="shared" si="141"/>
        <v>38</v>
      </c>
      <c r="BA198" s="41" t="e">
        <f>+VLOOKUP($Z198,[2]!Temporalidad[[nombre]:[Columna1]],7,0)</f>
        <v>#REF!</v>
      </c>
      <c r="BB198" s="41" t="e">
        <f>+VLOOKUP($B198,[2]!Tipo_Gráfico[#Data],2,0)</f>
        <v>#REF!</v>
      </c>
      <c r="BC198" s="36" t="str">
        <f t="shared" si="128"/>
        <v>Servicio de Impuestos Internos , Ministerio de Hacienda, Chile</v>
      </c>
      <c r="BD198" s="35" t="e">
        <f>+VLOOKUP($AA198,[2]!unidad_medida[[nombre]:[Columna1]],2,0)</f>
        <v>#REF!</v>
      </c>
      <c r="BE198" s="40" t="str">
        <f t="shared" si="142"/>
        <v>No Aplica</v>
      </c>
      <c r="BF198" s="40" t="str">
        <f t="shared" si="142"/>
        <v>No Aplica</v>
      </c>
      <c r="BG198" s="40" t="str">
        <f t="shared" si="142"/>
        <v>No Aplica</v>
      </c>
      <c r="BH198" s="41" t="e">
        <f>+VLOOKUP($AP198,[2]!Responsables[#Data],3,0)</f>
        <v>#REF!</v>
      </c>
      <c r="BI198" s="41" t="e">
        <f>+VLOOKUP($AA198,[2]!unidad_medida[[nombre]:[Columna1]],5,0)</f>
        <v>#REF!</v>
      </c>
    </row>
    <row r="199" spans="1:61" ht="43.5" x14ac:dyDescent="0.35">
      <c r="A199" s="58" t="s">
        <v>250</v>
      </c>
      <c r="B199" s="58" t="s">
        <v>251</v>
      </c>
      <c r="C199" s="59">
        <v>4.2</v>
      </c>
      <c r="D199" s="19">
        <f t="shared" si="122"/>
        <v>41</v>
      </c>
      <c r="E199" s="20" t="str">
        <f t="shared" si="140"/>
        <v>GR</v>
      </c>
      <c r="F199" s="21"/>
      <c r="G199" s="22"/>
      <c r="H199" s="22"/>
      <c r="I199" s="23" t="s">
        <v>48</v>
      </c>
      <c r="J199" s="24">
        <v>2</v>
      </c>
      <c r="K199" s="22"/>
      <c r="L199" s="22"/>
      <c r="M199" s="22"/>
      <c r="N199" s="22"/>
      <c r="O199" s="22"/>
      <c r="P199" s="53" t="str">
        <f t="shared" ref="P199:P210" si="145">+"Ventas Estimadas de Empresas del Sector Agrícola por Cultivo en la Categoría de Tamaño Específica: "&amp;R199&amp;" del Servicio de Impuestos Internos de Chile para el Año 2020 (USD)"</f>
        <v>Ventas Estimadas de Empresas del Sector Agrícola por Cultivo en la Categoría de Tamaño Específica: PEQUEÑA 2 del Servicio de Impuestos Internos de Chile para el Año 2020 (USD)</v>
      </c>
      <c r="Q199" s="20" t="str">
        <f t="shared" ref="Q199:Q200" si="146">+Q198</f>
        <v>Gráfico 4</v>
      </c>
      <c r="R199" s="26" t="s">
        <v>66</v>
      </c>
      <c r="S199" s="27">
        <f t="shared" si="114"/>
        <v>2</v>
      </c>
      <c r="T199" s="28"/>
      <c r="U199" s="28"/>
      <c r="V199" s="28"/>
      <c r="W199" s="28"/>
      <c r="X199" s="28"/>
      <c r="Y199" s="28"/>
      <c r="Z199" s="25" t="str">
        <f t="shared" ref="Z199:Z210" si="147">+"https://analytics.zoho.com/open-view/2395394000001128820?ZOHO_CRITERIA=%224.5%22.%22Id_Tama%C3%B1o_Espec%C3%ADfico%22%3D"&amp;S199</f>
        <v>https://analytics.zoho.com/open-view/2395394000001128820?ZOHO_CRITERIA=%224.5%22.%22Id_Tama%C3%B1o_Espec%C3%ADfico%22%3D2</v>
      </c>
      <c r="AA199" s="54" t="s">
        <v>123</v>
      </c>
      <c r="AB199" s="30" t="str">
        <f t="shared" si="143"/>
        <v>Chile</v>
      </c>
      <c r="AC199" s="31" t="str">
        <f t="shared" si="143"/>
        <v>Año 2020</v>
      </c>
      <c r="AD199" s="32" t="str">
        <f t="shared" si="143"/>
        <v>Dólar USA</v>
      </c>
      <c r="AE199" s="30" t="str">
        <f t="shared" si="143"/>
        <v>Ventas</v>
      </c>
      <c r="AG199" s="33" t="str">
        <f t="shared" si="116"/>
        <v>Gráfico 4</v>
      </c>
      <c r="AH199" s="34" t="str">
        <f t="shared" si="126"/>
        <v>Ventas Estimadas Agricultura</v>
      </c>
      <c r="AI199" s="34" t="str">
        <f t="shared" si="139"/>
        <v>Ventas Estimadas de empresas dedicadas a agricultura y/o ganadería clasificadas por el Servicio de Impuestos Internos de tamaño PEQUEÑA 2</v>
      </c>
      <c r="AJ199" s="34" t="str">
        <f t="shared" si="118"/>
        <v>Ventas Estimadas de Empresas del Sector Agrícola por Cultivo en la Categoría de Tamaño Específica: PEQUEÑA 2 del Servicio de Impuestos Internos de Chile para el Año 2020 (USD)</v>
      </c>
      <c r="AK199" s="35" t="str">
        <f t="shared" si="144"/>
        <v>Año 2020</v>
      </c>
      <c r="AL199" s="34" t="str">
        <f t="shared" si="144"/>
        <v>venta estimada, empresas en agricultura, cultivos, actividad económica, agricultura, ganadería</v>
      </c>
      <c r="AM199" s="36" t="str">
        <f t="shared" si="119"/>
        <v>https://analytics.zoho.com/open-view/2395394000001128820?ZOHO_CRITERIA=%224.5%22.%22Id_Tama%C3%B1o_Espec%C3%ADfico%22%3D2</v>
      </c>
      <c r="AN199" s="44" t="str">
        <f t="shared" si="141"/>
        <v>CHL</v>
      </c>
      <c r="AO199" s="44" t="str">
        <f t="shared" si="141"/>
        <v>País</v>
      </c>
      <c r="AP199" s="34" t="str">
        <f t="shared" si="141"/>
        <v>Número de Empleados de las empresas dedicadas a una actividad económica asociada a la agricultura o la ganadería, según tamaño de la empresa.</v>
      </c>
      <c r="AQ199" s="45">
        <f t="shared" si="141"/>
        <v>44324</v>
      </c>
      <c r="AR199" s="36" t="str">
        <f t="shared" si="141"/>
        <v>Español</v>
      </c>
      <c r="AS199" s="36" t="str">
        <f t="shared" si="141"/>
        <v>Naty</v>
      </c>
      <c r="AT199" s="40" t="str">
        <f t="shared" si="141"/>
        <v>No Aplica</v>
      </c>
      <c r="AU199" s="40" t="str">
        <f t="shared" si="141"/>
        <v>No Aplica</v>
      </c>
      <c r="AV199" s="40" t="str">
        <f t="shared" si="141"/>
        <v>No Aplica</v>
      </c>
      <c r="AW199" s="35">
        <f t="shared" si="141"/>
        <v>100100000</v>
      </c>
      <c r="AX199" s="41" t="e">
        <f t="shared" si="141"/>
        <v>#REF!</v>
      </c>
      <c r="AY199" s="46" t="str">
        <f t="shared" si="141"/>
        <v>Fruta</v>
      </c>
      <c r="AZ199" s="40">
        <f t="shared" si="141"/>
        <v>38</v>
      </c>
      <c r="BA199" s="41" t="e">
        <f>+VLOOKUP($Z199,[2]!Temporalidad[[nombre]:[Columna1]],7,0)</f>
        <v>#REF!</v>
      </c>
      <c r="BB199" s="41" t="e">
        <f>+VLOOKUP($B199,[2]!Tipo_Gráfico[#Data],2,0)</f>
        <v>#REF!</v>
      </c>
      <c r="BC199" s="36" t="str">
        <f t="shared" si="128"/>
        <v>Servicio de Impuestos Internos , Ministerio de Hacienda, Chile</v>
      </c>
      <c r="BD199" s="35" t="e">
        <f>+VLOOKUP($AA199,[2]!unidad_medida[[nombre]:[Columna1]],2,0)</f>
        <v>#REF!</v>
      </c>
      <c r="BE199" s="40" t="str">
        <f t="shared" si="142"/>
        <v>No Aplica</v>
      </c>
      <c r="BF199" s="40" t="str">
        <f t="shared" si="142"/>
        <v>No Aplica</v>
      </c>
      <c r="BG199" s="40" t="str">
        <f t="shared" si="142"/>
        <v>No Aplica</v>
      </c>
      <c r="BH199" s="41" t="e">
        <f>+VLOOKUP($AP199,[2]!Responsables[#Data],3,0)</f>
        <v>#REF!</v>
      </c>
      <c r="BI199" s="41" t="e">
        <f>+VLOOKUP($AA199,[2]!unidad_medida[[nombre]:[Columna1]],5,0)</f>
        <v>#REF!</v>
      </c>
    </row>
    <row r="200" spans="1:61" ht="43.5" x14ac:dyDescent="0.35">
      <c r="A200" s="58" t="s">
        <v>250</v>
      </c>
      <c r="B200" s="58" t="s">
        <v>251</v>
      </c>
      <c r="C200" s="59">
        <v>4.2</v>
      </c>
      <c r="D200" s="19">
        <f t="shared" si="122"/>
        <v>42</v>
      </c>
      <c r="E200" s="20" t="str">
        <f t="shared" si="140"/>
        <v>GR</v>
      </c>
      <c r="F200" s="21"/>
      <c r="G200" s="22"/>
      <c r="H200" s="22"/>
      <c r="I200" s="23" t="s">
        <v>48</v>
      </c>
      <c r="J200" s="24">
        <v>3</v>
      </c>
      <c r="K200" s="22"/>
      <c r="L200" s="22"/>
      <c r="M200" s="22"/>
      <c r="N200" s="22"/>
      <c r="O200" s="22"/>
      <c r="P200" s="53" t="str">
        <f t="shared" si="145"/>
        <v>Ventas Estimadas de Empresas del Sector Agrícola por Cultivo en la Categoría de Tamaño Específica: MICRO 1 del Servicio de Impuestos Internos de Chile para el Año 2020 (USD)</v>
      </c>
      <c r="Q200" s="20" t="str">
        <f t="shared" si="146"/>
        <v>Gráfico 4</v>
      </c>
      <c r="R200" s="26" t="s">
        <v>68</v>
      </c>
      <c r="S200" s="27">
        <f t="shared" si="114"/>
        <v>3</v>
      </c>
      <c r="T200" s="28"/>
      <c r="U200" s="28"/>
      <c r="V200" s="28"/>
      <c r="W200" s="28"/>
      <c r="X200" s="28"/>
      <c r="Y200" s="28"/>
      <c r="Z200" s="25" t="str">
        <f t="shared" si="147"/>
        <v>https://analytics.zoho.com/open-view/2395394000001128820?ZOHO_CRITERIA=%224.5%22.%22Id_Tama%C3%B1o_Espec%C3%ADfico%22%3D3</v>
      </c>
      <c r="AA200" s="54" t="s">
        <v>124</v>
      </c>
      <c r="AB200" s="30" t="str">
        <f t="shared" si="143"/>
        <v>Chile</v>
      </c>
      <c r="AC200" s="31" t="str">
        <f t="shared" si="143"/>
        <v>Año 2020</v>
      </c>
      <c r="AD200" s="32" t="str">
        <f t="shared" si="143"/>
        <v>Dólar USA</v>
      </c>
      <c r="AE200" s="30" t="str">
        <f t="shared" si="143"/>
        <v>Ventas</v>
      </c>
      <c r="AG200" s="33" t="str">
        <f t="shared" si="116"/>
        <v>Gráfico 4</v>
      </c>
      <c r="AH200" s="34" t="str">
        <f t="shared" si="126"/>
        <v>Ventas Estimadas Agricultura</v>
      </c>
      <c r="AI200" s="34" t="str">
        <f t="shared" si="139"/>
        <v>Ventas Estimadas de empresas dedicadas a agricultura y/o ganadería clasificadas por el Servicio de Impuestos Internos de tamaño MICRO 1</v>
      </c>
      <c r="AJ200" s="34" t="str">
        <f t="shared" si="118"/>
        <v>Ventas Estimadas de Empresas del Sector Agrícola por Cultivo en la Categoría de Tamaño Específica: MICRO 1 del Servicio de Impuestos Internos de Chile para el Año 2020 (USD)</v>
      </c>
      <c r="AK200" s="35" t="str">
        <f t="shared" si="144"/>
        <v>Año 2020</v>
      </c>
      <c r="AL200" s="34" t="str">
        <f t="shared" si="144"/>
        <v>venta estimada, empresas en agricultura, cultivos, actividad económica, agricultura, ganadería</v>
      </c>
      <c r="AM200" s="36" t="str">
        <f t="shared" si="119"/>
        <v>https://analytics.zoho.com/open-view/2395394000001128820?ZOHO_CRITERIA=%224.5%22.%22Id_Tama%C3%B1o_Espec%C3%ADfico%22%3D3</v>
      </c>
      <c r="AN200" s="44" t="str">
        <f t="shared" si="141"/>
        <v>CHL</v>
      </c>
      <c r="AO200" s="44" t="str">
        <f t="shared" si="141"/>
        <v>País</v>
      </c>
      <c r="AP200" s="34" t="str">
        <f t="shared" si="141"/>
        <v>Número de Empleados de las empresas dedicadas a una actividad económica asociada a la agricultura o la ganadería, según tamaño de la empresa.</v>
      </c>
      <c r="AQ200" s="45">
        <f t="shared" si="141"/>
        <v>44324</v>
      </c>
      <c r="AR200" s="36" t="str">
        <f t="shared" si="141"/>
        <v>Español</v>
      </c>
      <c r="AS200" s="36" t="str">
        <f t="shared" si="141"/>
        <v>Naty</v>
      </c>
      <c r="AT200" s="40" t="str">
        <f t="shared" si="141"/>
        <v>No Aplica</v>
      </c>
      <c r="AU200" s="40" t="str">
        <f t="shared" si="141"/>
        <v>No Aplica</v>
      </c>
      <c r="AV200" s="40" t="str">
        <f t="shared" si="141"/>
        <v>No Aplica</v>
      </c>
      <c r="AW200" s="35">
        <f t="shared" si="141"/>
        <v>100100000</v>
      </c>
      <c r="AX200" s="41" t="e">
        <f t="shared" si="141"/>
        <v>#REF!</v>
      </c>
      <c r="AY200" s="46" t="str">
        <f t="shared" si="141"/>
        <v>Fruta</v>
      </c>
      <c r="AZ200" s="40">
        <f t="shared" si="141"/>
        <v>38</v>
      </c>
      <c r="BA200" s="41" t="e">
        <f>+VLOOKUP($Z200,[2]!Temporalidad[[nombre]:[Columna1]],7,0)</f>
        <v>#REF!</v>
      </c>
      <c r="BB200" s="41" t="e">
        <f>+VLOOKUP($B200,[2]!Tipo_Gráfico[#Data],2,0)</f>
        <v>#REF!</v>
      </c>
      <c r="BC200" s="36" t="str">
        <f t="shared" si="128"/>
        <v>Servicio de Impuestos Internos , Ministerio de Hacienda, Chile</v>
      </c>
      <c r="BD200" s="35" t="e">
        <f>+VLOOKUP($AA200,[2]!unidad_medida[[nombre]:[Columna1]],2,0)</f>
        <v>#REF!</v>
      </c>
      <c r="BE200" s="40" t="str">
        <f t="shared" si="142"/>
        <v>No Aplica</v>
      </c>
      <c r="BF200" s="40" t="str">
        <f t="shared" si="142"/>
        <v>No Aplica</v>
      </c>
      <c r="BG200" s="40" t="str">
        <f t="shared" si="142"/>
        <v>No Aplica</v>
      </c>
      <c r="BH200" s="41" t="e">
        <f>+VLOOKUP($AP200,[2]!Responsables[#Data],3,0)</f>
        <v>#REF!</v>
      </c>
      <c r="BI200" s="41" t="e">
        <f>+VLOOKUP($AA200,[2]!unidad_medida[[nombre]:[Columna1]],5,0)</f>
        <v>#REF!</v>
      </c>
    </row>
    <row r="201" spans="1:61" ht="43.5" x14ac:dyDescent="0.35">
      <c r="A201" s="58" t="s">
        <v>250</v>
      </c>
      <c r="B201" s="58" t="s">
        <v>251</v>
      </c>
      <c r="C201" s="59">
        <v>4.2</v>
      </c>
      <c r="D201" s="19">
        <f t="shared" si="122"/>
        <v>43</v>
      </c>
      <c r="E201" s="20" t="s">
        <v>47</v>
      </c>
      <c r="F201" s="21"/>
      <c r="G201" s="22"/>
      <c r="H201" s="22"/>
      <c r="I201" s="23" t="s">
        <v>48</v>
      </c>
      <c r="J201" s="24">
        <v>4</v>
      </c>
      <c r="K201" s="22"/>
      <c r="L201" s="22"/>
      <c r="M201" s="22"/>
      <c r="N201" s="22"/>
      <c r="O201" s="22"/>
      <c r="P201" s="53" t="str">
        <f t="shared" si="145"/>
        <v>Ventas Estimadas de Empresas del Sector Agrícola por Cultivo en la Categoría de Tamaño Específica: MEDIANA 1 del Servicio de Impuestos Internos de Chile para el Año 2020 (USD)</v>
      </c>
      <c r="Q201" s="20" t="s">
        <v>121</v>
      </c>
      <c r="R201" s="26" t="s">
        <v>70</v>
      </c>
      <c r="S201" s="27">
        <f t="shared" si="114"/>
        <v>4</v>
      </c>
      <c r="T201" s="28"/>
      <c r="U201" s="28"/>
      <c r="V201" s="28"/>
      <c r="W201" s="28"/>
      <c r="X201" s="28"/>
      <c r="Y201" s="28"/>
      <c r="Z201" s="25" t="str">
        <f t="shared" si="147"/>
        <v>https://analytics.zoho.com/open-view/2395394000001128820?ZOHO_CRITERIA=%224.5%22.%22Id_Tama%C3%B1o_Espec%C3%ADfico%22%3D4</v>
      </c>
      <c r="AA201" s="54" t="s">
        <v>125</v>
      </c>
      <c r="AB201" s="30" t="str">
        <f t="shared" si="143"/>
        <v>Chile</v>
      </c>
      <c r="AC201" s="31" t="str">
        <f t="shared" si="143"/>
        <v>Año 2020</v>
      </c>
      <c r="AD201" s="32" t="str">
        <f t="shared" si="143"/>
        <v>Dólar USA</v>
      </c>
      <c r="AE201" s="30" t="str">
        <f t="shared" si="143"/>
        <v>Ventas</v>
      </c>
      <c r="AG201" s="33" t="str">
        <f t="shared" si="116"/>
        <v>Gráfico 4</v>
      </c>
      <c r="AH201" s="34" t="str">
        <f t="shared" si="126"/>
        <v>Ventas Estimadas Agricultura</v>
      </c>
      <c r="AI201" s="34" t="str">
        <f t="shared" si="139"/>
        <v>Ventas Estimadas de empresas dedicadas a agricultura y/o ganadería clasificadas por el Servicio de Impuestos Internos de tamaño MEDIANA 1</v>
      </c>
      <c r="AJ201" s="34" t="str">
        <f t="shared" si="118"/>
        <v>Ventas Estimadas de Empresas del Sector Agrícola por Cultivo en la Categoría de Tamaño Específica: MEDIANA 1 del Servicio de Impuestos Internos de Chile para el Año 2020 (USD)</v>
      </c>
      <c r="AK201" s="35" t="str">
        <f t="shared" si="144"/>
        <v>Año 2020</v>
      </c>
      <c r="AL201" s="34" t="str">
        <f t="shared" si="144"/>
        <v>venta estimada, empresas en agricultura, cultivos, actividad económica, agricultura, ganadería</v>
      </c>
      <c r="AM201" s="36" t="str">
        <f t="shared" si="119"/>
        <v>https://analytics.zoho.com/open-view/2395394000001128820?ZOHO_CRITERIA=%224.5%22.%22Id_Tama%C3%B1o_Espec%C3%ADfico%22%3D4</v>
      </c>
      <c r="AN201" s="44" t="str">
        <f t="shared" si="141"/>
        <v>CHL</v>
      </c>
      <c r="AO201" s="44" t="str">
        <f t="shared" si="141"/>
        <v>País</v>
      </c>
      <c r="AP201" s="34" t="str">
        <f t="shared" si="141"/>
        <v>Número de Empleados de las empresas dedicadas a una actividad económica asociada a la agricultura o la ganadería, según tamaño de la empresa.</v>
      </c>
      <c r="AQ201" s="45">
        <f t="shared" si="141"/>
        <v>44324</v>
      </c>
      <c r="AR201" s="36" t="str">
        <f t="shared" si="141"/>
        <v>Español</v>
      </c>
      <c r="AS201" s="36" t="str">
        <f t="shared" si="141"/>
        <v>Naty</v>
      </c>
      <c r="AT201" s="40" t="str">
        <f t="shared" si="141"/>
        <v>No Aplica</v>
      </c>
      <c r="AU201" s="40" t="str">
        <f t="shared" si="141"/>
        <v>No Aplica</v>
      </c>
      <c r="AV201" s="40" t="str">
        <f t="shared" si="141"/>
        <v>No Aplica</v>
      </c>
      <c r="AW201" s="35">
        <f t="shared" si="141"/>
        <v>100100000</v>
      </c>
      <c r="AX201" s="41" t="e">
        <f t="shared" si="141"/>
        <v>#REF!</v>
      </c>
      <c r="AY201" s="46" t="str">
        <f t="shared" si="141"/>
        <v>Fruta</v>
      </c>
      <c r="AZ201" s="40">
        <f t="shared" si="141"/>
        <v>38</v>
      </c>
      <c r="BA201" s="41" t="e">
        <f>+VLOOKUP($Z201,[2]!Temporalidad[[nombre]:[Columna1]],7,0)</f>
        <v>#REF!</v>
      </c>
      <c r="BB201" s="41" t="e">
        <f>+VLOOKUP($B201,[2]!Tipo_Gráfico[#Data],2,0)</f>
        <v>#REF!</v>
      </c>
      <c r="BC201" s="36" t="str">
        <f t="shared" si="128"/>
        <v>Servicio de Impuestos Internos , Ministerio de Hacienda, Chile</v>
      </c>
      <c r="BD201" s="35" t="e">
        <f>+VLOOKUP($AA201,[2]!unidad_medida[[nombre]:[Columna1]],2,0)</f>
        <v>#REF!</v>
      </c>
      <c r="BE201" s="40" t="str">
        <f t="shared" si="142"/>
        <v>No Aplica</v>
      </c>
      <c r="BF201" s="40" t="str">
        <f t="shared" si="142"/>
        <v>No Aplica</v>
      </c>
      <c r="BG201" s="40" t="str">
        <f t="shared" si="142"/>
        <v>No Aplica</v>
      </c>
      <c r="BH201" s="41" t="e">
        <f>+VLOOKUP($AP201,[2]!Responsables[#Data],3,0)</f>
        <v>#REF!</v>
      </c>
      <c r="BI201" s="41" t="e">
        <f>+VLOOKUP($AA201,[2]!unidad_medida[[nombre]:[Columna1]],5,0)</f>
        <v>#REF!</v>
      </c>
    </row>
    <row r="202" spans="1:61" ht="43.5" x14ac:dyDescent="0.35">
      <c r="A202" s="58" t="s">
        <v>250</v>
      </c>
      <c r="B202" s="58" t="s">
        <v>251</v>
      </c>
      <c r="C202" s="59">
        <v>4.2</v>
      </c>
      <c r="D202" s="19">
        <f t="shared" si="122"/>
        <v>44</v>
      </c>
      <c r="E202" s="20" t="str">
        <f>+E201</f>
        <v>GR</v>
      </c>
      <c r="F202" s="21"/>
      <c r="G202" s="22"/>
      <c r="H202" s="22"/>
      <c r="I202" s="23" t="s">
        <v>48</v>
      </c>
      <c r="J202" s="24">
        <v>5</v>
      </c>
      <c r="K202" s="22"/>
      <c r="L202" s="22"/>
      <c r="M202" s="22"/>
      <c r="N202" s="22"/>
      <c r="O202" s="22"/>
      <c r="P202" s="53" t="str">
        <f t="shared" si="145"/>
        <v>Ventas Estimadas de Empresas del Sector Agrícola por Cultivo en la Categoría de Tamaño Específica: MICRO 2 del Servicio de Impuestos Internos de Chile para el Año 2020 (USD)</v>
      </c>
      <c r="Q202" s="20" t="str">
        <f t="shared" ref="Q202:Q214" si="148">+Q201</f>
        <v>Gráfico 4</v>
      </c>
      <c r="R202" s="26" t="s">
        <v>72</v>
      </c>
      <c r="S202" s="27">
        <f t="shared" si="114"/>
        <v>5</v>
      </c>
      <c r="T202" s="28"/>
      <c r="U202" s="28"/>
      <c r="V202" s="28"/>
      <c r="W202" s="28"/>
      <c r="X202" s="28"/>
      <c r="Y202" s="28"/>
      <c r="Z202" s="25" t="str">
        <f t="shared" si="147"/>
        <v>https://analytics.zoho.com/open-view/2395394000001128820?ZOHO_CRITERIA=%224.5%22.%22Id_Tama%C3%B1o_Espec%C3%ADfico%22%3D5</v>
      </c>
      <c r="AA202" s="54" t="s">
        <v>126</v>
      </c>
      <c r="AB202" s="30" t="str">
        <f t="shared" si="143"/>
        <v>Chile</v>
      </c>
      <c r="AC202" s="31" t="str">
        <f t="shared" si="143"/>
        <v>Año 2020</v>
      </c>
      <c r="AD202" s="32" t="str">
        <f t="shared" si="143"/>
        <v>Dólar USA</v>
      </c>
      <c r="AE202" s="30" t="str">
        <f t="shared" si="143"/>
        <v>Ventas</v>
      </c>
      <c r="AG202" s="33" t="str">
        <f t="shared" si="116"/>
        <v>Gráfico 4</v>
      </c>
      <c r="AH202" s="34" t="str">
        <f t="shared" si="126"/>
        <v>Ventas Estimadas Agricultura</v>
      </c>
      <c r="AI202" s="34" t="str">
        <f t="shared" si="139"/>
        <v>Ventas Estimadas de empresas dedicadas a agricultura y/o ganadería clasificadas por el Servicio de Impuestos Internos de tamaño MICRO 2</v>
      </c>
      <c r="AJ202" s="34" t="str">
        <f t="shared" si="118"/>
        <v>Ventas Estimadas de Empresas del Sector Agrícola por Cultivo en la Categoría de Tamaño Específica: MICRO 2 del Servicio de Impuestos Internos de Chile para el Año 2020 (USD)</v>
      </c>
      <c r="AK202" s="35" t="str">
        <f t="shared" si="144"/>
        <v>Año 2020</v>
      </c>
      <c r="AL202" s="34" t="str">
        <f t="shared" si="144"/>
        <v>venta estimada, empresas en agricultura, cultivos, actividad económica, agricultura, ganadería</v>
      </c>
      <c r="AM202" s="36" t="str">
        <f t="shared" si="119"/>
        <v>https://analytics.zoho.com/open-view/2395394000001128820?ZOHO_CRITERIA=%224.5%22.%22Id_Tama%C3%B1o_Espec%C3%ADfico%22%3D5</v>
      </c>
      <c r="AN202" s="44" t="str">
        <f t="shared" si="141"/>
        <v>CHL</v>
      </c>
      <c r="AO202" s="44" t="str">
        <f t="shared" si="141"/>
        <v>País</v>
      </c>
      <c r="AP202" s="34" t="str">
        <f t="shared" si="141"/>
        <v>Número de Empleados de las empresas dedicadas a una actividad económica asociada a la agricultura o la ganadería, según tamaño de la empresa.</v>
      </c>
      <c r="AQ202" s="45">
        <f t="shared" si="141"/>
        <v>44324</v>
      </c>
      <c r="AR202" s="36" t="str">
        <f t="shared" si="141"/>
        <v>Español</v>
      </c>
      <c r="AS202" s="36" t="str">
        <f t="shared" si="141"/>
        <v>Naty</v>
      </c>
      <c r="AT202" s="40" t="str">
        <f t="shared" si="141"/>
        <v>No Aplica</v>
      </c>
      <c r="AU202" s="40" t="str">
        <f t="shared" si="141"/>
        <v>No Aplica</v>
      </c>
      <c r="AV202" s="40" t="str">
        <f t="shared" si="141"/>
        <v>No Aplica</v>
      </c>
      <c r="AW202" s="35">
        <f t="shared" si="141"/>
        <v>100100000</v>
      </c>
      <c r="AX202" s="41" t="e">
        <f t="shared" si="141"/>
        <v>#REF!</v>
      </c>
      <c r="AY202" s="46" t="str">
        <f t="shared" si="141"/>
        <v>Fruta</v>
      </c>
      <c r="AZ202" s="40">
        <f t="shared" si="141"/>
        <v>38</v>
      </c>
      <c r="BA202" s="41" t="e">
        <f>+VLOOKUP($Z202,[2]!Temporalidad[[nombre]:[Columna1]],7,0)</f>
        <v>#REF!</v>
      </c>
      <c r="BB202" s="41" t="e">
        <f>+VLOOKUP($B202,[2]!Tipo_Gráfico[#Data],2,0)</f>
        <v>#REF!</v>
      </c>
      <c r="BC202" s="36" t="str">
        <f t="shared" si="128"/>
        <v>Servicio de Impuestos Internos , Ministerio de Hacienda, Chile</v>
      </c>
      <c r="BD202" s="35" t="e">
        <f>+VLOOKUP($AA202,[2]!unidad_medida[[nombre]:[Columna1]],2,0)</f>
        <v>#REF!</v>
      </c>
      <c r="BE202" s="40" t="str">
        <f t="shared" si="142"/>
        <v>No Aplica</v>
      </c>
      <c r="BF202" s="40" t="str">
        <f t="shared" si="142"/>
        <v>No Aplica</v>
      </c>
      <c r="BG202" s="40" t="str">
        <f t="shared" si="142"/>
        <v>No Aplica</v>
      </c>
      <c r="BH202" s="41" t="e">
        <f>+VLOOKUP($AP202,[2]!Responsables[#Data],3,0)</f>
        <v>#REF!</v>
      </c>
      <c r="BI202" s="41" t="e">
        <f>+VLOOKUP($AA202,[2]!unidad_medida[[nombre]:[Columna1]],5,0)</f>
        <v>#REF!</v>
      </c>
    </row>
    <row r="203" spans="1:61" ht="43.5" x14ac:dyDescent="0.35">
      <c r="A203" s="58" t="s">
        <v>250</v>
      </c>
      <c r="B203" s="58" t="s">
        <v>251</v>
      </c>
      <c r="C203" s="59">
        <v>4.2</v>
      </c>
      <c r="D203" s="19">
        <f t="shared" si="122"/>
        <v>45</v>
      </c>
      <c r="E203" s="20" t="str">
        <f t="shared" ref="E203:E214" si="149">+E202</f>
        <v>GR</v>
      </c>
      <c r="F203" s="21"/>
      <c r="G203" s="22"/>
      <c r="H203" s="22"/>
      <c r="I203" s="23" t="s">
        <v>48</v>
      </c>
      <c r="J203" s="24">
        <v>6</v>
      </c>
      <c r="K203" s="22"/>
      <c r="L203" s="22"/>
      <c r="M203" s="22"/>
      <c r="N203" s="22"/>
      <c r="O203" s="22"/>
      <c r="P203" s="53" t="str">
        <f t="shared" si="145"/>
        <v>Ventas Estimadas de Empresas del Sector Agrícola por Cultivo en la Categoría de Tamaño Específica: PEQUEÑA 3 del Servicio de Impuestos Internos de Chile para el Año 2020 (USD)</v>
      </c>
      <c r="Q203" s="20" t="str">
        <f t="shared" si="148"/>
        <v>Gráfico 4</v>
      </c>
      <c r="R203" s="26" t="s">
        <v>74</v>
      </c>
      <c r="S203" s="27">
        <f t="shared" si="114"/>
        <v>6</v>
      </c>
      <c r="T203" s="28"/>
      <c r="U203" s="28"/>
      <c r="V203" s="28"/>
      <c r="W203" s="28"/>
      <c r="X203" s="28"/>
      <c r="Y203" s="28"/>
      <c r="Z203" s="25" t="str">
        <f t="shared" si="147"/>
        <v>https://analytics.zoho.com/open-view/2395394000001128820?ZOHO_CRITERIA=%224.5%22.%22Id_Tama%C3%B1o_Espec%C3%ADfico%22%3D6</v>
      </c>
      <c r="AA203" s="54" t="s">
        <v>127</v>
      </c>
      <c r="AB203" s="30" t="str">
        <f t="shared" si="143"/>
        <v>Chile</v>
      </c>
      <c r="AC203" s="31" t="str">
        <f t="shared" si="143"/>
        <v>Año 2020</v>
      </c>
      <c r="AD203" s="32" t="str">
        <f t="shared" si="143"/>
        <v>Dólar USA</v>
      </c>
      <c r="AE203" s="30" t="str">
        <f t="shared" si="143"/>
        <v>Ventas</v>
      </c>
      <c r="AG203" s="33" t="str">
        <f t="shared" si="116"/>
        <v>Gráfico 4</v>
      </c>
      <c r="AH203" s="34" t="str">
        <f t="shared" si="126"/>
        <v>Ventas Estimadas Agricultura</v>
      </c>
      <c r="AI203" s="34" t="str">
        <f t="shared" si="139"/>
        <v>Ventas Estimadas de empresas dedicadas a agricultura y/o ganadería clasificadas por el Servicio de Impuestos Internos de tamaño PEQUEÑA 3</v>
      </c>
      <c r="AJ203" s="34" t="str">
        <f t="shared" si="118"/>
        <v>Ventas Estimadas de Empresas del Sector Agrícola por Cultivo en la Categoría de Tamaño Específica: PEQUEÑA 3 del Servicio de Impuestos Internos de Chile para el Año 2020 (USD)</v>
      </c>
      <c r="AK203" s="35" t="str">
        <f t="shared" si="144"/>
        <v>Año 2020</v>
      </c>
      <c r="AL203" s="34" t="str">
        <f t="shared" si="144"/>
        <v>venta estimada, empresas en agricultura, cultivos, actividad económica, agricultura, ganadería</v>
      </c>
      <c r="AM203" s="36" t="str">
        <f t="shared" si="119"/>
        <v>https://analytics.zoho.com/open-view/2395394000001128820?ZOHO_CRITERIA=%224.5%22.%22Id_Tama%C3%B1o_Espec%C3%ADfico%22%3D6</v>
      </c>
      <c r="AN203" s="44" t="str">
        <f t="shared" si="141"/>
        <v>CHL</v>
      </c>
      <c r="AO203" s="44" t="str">
        <f t="shared" si="141"/>
        <v>País</v>
      </c>
      <c r="AP203" s="34" t="str">
        <f t="shared" si="141"/>
        <v>Número de Empleados de las empresas dedicadas a una actividad económica asociada a la agricultura o la ganadería, según tamaño de la empresa.</v>
      </c>
      <c r="AQ203" s="45">
        <f t="shared" si="141"/>
        <v>44324</v>
      </c>
      <c r="AR203" s="36" t="str">
        <f t="shared" si="141"/>
        <v>Español</v>
      </c>
      <c r="AS203" s="36" t="str">
        <f t="shared" si="141"/>
        <v>Naty</v>
      </c>
      <c r="AT203" s="40" t="str">
        <f t="shared" si="141"/>
        <v>No Aplica</v>
      </c>
      <c r="AU203" s="40" t="str">
        <f t="shared" si="141"/>
        <v>No Aplica</v>
      </c>
      <c r="AV203" s="40" t="str">
        <f t="shared" si="141"/>
        <v>No Aplica</v>
      </c>
      <c r="AW203" s="35">
        <f t="shared" si="141"/>
        <v>100100000</v>
      </c>
      <c r="AX203" s="41" t="e">
        <f t="shared" si="141"/>
        <v>#REF!</v>
      </c>
      <c r="AY203" s="46" t="str">
        <f t="shared" si="141"/>
        <v>Fruta</v>
      </c>
      <c r="AZ203" s="40">
        <f t="shared" si="141"/>
        <v>38</v>
      </c>
      <c r="BA203" s="41" t="e">
        <f>+VLOOKUP($Z203,[2]!Temporalidad[[nombre]:[Columna1]],7,0)</f>
        <v>#REF!</v>
      </c>
      <c r="BB203" s="41" t="e">
        <f>+VLOOKUP($B203,[2]!Tipo_Gráfico[#Data],2,0)</f>
        <v>#REF!</v>
      </c>
      <c r="BC203" s="36" t="str">
        <f t="shared" si="128"/>
        <v>Servicio de Impuestos Internos , Ministerio de Hacienda, Chile</v>
      </c>
      <c r="BD203" s="35" t="e">
        <f>+VLOOKUP($AA203,[2]!unidad_medida[[nombre]:[Columna1]],2,0)</f>
        <v>#REF!</v>
      </c>
      <c r="BE203" s="40" t="str">
        <f t="shared" si="142"/>
        <v>No Aplica</v>
      </c>
      <c r="BF203" s="40" t="str">
        <f t="shared" si="142"/>
        <v>No Aplica</v>
      </c>
      <c r="BG203" s="40" t="str">
        <f t="shared" si="142"/>
        <v>No Aplica</v>
      </c>
      <c r="BH203" s="41" t="e">
        <f>+VLOOKUP($AP203,[2]!Responsables[#Data],3,0)</f>
        <v>#REF!</v>
      </c>
      <c r="BI203" s="41" t="e">
        <f>+VLOOKUP($AA203,[2]!unidad_medida[[nombre]:[Columna1]],5,0)</f>
        <v>#REF!</v>
      </c>
    </row>
    <row r="204" spans="1:61" ht="43.5" x14ac:dyDescent="0.35">
      <c r="A204" s="58" t="s">
        <v>250</v>
      </c>
      <c r="B204" s="58" t="s">
        <v>251</v>
      </c>
      <c r="C204" s="59">
        <v>4.2</v>
      </c>
      <c r="D204" s="19">
        <f t="shared" si="122"/>
        <v>46</v>
      </c>
      <c r="E204" s="20" t="str">
        <f t="shared" si="149"/>
        <v>GR</v>
      </c>
      <c r="F204" s="21"/>
      <c r="G204" s="22"/>
      <c r="H204" s="22"/>
      <c r="I204" s="23" t="s">
        <v>48</v>
      </c>
      <c r="J204" s="24">
        <v>7</v>
      </c>
      <c r="K204" s="22"/>
      <c r="L204" s="22"/>
      <c r="M204" s="22"/>
      <c r="N204" s="22"/>
      <c r="O204" s="22"/>
      <c r="P204" s="53" t="str">
        <f t="shared" si="145"/>
        <v>Ventas Estimadas de Empresas del Sector Agrícola por Cultivo en la Categoría de Tamaño Específica: MICRO 3 del Servicio de Impuestos Internos de Chile para el Año 2020 (USD)</v>
      </c>
      <c r="Q204" s="20" t="str">
        <f t="shared" si="148"/>
        <v>Gráfico 4</v>
      </c>
      <c r="R204" s="26" t="s">
        <v>76</v>
      </c>
      <c r="S204" s="27">
        <f t="shared" si="114"/>
        <v>7</v>
      </c>
      <c r="T204" s="28"/>
      <c r="U204" s="28"/>
      <c r="V204" s="28"/>
      <c r="W204" s="28"/>
      <c r="X204" s="28"/>
      <c r="Y204" s="28"/>
      <c r="Z204" s="25" t="str">
        <f t="shared" si="147"/>
        <v>https://analytics.zoho.com/open-view/2395394000001128820?ZOHO_CRITERIA=%224.5%22.%22Id_Tama%C3%B1o_Espec%C3%ADfico%22%3D7</v>
      </c>
      <c r="AA204" s="54" t="s">
        <v>128</v>
      </c>
      <c r="AB204" s="30" t="str">
        <f t="shared" si="143"/>
        <v>Chile</v>
      </c>
      <c r="AC204" s="31" t="str">
        <f t="shared" si="143"/>
        <v>Año 2020</v>
      </c>
      <c r="AD204" s="32" t="str">
        <f t="shared" si="143"/>
        <v>Dólar USA</v>
      </c>
      <c r="AE204" s="30" t="str">
        <f t="shared" si="143"/>
        <v>Ventas</v>
      </c>
      <c r="AG204" s="33" t="str">
        <f t="shared" si="116"/>
        <v>Gráfico 4</v>
      </c>
      <c r="AH204" s="34" t="str">
        <f t="shared" si="126"/>
        <v>Ventas Estimadas Agricultura</v>
      </c>
      <c r="AI204" s="34" t="str">
        <f t="shared" si="139"/>
        <v>Ventas Estimadas de empresas dedicadas a agricultura y/o ganadería clasificadas por el Servicio de Impuestos Internos de tamaño MICRO 3</v>
      </c>
      <c r="AJ204" s="34" t="str">
        <f t="shared" si="118"/>
        <v>Ventas Estimadas de Empresas del Sector Agrícola por Cultivo en la Categoría de Tamaño Específica: MICRO 3 del Servicio de Impuestos Internos de Chile para el Año 2020 (USD)</v>
      </c>
      <c r="AK204" s="35" t="str">
        <f t="shared" si="144"/>
        <v>Año 2020</v>
      </c>
      <c r="AL204" s="34" t="str">
        <f t="shared" si="144"/>
        <v>venta estimada, empresas en agricultura, cultivos, actividad económica, agricultura, ganadería</v>
      </c>
      <c r="AM204" s="36" t="str">
        <f t="shared" si="119"/>
        <v>https://analytics.zoho.com/open-view/2395394000001128820?ZOHO_CRITERIA=%224.5%22.%22Id_Tama%C3%B1o_Espec%C3%ADfico%22%3D7</v>
      </c>
      <c r="AN204" s="44" t="str">
        <f t="shared" si="141"/>
        <v>CHL</v>
      </c>
      <c r="AO204" s="44" t="str">
        <f t="shared" si="141"/>
        <v>País</v>
      </c>
      <c r="AP204" s="34" t="str">
        <f t="shared" si="141"/>
        <v>Número de Empleados de las empresas dedicadas a una actividad económica asociada a la agricultura o la ganadería, según tamaño de la empresa.</v>
      </c>
      <c r="AQ204" s="45">
        <f t="shared" si="141"/>
        <v>44324</v>
      </c>
      <c r="AR204" s="36" t="str">
        <f t="shared" si="141"/>
        <v>Español</v>
      </c>
      <c r="AS204" s="36" t="str">
        <f t="shared" si="141"/>
        <v>Naty</v>
      </c>
      <c r="AT204" s="40" t="str">
        <f t="shared" si="141"/>
        <v>No Aplica</v>
      </c>
      <c r="AU204" s="40" t="str">
        <f t="shared" si="141"/>
        <v>No Aplica</v>
      </c>
      <c r="AV204" s="40" t="str">
        <f t="shared" si="141"/>
        <v>No Aplica</v>
      </c>
      <c r="AW204" s="35">
        <f t="shared" si="141"/>
        <v>100100000</v>
      </c>
      <c r="AX204" s="41" t="e">
        <f t="shared" si="141"/>
        <v>#REF!</v>
      </c>
      <c r="AY204" s="46" t="str">
        <f t="shared" si="141"/>
        <v>Fruta</v>
      </c>
      <c r="AZ204" s="40">
        <f t="shared" si="141"/>
        <v>38</v>
      </c>
      <c r="BA204" s="41" t="e">
        <f>+VLOOKUP($Z204,[2]!Temporalidad[[nombre]:[Columna1]],7,0)</f>
        <v>#REF!</v>
      </c>
      <c r="BB204" s="41" t="e">
        <f>+VLOOKUP($B204,[2]!Tipo_Gráfico[#Data],2,0)</f>
        <v>#REF!</v>
      </c>
      <c r="BC204" s="36" t="str">
        <f t="shared" si="128"/>
        <v>Servicio de Impuestos Internos , Ministerio de Hacienda, Chile</v>
      </c>
      <c r="BD204" s="35" t="e">
        <f>+VLOOKUP($AA204,[2]!unidad_medida[[nombre]:[Columna1]],2,0)</f>
        <v>#REF!</v>
      </c>
      <c r="BE204" s="40" t="str">
        <f t="shared" si="142"/>
        <v>No Aplica</v>
      </c>
      <c r="BF204" s="40" t="str">
        <f t="shared" si="142"/>
        <v>No Aplica</v>
      </c>
      <c r="BG204" s="40" t="str">
        <f t="shared" si="142"/>
        <v>No Aplica</v>
      </c>
      <c r="BH204" s="41" t="e">
        <f>+VLOOKUP($AP204,[2]!Responsables[#Data],3,0)</f>
        <v>#REF!</v>
      </c>
      <c r="BI204" s="41" t="e">
        <f>+VLOOKUP($AA204,[2]!unidad_medida[[nombre]:[Columna1]],5,0)</f>
        <v>#REF!</v>
      </c>
    </row>
    <row r="205" spans="1:61" ht="43.5" x14ac:dyDescent="0.35">
      <c r="A205" s="58" t="s">
        <v>250</v>
      </c>
      <c r="B205" s="58" t="s">
        <v>251</v>
      </c>
      <c r="C205" s="59">
        <v>4.2</v>
      </c>
      <c r="D205" s="19">
        <f t="shared" si="122"/>
        <v>47</v>
      </c>
      <c r="E205" s="20" t="str">
        <f t="shared" si="149"/>
        <v>GR</v>
      </c>
      <c r="F205" s="21"/>
      <c r="G205" s="22"/>
      <c r="H205" s="22"/>
      <c r="I205" s="23" t="s">
        <v>48</v>
      </c>
      <c r="J205" s="24">
        <v>8</v>
      </c>
      <c r="K205" s="22"/>
      <c r="L205" s="22"/>
      <c r="M205" s="22"/>
      <c r="N205" s="22"/>
      <c r="O205" s="22"/>
      <c r="P205" s="53" t="str">
        <f t="shared" si="145"/>
        <v>Ventas Estimadas de Empresas del Sector Agrícola por Cultivo en la Categoría de Tamaño Específica: GRANDE 1 del Servicio de Impuestos Internos de Chile para el Año 2020 (USD)</v>
      </c>
      <c r="Q205" s="20" t="str">
        <f t="shared" si="148"/>
        <v>Gráfico 4</v>
      </c>
      <c r="R205" s="26" t="s">
        <v>78</v>
      </c>
      <c r="S205" s="27">
        <f t="shared" si="114"/>
        <v>8</v>
      </c>
      <c r="T205" s="28"/>
      <c r="U205" s="28"/>
      <c r="V205" s="28"/>
      <c r="W205" s="28"/>
      <c r="X205" s="28"/>
      <c r="Y205" s="28"/>
      <c r="Z205" s="25" t="str">
        <f t="shared" si="147"/>
        <v>https://analytics.zoho.com/open-view/2395394000001128820?ZOHO_CRITERIA=%224.5%22.%22Id_Tama%C3%B1o_Espec%C3%ADfico%22%3D8</v>
      </c>
      <c r="AA205" s="54" t="s">
        <v>129</v>
      </c>
      <c r="AB205" s="30" t="str">
        <f t="shared" si="143"/>
        <v>Chile</v>
      </c>
      <c r="AC205" s="31" t="str">
        <f t="shared" si="143"/>
        <v>Año 2020</v>
      </c>
      <c r="AD205" s="32" t="str">
        <f t="shared" si="143"/>
        <v>Dólar USA</v>
      </c>
      <c r="AE205" s="30" t="str">
        <f t="shared" si="143"/>
        <v>Ventas</v>
      </c>
      <c r="AG205" s="33" t="str">
        <f t="shared" si="116"/>
        <v>Gráfico 4</v>
      </c>
      <c r="AH205" s="34" t="str">
        <f t="shared" si="126"/>
        <v>Ventas Estimadas Agricultura</v>
      </c>
      <c r="AI205" s="34" t="str">
        <f t="shared" si="139"/>
        <v>Ventas Estimadas de empresas dedicadas a agricultura y/o ganadería clasificadas por el Servicio de Impuestos Internos de tamaño GRANDE 1</v>
      </c>
      <c r="AJ205" s="34" t="str">
        <f t="shared" si="118"/>
        <v>Ventas Estimadas de Empresas del Sector Agrícola por Cultivo en la Categoría de Tamaño Específica: GRANDE 1 del Servicio de Impuestos Internos de Chile para el Año 2020 (USD)</v>
      </c>
      <c r="AK205" s="35" t="str">
        <f t="shared" si="144"/>
        <v>Año 2020</v>
      </c>
      <c r="AL205" s="34" t="str">
        <f t="shared" si="144"/>
        <v>venta estimada, empresas en agricultura, cultivos, actividad económica, agricultura, ganadería</v>
      </c>
      <c r="AM205" s="36" t="str">
        <f t="shared" si="119"/>
        <v>https://analytics.zoho.com/open-view/2395394000001128820?ZOHO_CRITERIA=%224.5%22.%22Id_Tama%C3%B1o_Espec%C3%ADfico%22%3D8</v>
      </c>
      <c r="AN205" s="44" t="str">
        <f t="shared" si="141"/>
        <v>CHL</v>
      </c>
      <c r="AO205" s="44" t="str">
        <f t="shared" si="141"/>
        <v>País</v>
      </c>
      <c r="AP205" s="34" t="str">
        <f t="shared" si="141"/>
        <v>Número de Empleados de las empresas dedicadas a una actividad económica asociada a la agricultura o la ganadería, según tamaño de la empresa.</v>
      </c>
      <c r="AQ205" s="45">
        <f t="shared" si="141"/>
        <v>44324</v>
      </c>
      <c r="AR205" s="36" t="str">
        <f t="shared" si="141"/>
        <v>Español</v>
      </c>
      <c r="AS205" s="36" t="str">
        <f t="shared" si="141"/>
        <v>Naty</v>
      </c>
      <c r="AT205" s="40" t="str">
        <f t="shared" si="141"/>
        <v>No Aplica</v>
      </c>
      <c r="AU205" s="40" t="str">
        <f t="shared" si="141"/>
        <v>No Aplica</v>
      </c>
      <c r="AV205" s="40" t="str">
        <f t="shared" si="141"/>
        <v>No Aplica</v>
      </c>
      <c r="AW205" s="35">
        <f t="shared" si="141"/>
        <v>100100000</v>
      </c>
      <c r="AX205" s="41" t="e">
        <f t="shared" si="141"/>
        <v>#REF!</v>
      </c>
      <c r="AY205" s="46" t="str">
        <f t="shared" si="141"/>
        <v>Fruta</v>
      </c>
      <c r="AZ205" s="40">
        <f t="shared" si="141"/>
        <v>38</v>
      </c>
      <c r="BA205" s="41" t="e">
        <f>+VLOOKUP($Z205,[2]!Temporalidad[[nombre]:[Columna1]],7,0)</f>
        <v>#REF!</v>
      </c>
      <c r="BB205" s="41" t="e">
        <f>+VLOOKUP($B205,[2]!Tipo_Gráfico[#Data],2,0)</f>
        <v>#REF!</v>
      </c>
      <c r="BC205" s="36" t="str">
        <f t="shared" si="128"/>
        <v>Servicio de Impuestos Internos , Ministerio de Hacienda, Chile</v>
      </c>
      <c r="BD205" s="35" t="e">
        <f>+VLOOKUP($AA205,[2]!unidad_medida[[nombre]:[Columna1]],2,0)</f>
        <v>#REF!</v>
      </c>
      <c r="BE205" s="40" t="str">
        <f t="shared" si="142"/>
        <v>No Aplica</v>
      </c>
      <c r="BF205" s="40" t="str">
        <f t="shared" si="142"/>
        <v>No Aplica</v>
      </c>
      <c r="BG205" s="40" t="str">
        <f t="shared" si="142"/>
        <v>No Aplica</v>
      </c>
      <c r="BH205" s="41" t="e">
        <f>+VLOOKUP($AP205,[2]!Responsables[#Data],3,0)</f>
        <v>#REF!</v>
      </c>
      <c r="BI205" s="41" t="e">
        <f>+VLOOKUP($AA205,[2]!unidad_medida[[nombre]:[Columna1]],5,0)</f>
        <v>#REF!</v>
      </c>
    </row>
    <row r="206" spans="1:61" ht="43.5" x14ac:dyDescent="0.35">
      <c r="A206" s="58" t="s">
        <v>250</v>
      </c>
      <c r="B206" s="58" t="s">
        <v>251</v>
      </c>
      <c r="C206" s="59">
        <v>4.2</v>
      </c>
      <c r="D206" s="19">
        <f t="shared" si="122"/>
        <v>48</v>
      </c>
      <c r="E206" s="20" t="str">
        <f t="shared" si="149"/>
        <v>GR</v>
      </c>
      <c r="F206" s="21"/>
      <c r="G206" s="22"/>
      <c r="H206" s="22"/>
      <c r="I206" s="23" t="s">
        <v>48</v>
      </c>
      <c r="J206" s="24">
        <v>9</v>
      </c>
      <c r="K206" s="22"/>
      <c r="L206" s="22"/>
      <c r="M206" s="22"/>
      <c r="N206" s="22"/>
      <c r="O206" s="22"/>
      <c r="P206" s="53" t="str">
        <f t="shared" si="145"/>
        <v>Ventas Estimadas de Empresas del Sector Agrícola por Cultivo en la Categoría de Tamaño Específica: PEQUEÑA 1 del Servicio de Impuestos Internos de Chile para el Año 2020 (USD)</v>
      </c>
      <c r="Q206" s="20" t="str">
        <f t="shared" si="148"/>
        <v>Gráfico 4</v>
      </c>
      <c r="R206" s="26" t="s">
        <v>80</v>
      </c>
      <c r="S206" s="27">
        <f t="shared" si="114"/>
        <v>9</v>
      </c>
      <c r="T206" s="28"/>
      <c r="U206" s="28"/>
      <c r="V206" s="28"/>
      <c r="W206" s="28"/>
      <c r="X206" s="28"/>
      <c r="Y206" s="28"/>
      <c r="Z206" s="25" t="str">
        <f t="shared" si="147"/>
        <v>https://analytics.zoho.com/open-view/2395394000001128820?ZOHO_CRITERIA=%224.5%22.%22Id_Tama%C3%B1o_Espec%C3%ADfico%22%3D9</v>
      </c>
      <c r="AA206" s="54" t="s">
        <v>130</v>
      </c>
      <c r="AB206" s="30" t="str">
        <f t="shared" si="143"/>
        <v>Chile</v>
      </c>
      <c r="AC206" s="31" t="str">
        <f t="shared" si="143"/>
        <v>Año 2020</v>
      </c>
      <c r="AD206" s="32" t="str">
        <f t="shared" si="143"/>
        <v>Dólar USA</v>
      </c>
      <c r="AE206" s="30" t="str">
        <f t="shared" si="143"/>
        <v>Ventas</v>
      </c>
      <c r="AG206" s="33" t="str">
        <f t="shared" si="116"/>
        <v>Gráfico 4</v>
      </c>
      <c r="AH206" s="34" t="str">
        <f t="shared" si="126"/>
        <v>Ventas Estimadas Agricultura</v>
      </c>
      <c r="AI206" s="34" t="str">
        <f t="shared" si="139"/>
        <v>Ventas Estimadas de empresas dedicadas a agricultura y/o ganadería clasificadas por el Servicio de Impuestos Internos de tamaño PEQUEÑA 1</v>
      </c>
      <c r="AJ206" s="34" t="str">
        <f t="shared" si="118"/>
        <v>Ventas Estimadas de Empresas del Sector Agrícola por Cultivo en la Categoría de Tamaño Específica: PEQUEÑA 1 del Servicio de Impuestos Internos de Chile para el Año 2020 (USD)</v>
      </c>
      <c r="AK206" s="35" t="str">
        <f t="shared" si="144"/>
        <v>Año 2020</v>
      </c>
      <c r="AL206" s="34" t="str">
        <f t="shared" si="144"/>
        <v>venta estimada, empresas en agricultura, cultivos, actividad económica, agricultura, ganadería</v>
      </c>
      <c r="AM206" s="36" t="str">
        <f t="shared" si="119"/>
        <v>https://analytics.zoho.com/open-view/2395394000001128820?ZOHO_CRITERIA=%224.5%22.%22Id_Tama%C3%B1o_Espec%C3%ADfico%22%3D9</v>
      </c>
      <c r="AN206" s="44" t="str">
        <f t="shared" si="141"/>
        <v>CHL</v>
      </c>
      <c r="AO206" s="44" t="str">
        <f t="shared" si="141"/>
        <v>País</v>
      </c>
      <c r="AP206" s="34" t="str">
        <f t="shared" si="141"/>
        <v>Número de Empleados de las empresas dedicadas a una actividad económica asociada a la agricultura o la ganadería, según tamaño de la empresa.</v>
      </c>
      <c r="AQ206" s="45">
        <f t="shared" si="141"/>
        <v>44324</v>
      </c>
      <c r="AR206" s="36" t="str">
        <f t="shared" si="141"/>
        <v>Español</v>
      </c>
      <c r="AS206" s="36" t="str">
        <f t="shared" si="141"/>
        <v>Naty</v>
      </c>
      <c r="AT206" s="40" t="str">
        <f t="shared" si="141"/>
        <v>No Aplica</v>
      </c>
      <c r="AU206" s="40" t="str">
        <f t="shared" si="141"/>
        <v>No Aplica</v>
      </c>
      <c r="AV206" s="40" t="str">
        <f t="shared" si="141"/>
        <v>No Aplica</v>
      </c>
      <c r="AW206" s="35">
        <f t="shared" si="141"/>
        <v>100100000</v>
      </c>
      <c r="AX206" s="41" t="e">
        <f t="shared" si="141"/>
        <v>#REF!</v>
      </c>
      <c r="AY206" s="46" t="str">
        <f t="shared" si="141"/>
        <v>Fruta</v>
      </c>
      <c r="AZ206" s="40">
        <f t="shared" si="141"/>
        <v>38</v>
      </c>
      <c r="BA206" s="41" t="e">
        <f>+VLOOKUP($Z206,[2]!Temporalidad[[nombre]:[Columna1]],7,0)</f>
        <v>#REF!</v>
      </c>
      <c r="BB206" s="41" t="e">
        <f>+VLOOKUP($B206,[2]!Tipo_Gráfico[#Data],2,0)</f>
        <v>#REF!</v>
      </c>
      <c r="BC206" s="36" t="str">
        <f t="shared" si="128"/>
        <v>Servicio de Impuestos Internos , Ministerio de Hacienda, Chile</v>
      </c>
      <c r="BD206" s="35" t="e">
        <f>+VLOOKUP($AA206,[2]!unidad_medida[[nombre]:[Columna1]],2,0)</f>
        <v>#REF!</v>
      </c>
      <c r="BE206" s="40" t="str">
        <f t="shared" si="142"/>
        <v>No Aplica</v>
      </c>
      <c r="BF206" s="40" t="str">
        <f t="shared" si="142"/>
        <v>No Aplica</v>
      </c>
      <c r="BG206" s="40" t="str">
        <f t="shared" si="142"/>
        <v>No Aplica</v>
      </c>
      <c r="BH206" s="41" t="e">
        <f>+VLOOKUP($AP206,[2]!Responsables[#Data],3,0)</f>
        <v>#REF!</v>
      </c>
      <c r="BI206" s="41" t="e">
        <f>+VLOOKUP($AA206,[2]!unidad_medida[[nombre]:[Columna1]],5,0)</f>
        <v>#REF!</v>
      </c>
    </row>
    <row r="207" spans="1:61" ht="43.5" x14ac:dyDescent="0.35">
      <c r="A207" s="58" t="s">
        <v>250</v>
      </c>
      <c r="B207" s="58" t="s">
        <v>251</v>
      </c>
      <c r="C207" s="59">
        <v>4.2</v>
      </c>
      <c r="D207" s="19">
        <f t="shared" si="122"/>
        <v>49</v>
      </c>
      <c r="E207" s="20" t="str">
        <f t="shared" si="149"/>
        <v>GR</v>
      </c>
      <c r="F207" s="21"/>
      <c r="G207" s="22"/>
      <c r="H207" s="22"/>
      <c r="I207" s="23" t="s">
        <v>48</v>
      </c>
      <c r="J207" s="24">
        <v>10</v>
      </c>
      <c r="K207" s="22"/>
      <c r="L207" s="22"/>
      <c r="M207" s="22"/>
      <c r="N207" s="22"/>
      <c r="O207" s="22"/>
      <c r="P207" s="53" t="str">
        <f t="shared" si="145"/>
        <v>Ventas Estimadas de Empresas del Sector Agrícola por Cultivo en la Categoría de Tamaño Específica: MEDIANA 2 del Servicio de Impuestos Internos de Chile para el Año 2020 (USD)</v>
      </c>
      <c r="Q207" s="20" t="str">
        <f t="shared" si="148"/>
        <v>Gráfico 4</v>
      </c>
      <c r="R207" s="26" t="s">
        <v>82</v>
      </c>
      <c r="S207" s="27">
        <f t="shared" si="114"/>
        <v>10</v>
      </c>
      <c r="T207" s="28"/>
      <c r="U207" s="28"/>
      <c r="V207" s="28"/>
      <c r="W207" s="28"/>
      <c r="X207" s="28"/>
      <c r="Y207" s="28"/>
      <c r="Z207" s="25" t="str">
        <f t="shared" si="147"/>
        <v>https://analytics.zoho.com/open-view/2395394000001128820?ZOHO_CRITERIA=%224.5%22.%22Id_Tama%C3%B1o_Espec%C3%ADfico%22%3D10</v>
      </c>
      <c r="AA207" s="54" t="s">
        <v>131</v>
      </c>
      <c r="AB207" s="30" t="str">
        <f t="shared" si="143"/>
        <v>Chile</v>
      </c>
      <c r="AC207" s="31" t="str">
        <f t="shared" si="143"/>
        <v>Año 2020</v>
      </c>
      <c r="AD207" s="32" t="str">
        <f t="shared" si="143"/>
        <v>Dólar USA</v>
      </c>
      <c r="AE207" s="30" t="str">
        <f t="shared" si="143"/>
        <v>Ventas</v>
      </c>
      <c r="AG207" s="33" t="str">
        <f t="shared" si="116"/>
        <v>Gráfico 4</v>
      </c>
      <c r="AH207" s="34" t="str">
        <f t="shared" si="126"/>
        <v>Ventas Estimadas Agricultura</v>
      </c>
      <c r="AI207" s="34" t="str">
        <f t="shared" si="139"/>
        <v>Ventas Estimadas de empresas dedicadas a agricultura y/o ganadería clasificadas por el Servicio de Impuestos Internos de tamaño MEDIANA 2</v>
      </c>
      <c r="AJ207" s="34" t="str">
        <f t="shared" si="118"/>
        <v>Ventas Estimadas de Empresas del Sector Agrícola por Cultivo en la Categoría de Tamaño Específica: MEDIANA 2 del Servicio de Impuestos Internos de Chile para el Año 2020 (USD)</v>
      </c>
      <c r="AK207" s="35" t="str">
        <f t="shared" si="144"/>
        <v>Año 2020</v>
      </c>
      <c r="AL207" s="34" t="str">
        <f t="shared" si="144"/>
        <v>venta estimada, empresas en agricultura, cultivos, actividad económica, agricultura, ganadería</v>
      </c>
      <c r="AM207" s="36" t="str">
        <f t="shared" si="119"/>
        <v>https://analytics.zoho.com/open-view/2395394000001128820?ZOHO_CRITERIA=%224.5%22.%22Id_Tama%C3%B1o_Espec%C3%ADfico%22%3D10</v>
      </c>
      <c r="AN207" s="44" t="str">
        <f t="shared" si="141"/>
        <v>CHL</v>
      </c>
      <c r="AO207" s="44" t="str">
        <f t="shared" si="141"/>
        <v>País</v>
      </c>
      <c r="AP207" s="34" t="str">
        <f t="shared" si="141"/>
        <v>Número de Empleados de las empresas dedicadas a una actividad económica asociada a la agricultura o la ganadería, según tamaño de la empresa.</v>
      </c>
      <c r="AQ207" s="45">
        <f t="shared" si="141"/>
        <v>44324</v>
      </c>
      <c r="AR207" s="36" t="str">
        <f t="shared" si="141"/>
        <v>Español</v>
      </c>
      <c r="AS207" s="36" t="str">
        <f t="shared" si="141"/>
        <v>Naty</v>
      </c>
      <c r="AT207" s="40" t="str">
        <f t="shared" si="141"/>
        <v>No Aplica</v>
      </c>
      <c r="AU207" s="40" t="str">
        <f t="shared" si="141"/>
        <v>No Aplica</v>
      </c>
      <c r="AV207" s="40" t="str">
        <f t="shared" si="141"/>
        <v>No Aplica</v>
      </c>
      <c r="AW207" s="35">
        <f t="shared" si="141"/>
        <v>100100000</v>
      </c>
      <c r="AX207" s="41" t="e">
        <f t="shared" si="141"/>
        <v>#REF!</v>
      </c>
      <c r="AY207" s="46" t="str">
        <f t="shared" si="141"/>
        <v>Fruta</v>
      </c>
      <c r="AZ207" s="40">
        <f t="shared" si="141"/>
        <v>38</v>
      </c>
      <c r="BA207" s="41" t="e">
        <f>+VLOOKUP($Z207,[2]!Temporalidad[[nombre]:[Columna1]],7,0)</f>
        <v>#REF!</v>
      </c>
      <c r="BB207" s="41" t="e">
        <f>+VLOOKUP($B207,[2]!Tipo_Gráfico[#Data],2,0)</f>
        <v>#REF!</v>
      </c>
      <c r="BC207" s="36" t="str">
        <f t="shared" si="128"/>
        <v>Servicio de Impuestos Internos , Ministerio de Hacienda, Chile</v>
      </c>
      <c r="BD207" s="35" t="e">
        <f>+VLOOKUP($AA207,[2]!unidad_medida[[nombre]:[Columna1]],2,0)</f>
        <v>#REF!</v>
      </c>
      <c r="BE207" s="40" t="str">
        <f t="shared" si="142"/>
        <v>No Aplica</v>
      </c>
      <c r="BF207" s="40" t="str">
        <f t="shared" si="142"/>
        <v>No Aplica</v>
      </c>
      <c r="BG207" s="40" t="str">
        <f t="shared" si="142"/>
        <v>No Aplica</v>
      </c>
      <c r="BH207" s="41" t="e">
        <f>+VLOOKUP($AP207,[2]!Responsables[#Data],3,0)</f>
        <v>#REF!</v>
      </c>
      <c r="BI207" s="41" t="e">
        <f>+VLOOKUP($AA207,[2]!unidad_medida[[nombre]:[Columna1]],5,0)</f>
        <v>#REF!</v>
      </c>
    </row>
    <row r="208" spans="1:61" ht="43.5" x14ac:dyDescent="0.35">
      <c r="A208" s="58" t="s">
        <v>250</v>
      </c>
      <c r="B208" s="58" t="s">
        <v>251</v>
      </c>
      <c r="C208" s="59">
        <v>4.2</v>
      </c>
      <c r="D208" s="19">
        <f t="shared" si="122"/>
        <v>50</v>
      </c>
      <c r="E208" s="20" t="str">
        <f t="shared" si="149"/>
        <v>GR</v>
      </c>
      <c r="F208" s="21"/>
      <c r="G208" s="22"/>
      <c r="H208" s="22"/>
      <c r="I208" s="23" t="s">
        <v>48</v>
      </c>
      <c r="J208" s="24">
        <v>11</v>
      </c>
      <c r="K208" s="22"/>
      <c r="L208" s="22"/>
      <c r="M208" s="22"/>
      <c r="N208" s="22"/>
      <c r="O208" s="22"/>
      <c r="P208" s="53" t="str">
        <f t="shared" si="145"/>
        <v>Ventas Estimadas de Empresas del Sector Agrícola por Cultivo en la Categoría de Tamaño Específica: GRANDE 2 del Servicio de Impuestos Internos de Chile para el Año 2020 (USD)</v>
      </c>
      <c r="Q208" s="20" t="str">
        <f t="shared" si="148"/>
        <v>Gráfico 4</v>
      </c>
      <c r="R208" s="26" t="s">
        <v>84</v>
      </c>
      <c r="S208" s="27">
        <f t="shared" si="114"/>
        <v>11</v>
      </c>
      <c r="T208" s="28"/>
      <c r="U208" s="28"/>
      <c r="V208" s="28"/>
      <c r="W208" s="28"/>
      <c r="X208" s="28"/>
      <c r="Y208" s="28"/>
      <c r="Z208" s="25" t="str">
        <f t="shared" si="147"/>
        <v>https://analytics.zoho.com/open-view/2395394000001128820?ZOHO_CRITERIA=%224.5%22.%22Id_Tama%C3%B1o_Espec%C3%ADfico%22%3D11</v>
      </c>
      <c r="AA208" s="54" t="s">
        <v>132</v>
      </c>
      <c r="AB208" s="30" t="str">
        <f t="shared" si="143"/>
        <v>Chile</v>
      </c>
      <c r="AC208" s="31" t="str">
        <f t="shared" si="143"/>
        <v>Año 2020</v>
      </c>
      <c r="AD208" s="32" t="str">
        <f t="shared" si="143"/>
        <v>Dólar USA</v>
      </c>
      <c r="AE208" s="30" t="str">
        <f t="shared" si="143"/>
        <v>Ventas</v>
      </c>
      <c r="AG208" s="33" t="str">
        <f t="shared" si="116"/>
        <v>Gráfico 4</v>
      </c>
      <c r="AH208" s="34" t="str">
        <f t="shared" si="126"/>
        <v>Ventas Estimadas Agricultura</v>
      </c>
      <c r="AI208" s="34" t="str">
        <f t="shared" si="139"/>
        <v>Ventas Estimadas de empresas dedicadas a agricultura y/o ganadería clasificadas por el Servicio de Impuestos Internos de tamaño GRANDE 2</v>
      </c>
      <c r="AJ208" s="34" t="str">
        <f t="shared" si="118"/>
        <v>Ventas Estimadas de Empresas del Sector Agrícola por Cultivo en la Categoría de Tamaño Específica: GRANDE 2 del Servicio de Impuestos Internos de Chile para el Año 2020 (USD)</v>
      </c>
      <c r="AK208" s="35" t="str">
        <f t="shared" si="144"/>
        <v>Año 2020</v>
      </c>
      <c r="AL208" s="34" t="str">
        <f t="shared" si="144"/>
        <v>venta estimada, empresas en agricultura, cultivos, actividad económica, agricultura, ganadería</v>
      </c>
      <c r="AM208" s="36" t="str">
        <f t="shared" si="119"/>
        <v>https://analytics.zoho.com/open-view/2395394000001128820?ZOHO_CRITERIA=%224.5%22.%22Id_Tama%C3%B1o_Espec%C3%ADfico%22%3D11</v>
      </c>
      <c r="AN208" s="44" t="str">
        <f t="shared" ref="AN208:AZ223" si="150">+AN207</f>
        <v>CHL</v>
      </c>
      <c r="AO208" s="44" t="str">
        <f t="shared" si="150"/>
        <v>País</v>
      </c>
      <c r="AP208" s="34" t="str">
        <f t="shared" si="150"/>
        <v>Número de Empleados de las empresas dedicadas a una actividad económica asociada a la agricultura o la ganadería, según tamaño de la empresa.</v>
      </c>
      <c r="AQ208" s="45">
        <f t="shared" si="150"/>
        <v>44324</v>
      </c>
      <c r="AR208" s="36" t="str">
        <f t="shared" si="150"/>
        <v>Español</v>
      </c>
      <c r="AS208" s="36" t="str">
        <f t="shared" si="150"/>
        <v>Naty</v>
      </c>
      <c r="AT208" s="40" t="str">
        <f t="shared" si="150"/>
        <v>No Aplica</v>
      </c>
      <c r="AU208" s="40" t="str">
        <f t="shared" si="150"/>
        <v>No Aplica</v>
      </c>
      <c r="AV208" s="40" t="str">
        <f t="shared" si="150"/>
        <v>No Aplica</v>
      </c>
      <c r="AW208" s="35">
        <f t="shared" si="150"/>
        <v>100100000</v>
      </c>
      <c r="AX208" s="41" t="e">
        <f t="shared" si="150"/>
        <v>#REF!</v>
      </c>
      <c r="AY208" s="46" t="str">
        <f t="shared" si="150"/>
        <v>Fruta</v>
      </c>
      <c r="AZ208" s="40">
        <f t="shared" si="150"/>
        <v>38</v>
      </c>
      <c r="BA208" s="41" t="e">
        <f>+VLOOKUP($Z208,[2]!Temporalidad[[nombre]:[Columna1]],7,0)</f>
        <v>#REF!</v>
      </c>
      <c r="BB208" s="41" t="e">
        <f>+VLOOKUP($B208,[2]!Tipo_Gráfico[#Data],2,0)</f>
        <v>#REF!</v>
      </c>
      <c r="BC208" s="36" t="str">
        <f t="shared" si="128"/>
        <v>Servicio de Impuestos Internos , Ministerio de Hacienda, Chile</v>
      </c>
      <c r="BD208" s="35" t="e">
        <f>+VLOOKUP($AA208,[2]!unidad_medida[[nombre]:[Columna1]],2,0)</f>
        <v>#REF!</v>
      </c>
      <c r="BE208" s="40" t="str">
        <f t="shared" ref="BE208:BG223" si="151">+BE207</f>
        <v>No Aplica</v>
      </c>
      <c r="BF208" s="40" t="str">
        <f t="shared" si="151"/>
        <v>No Aplica</v>
      </c>
      <c r="BG208" s="40" t="str">
        <f t="shared" si="151"/>
        <v>No Aplica</v>
      </c>
      <c r="BH208" s="41" t="e">
        <f>+VLOOKUP($AP208,[2]!Responsables[#Data],3,0)</f>
        <v>#REF!</v>
      </c>
      <c r="BI208" s="41" t="e">
        <f>+VLOOKUP($AA208,[2]!unidad_medida[[nombre]:[Columna1]],5,0)</f>
        <v>#REF!</v>
      </c>
    </row>
    <row r="209" spans="1:61" ht="43.5" x14ac:dyDescent="0.35">
      <c r="A209" s="58" t="s">
        <v>250</v>
      </c>
      <c r="B209" s="58" t="s">
        <v>251</v>
      </c>
      <c r="C209" s="59">
        <v>4.2</v>
      </c>
      <c r="D209" s="19">
        <f t="shared" si="122"/>
        <v>51</v>
      </c>
      <c r="E209" s="20" t="str">
        <f t="shared" si="149"/>
        <v>GR</v>
      </c>
      <c r="F209" s="21"/>
      <c r="G209" s="22"/>
      <c r="H209" s="22"/>
      <c r="I209" s="23" t="s">
        <v>48</v>
      </c>
      <c r="J209" s="24">
        <v>12</v>
      </c>
      <c r="K209" s="22"/>
      <c r="L209" s="22"/>
      <c r="M209" s="22"/>
      <c r="N209" s="22"/>
      <c r="O209" s="22"/>
      <c r="P209" s="53" t="str">
        <f t="shared" si="145"/>
        <v>Ventas Estimadas de Empresas del Sector Agrícola por Cultivo en la Categoría de Tamaño Específica: GRANDE 4 del Servicio de Impuestos Internos de Chile para el Año 2020 (USD)</v>
      </c>
      <c r="Q209" s="20" t="str">
        <f t="shared" si="148"/>
        <v>Gráfico 4</v>
      </c>
      <c r="R209" s="26" t="s">
        <v>86</v>
      </c>
      <c r="S209" s="27">
        <f t="shared" si="114"/>
        <v>12</v>
      </c>
      <c r="T209" s="28"/>
      <c r="U209" s="28"/>
      <c r="V209" s="28"/>
      <c r="W209" s="28"/>
      <c r="X209" s="28"/>
      <c r="Y209" s="28"/>
      <c r="Z209" s="25" t="str">
        <f t="shared" si="147"/>
        <v>https://analytics.zoho.com/open-view/2395394000001128820?ZOHO_CRITERIA=%224.5%22.%22Id_Tama%C3%B1o_Espec%C3%ADfico%22%3D12</v>
      </c>
      <c r="AA209" s="54" t="s">
        <v>133</v>
      </c>
      <c r="AB209" s="30" t="str">
        <f t="shared" ref="AB209:AE224" si="152">+AB208</f>
        <v>Chile</v>
      </c>
      <c r="AC209" s="31" t="str">
        <f t="shared" si="152"/>
        <v>Año 2020</v>
      </c>
      <c r="AD209" s="32" t="str">
        <f t="shared" si="152"/>
        <v>Dólar USA</v>
      </c>
      <c r="AE209" s="30" t="str">
        <f t="shared" si="152"/>
        <v>Ventas</v>
      </c>
      <c r="AG209" s="33" t="str">
        <f t="shared" si="116"/>
        <v>Gráfico 4</v>
      </c>
      <c r="AH209" s="34" t="str">
        <f t="shared" si="126"/>
        <v>Ventas Estimadas Agricultura</v>
      </c>
      <c r="AI209" s="34" t="str">
        <f t="shared" si="139"/>
        <v>Ventas Estimadas de empresas dedicadas a agricultura y/o ganadería clasificadas por el Servicio de Impuestos Internos de tamaño GRANDE 4</v>
      </c>
      <c r="AJ209" s="34" t="str">
        <f t="shared" si="118"/>
        <v>Ventas Estimadas de Empresas del Sector Agrícola por Cultivo en la Categoría de Tamaño Específica: GRANDE 4 del Servicio de Impuestos Internos de Chile para el Año 2020 (USD)</v>
      </c>
      <c r="AK209" s="35" t="str">
        <f t="shared" ref="AK209:AL224" si="153">+AK208</f>
        <v>Año 2020</v>
      </c>
      <c r="AL209" s="34" t="str">
        <f t="shared" si="153"/>
        <v>venta estimada, empresas en agricultura, cultivos, actividad económica, agricultura, ganadería</v>
      </c>
      <c r="AM209" s="36" t="str">
        <f t="shared" si="119"/>
        <v>https://analytics.zoho.com/open-view/2395394000001128820?ZOHO_CRITERIA=%224.5%22.%22Id_Tama%C3%B1o_Espec%C3%ADfico%22%3D12</v>
      </c>
      <c r="AN209" s="44" t="str">
        <f t="shared" si="150"/>
        <v>CHL</v>
      </c>
      <c r="AO209" s="44" t="str">
        <f t="shared" si="150"/>
        <v>País</v>
      </c>
      <c r="AP209" s="34" t="str">
        <f t="shared" si="150"/>
        <v>Número de Empleados de las empresas dedicadas a una actividad económica asociada a la agricultura o la ganadería, según tamaño de la empresa.</v>
      </c>
      <c r="AQ209" s="45">
        <f t="shared" si="150"/>
        <v>44324</v>
      </c>
      <c r="AR209" s="36" t="str">
        <f t="shared" si="150"/>
        <v>Español</v>
      </c>
      <c r="AS209" s="36" t="str">
        <f t="shared" si="150"/>
        <v>Naty</v>
      </c>
      <c r="AT209" s="40" t="str">
        <f t="shared" si="150"/>
        <v>No Aplica</v>
      </c>
      <c r="AU209" s="40" t="str">
        <f t="shared" si="150"/>
        <v>No Aplica</v>
      </c>
      <c r="AV209" s="40" t="str">
        <f t="shared" si="150"/>
        <v>No Aplica</v>
      </c>
      <c r="AW209" s="35">
        <f t="shared" si="150"/>
        <v>100100000</v>
      </c>
      <c r="AX209" s="41" t="e">
        <f t="shared" si="150"/>
        <v>#REF!</v>
      </c>
      <c r="AY209" s="46" t="str">
        <f t="shared" si="150"/>
        <v>Fruta</v>
      </c>
      <c r="AZ209" s="40">
        <f t="shared" si="150"/>
        <v>38</v>
      </c>
      <c r="BA209" s="41" t="e">
        <f>+VLOOKUP($Z209,[2]!Temporalidad[[nombre]:[Columna1]],7,0)</f>
        <v>#REF!</v>
      </c>
      <c r="BB209" s="41" t="e">
        <f>+VLOOKUP($B209,[2]!Tipo_Gráfico[#Data],2,0)</f>
        <v>#REF!</v>
      </c>
      <c r="BC209" s="36" t="str">
        <f t="shared" si="128"/>
        <v>Servicio de Impuestos Internos , Ministerio de Hacienda, Chile</v>
      </c>
      <c r="BD209" s="35" t="e">
        <f>+VLOOKUP($AA209,[2]!unidad_medida[[nombre]:[Columna1]],2,0)</f>
        <v>#REF!</v>
      </c>
      <c r="BE209" s="40" t="str">
        <f t="shared" si="151"/>
        <v>No Aplica</v>
      </c>
      <c r="BF209" s="40" t="str">
        <f t="shared" si="151"/>
        <v>No Aplica</v>
      </c>
      <c r="BG209" s="40" t="str">
        <f t="shared" si="151"/>
        <v>No Aplica</v>
      </c>
      <c r="BH209" s="41" t="e">
        <f>+VLOOKUP($AP209,[2]!Responsables[#Data],3,0)</f>
        <v>#REF!</v>
      </c>
      <c r="BI209" s="41" t="e">
        <f>+VLOOKUP($AA209,[2]!unidad_medida[[nombre]:[Columna1]],5,0)</f>
        <v>#REF!</v>
      </c>
    </row>
    <row r="210" spans="1:61" ht="43.5" x14ac:dyDescent="0.35">
      <c r="A210" s="58" t="s">
        <v>250</v>
      </c>
      <c r="B210" s="58" t="s">
        <v>251</v>
      </c>
      <c r="C210" s="59">
        <v>4.2</v>
      </c>
      <c r="D210" s="19">
        <f t="shared" si="122"/>
        <v>52</v>
      </c>
      <c r="E210" s="20" t="str">
        <f t="shared" si="149"/>
        <v>GR</v>
      </c>
      <c r="F210" s="21"/>
      <c r="G210" s="22"/>
      <c r="H210" s="22"/>
      <c r="I210" s="23" t="s">
        <v>48</v>
      </c>
      <c r="J210" s="24">
        <v>13</v>
      </c>
      <c r="K210" s="22"/>
      <c r="L210" s="22"/>
      <c r="M210" s="22"/>
      <c r="N210" s="22"/>
      <c r="O210" s="22"/>
      <c r="P210" s="53" t="str">
        <f t="shared" si="145"/>
        <v>Ventas Estimadas de Empresas del Sector Agrícola por Cultivo en la Categoría de Tamaño Específica: GRANDE 3 del Servicio de Impuestos Internos de Chile para el Año 2020 (USD)</v>
      </c>
      <c r="Q210" s="20" t="str">
        <f t="shared" si="148"/>
        <v>Gráfico 4</v>
      </c>
      <c r="R210" s="26" t="s">
        <v>88</v>
      </c>
      <c r="S210" s="27">
        <f t="shared" si="114"/>
        <v>13</v>
      </c>
      <c r="T210" s="28"/>
      <c r="U210" s="28"/>
      <c r="V210" s="28"/>
      <c r="W210" s="28"/>
      <c r="X210" s="28"/>
      <c r="Y210" s="28"/>
      <c r="Z210" s="25" t="str">
        <f t="shared" si="147"/>
        <v>https://analytics.zoho.com/open-view/2395394000001128820?ZOHO_CRITERIA=%224.5%22.%22Id_Tama%C3%B1o_Espec%C3%ADfico%22%3D13</v>
      </c>
      <c r="AA210" s="54" t="s">
        <v>134</v>
      </c>
      <c r="AB210" s="30" t="str">
        <f t="shared" si="152"/>
        <v>Chile</v>
      </c>
      <c r="AC210" s="31" t="str">
        <f t="shared" si="152"/>
        <v>Año 2020</v>
      </c>
      <c r="AD210" s="32" t="str">
        <f t="shared" si="152"/>
        <v>Dólar USA</v>
      </c>
      <c r="AE210" s="30" t="str">
        <f t="shared" si="152"/>
        <v>Ventas</v>
      </c>
      <c r="AG210" s="33" t="str">
        <f t="shared" si="116"/>
        <v>Gráfico 4</v>
      </c>
      <c r="AH210" s="34" t="str">
        <f t="shared" si="126"/>
        <v>Ventas Estimadas Agricultura</v>
      </c>
      <c r="AI210" s="34" t="str">
        <f t="shared" si="139"/>
        <v>Ventas Estimadas de empresas dedicadas a agricultura y/o ganadería clasificadas por el Servicio de Impuestos Internos de tamaño GRANDE 3</v>
      </c>
      <c r="AJ210" s="34" t="str">
        <f t="shared" si="118"/>
        <v>Ventas Estimadas de Empresas del Sector Agrícola por Cultivo en la Categoría de Tamaño Específica: GRANDE 3 del Servicio de Impuestos Internos de Chile para el Año 2020 (USD)</v>
      </c>
      <c r="AK210" s="35" t="str">
        <f t="shared" si="153"/>
        <v>Año 2020</v>
      </c>
      <c r="AL210" s="34" t="str">
        <f t="shared" si="153"/>
        <v>venta estimada, empresas en agricultura, cultivos, actividad económica, agricultura, ganadería</v>
      </c>
      <c r="AM210" s="36" t="str">
        <f t="shared" si="119"/>
        <v>https://analytics.zoho.com/open-view/2395394000001128820?ZOHO_CRITERIA=%224.5%22.%22Id_Tama%C3%B1o_Espec%C3%ADfico%22%3D13</v>
      </c>
      <c r="AN210" s="44" t="str">
        <f t="shared" si="150"/>
        <v>CHL</v>
      </c>
      <c r="AO210" s="44" t="str">
        <f t="shared" si="150"/>
        <v>País</v>
      </c>
      <c r="AP210" s="34" t="str">
        <f t="shared" si="150"/>
        <v>Número de Empleados de las empresas dedicadas a una actividad económica asociada a la agricultura o la ganadería, según tamaño de la empresa.</v>
      </c>
      <c r="AQ210" s="45">
        <f t="shared" si="150"/>
        <v>44324</v>
      </c>
      <c r="AR210" s="36" t="str">
        <f t="shared" si="150"/>
        <v>Español</v>
      </c>
      <c r="AS210" s="36" t="str">
        <f t="shared" si="150"/>
        <v>Naty</v>
      </c>
      <c r="AT210" s="40" t="str">
        <f t="shared" si="150"/>
        <v>No Aplica</v>
      </c>
      <c r="AU210" s="40" t="str">
        <f t="shared" si="150"/>
        <v>No Aplica</v>
      </c>
      <c r="AV210" s="40" t="str">
        <f t="shared" si="150"/>
        <v>No Aplica</v>
      </c>
      <c r="AW210" s="35">
        <f t="shared" si="150"/>
        <v>100100000</v>
      </c>
      <c r="AX210" s="41" t="e">
        <f t="shared" si="150"/>
        <v>#REF!</v>
      </c>
      <c r="AY210" s="46" t="str">
        <f t="shared" si="150"/>
        <v>Fruta</v>
      </c>
      <c r="AZ210" s="40">
        <f t="shared" si="150"/>
        <v>38</v>
      </c>
      <c r="BA210" s="41" t="e">
        <f>+VLOOKUP($Z210,[2]!Temporalidad[[nombre]:[Columna1]],7,0)</f>
        <v>#REF!</v>
      </c>
      <c r="BB210" s="41" t="e">
        <f>+VLOOKUP($B210,[2]!Tipo_Gráfico[#Data],2,0)</f>
        <v>#REF!</v>
      </c>
      <c r="BC210" s="36" t="str">
        <f t="shared" si="128"/>
        <v>Servicio de Impuestos Internos , Ministerio de Hacienda, Chile</v>
      </c>
      <c r="BD210" s="35" t="e">
        <f>+VLOOKUP($AA210,[2]!unidad_medida[[nombre]:[Columna1]],2,0)</f>
        <v>#REF!</v>
      </c>
      <c r="BE210" s="40" t="str">
        <f t="shared" si="151"/>
        <v>No Aplica</v>
      </c>
      <c r="BF210" s="40" t="str">
        <f t="shared" si="151"/>
        <v>No Aplica</v>
      </c>
      <c r="BG210" s="40" t="str">
        <f t="shared" si="151"/>
        <v>No Aplica</v>
      </c>
      <c r="BH210" s="41" t="e">
        <f>+VLOOKUP($AP210,[2]!Responsables[#Data],3,0)</f>
        <v>#REF!</v>
      </c>
      <c r="BI210" s="41" t="e">
        <f>+VLOOKUP($AA210,[2]!unidad_medida[[nombre]:[Columna1]],5,0)</f>
        <v>#REF!</v>
      </c>
    </row>
    <row r="211" spans="1:61" ht="43.5" x14ac:dyDescent="0.35">
      <c r="A211" s="58" t="s">
        <v>250</v>
      </c>
      <c r="B211" s="58" t="s">
        <v>251</v>
      </c>
      <c r="C211" s="59">
        <v>4.2</v>
      </c>
      <c r="D211" s="19">
        <f t="shared" si="122"/>
        <v>53</v>
      </c>
      <c r="E211" s="20" t="str">
        <f t="shared" si="149"/>
        <v>GR</v>
      </c>
      <c r="F211" s="21"/>
      <c r="G211" s="22"/>
      <c r="H211" s="24">
        <v>100110</v>
      </c>
      <c r="I211" s="22"/>
      <c r="J211" s="23" t="s">
        <v>48</v>
      </c>
      <c r="K211" s="22"/>
      <c r="L211" s="22"/>
      <c r="M211" s="22"/>
      <c r="N211" s="22"/>
      <c r="O211" s="22"/>
      <c r="P211" s="53" t="str">
        <f>+"Número de Empleados en Empresas del Sector Agrícola en cultivos de "&amp;R211&amp;" según la Categoría de Tamaño Específica del Servicio de Impuestos Internos de Chile para el Año 2020 (empleados)"</f>
        <v>Número de Empleados en Empresas del Sector Agrícola en cultivos de Legumbres según la Categoría de Tamaño Específica del Servicio de Impuestos Internos de Chile para el Año 2020 (empleados)</v>
      </c>
      <c r="Q211" s="20" t="s">
        <v>135</v>
      </c>
      <c r="R211" s="47" t="s">
        <v>136</v>
      </c>
      <c r="S211" s="48">
        <f>+H211</f>
        <v>100110</v>
      </c>
      <c r="T211" s="28"/>
      <c r="U211" s="28"/>
      <c r="V211" s="28"/>
      <c r="W211" s="28"/>
      <c r="X211" s="28"/>
      <c r="Y211" s="28"/>
      <c r="Z211" s="25" t="str">
        <f>+"https://analytics.zoho.com/open-view/2395394000001175274?ZOHO_CRITERIA=%224.5%22.%22Id_Producto%22%3D"&amp;S211</f>
        <v>https://analytics.zoho.com/open-view/2395394000001175274?ZOHO_CRITERIA=%224.5%22.%22Id_Producto%22%3D100110</v>
      </c>
      <c r="AA211" s="54" t="s">
        <v>137</v>
      </c>
      <c r="AB211" s="30" t="str">
        <f t="shared" si="152"/>
        <v>Chile</v>
      </c>
      <c r="AC211" s="31" t="str">
        <f t="shared" si="152"/>
        <v>Año 2020</v>
      </c>
      <c r="AD211" s="32" t="s">
        <v>55</v>
      </c>
      <c r="AE211" s="30" t="s">
        <v>138</v>
      </c>
      <c r="AG211" s="33" t="str">
        <f t="shared" si="116"/>
        <v>Gráfico 5</v>
      </c>
      <c r="AH211" s="34" t="s">
        <v>139</v>
      </c>
      <c r="AI211" s="34" t="str">
        <f t="shared" ref="AI211:AI274" si="154">+AI210</f>
        <v>Ventas Estimadas de empresas dedicadas a agricultura y/o ganadería clasificadas por el Servicio de Impuestos Internos de tamaño GRANDE 3</v>
      </c>
      <c r="AJ211" s="34" t="str">
        <f t="shared" si="118"/>
        <v>Número de Empleados en Empresas del Sector Agrícola en cultivos de Legumbres según la Categoría de Tamaño Específica del Servicio de Impuestos Internos de Chile para el Año 2020 (empleados)</v>
      </c>
      <c r="AK211" s="35" t="str">
        <f t="shared" si="153"/>
        <v>Año 2020</v>
      </c>
      <c r="AL211" s="34" t="str">
        <f t="shared" si="153"/>
        <v>venta estimada, empresas en agricultura, cultivos, actividad económica, agricultura, ganadería</v>
      </c>
      <c r="AM211" s="36" t="str">
        <f t="shared" si="119"/>
        <v>https://analytics.zoho.com/open-view/2395394000001175274?ZOHO_CRITERIA=%224.5%22.%22Id_Producto%22%3D100110</v>
      </c>
      <c r="AN211" s="44" t="str">
        <f t="shared" si="150"/>
        <v>CHL</v>
      </c>
      <c r="AO211" s="44" t="str">
        <f t="shared" si="150"/>
        <v>País</v>
      </c>
      <c r="AP211" s="34" t="str">
        <f t="shared" si="150"/>
        <v>Número de Empleados de las empresas dedicadas a una actividad económica asociada a la agricultura o la ganadería, según tamaño de la empresa.</v>
      </c>
      <c r="AQ211" s="45">
        <f t="shared" si="150"/>
        <v>44324</v>
      </c>
      <c r="AR211" s="36" t="str">
        <f t="shared" si="150"/>
        <v>Español</v>
      </c>
      <c r="AS211" s="36" t="str">
        <f t="shared" si="150"/>
        <v>Naty</v>
      </c>
      <c r="AT211" s="40" t="str">
        <f t="shared" si="150"/>
        <v>No Aplica</v>
      </c>
      <c r="AU211" s="40" t="str">
        <f t="shared" si="150"/>
        <v>No Aplica</v>
      </c>
      <c r="AV211" s="40" t="str">
        <f t="shared" si="150"/>
        <v>No Aplica</v>
      </c>
      <c r="AW211" s="35">
        <f t="shared" si="150"/>
        <v>100100000</v>
      </c>
      <c r="AX211" s="41" t="e">
        <f t="shared" si="150"/>
        <v>#REF!</v>
      </c>
      <c r="AY211" s="46" t="str">
        <f t="shared" si="150"/>
        <v>Fruta</v>
      </c>
      <c r="AZ211" s="40">
        <f t="shared" si="150"/>
        <v>38</v>
      </c>
      <c r="BA211" s="41" t="e">
        <f>+VLOOKUP($Z211,[2]!Temporalidad[[nombre]:[Columna1]],7,0)</f>
        <v>#REF!</v>
      </c>
      <c r="BB211" s="41" t="e">
        <f>+VLOOKUP($B211,[2]!Tipo_Gráfico[#Data],2,0)</f>
        <v>#REF!</v>
      </c>
      <c r="BC211" s="36" t="str">
        <f t="shared" si="128"/>
        <v>Servicio de Impuestos Internos , Ministerio de Hacienda, Chile</v>
      </c>
      <c r="BD211" s="35" t="e">
        <f>+VLOOKUP($AA211,[2]!unidad_medida[[nombre]:[Columna1]],2,0)</f>
        <v>#REF!</v>
      </c>
      <c r="BE211" s="40" t="str">
        <f t="shared" si="151"/>
        <v>No Aplica</v>
      </c>
      <c r="BF211" s="40" t="str">
        <f t="shared" si="151"/>
        <v>No Aplica</v>
      </c>
      <c r="BG211" s="40" t="str">
        <f t="shared" si="151"/>
        <v>No Aplica</v>
      </c>
      <c r="BH211" s="41" t="e">
        <f>+VLOOKUP($AP211,[2]!Responsables[#Data],3,0)</f>
        <v>#REF!</v>
      </c>
      <c r="BI211" s="41" t="e">
        <f>+VLOOKUP($AA211,[2]!unidad_medida[[nombre]:[Columna1]],5,0)</f>
        <v>#REF!</v>
      </c>
    </row>
    <row r="212" spans="1:61" ht="43.5" x14ac:dyDescent="0.35">
      <c r="A212" s="58" t="s">
        <v>250</v>
      </c>
      <c r="B212" s="58" t="s">
        <v>251</v>
      </c>
      <c r="C212" s="59">
        <v>4.2</v>
      </c>
      <c r="D212" s="19">
        <f t="shared" si="122"/>
        <v>54</v>
      </c>
      <c r="E212" s="20" t="str">
        <f t="shared" si="149"/>
        <v>GR</v>
      </c>
      <c r="F212" s="21"/>
      <c r="G212" s="22"/>
      <c r="H212" s="24">
        <v>100111</v>
      </c>
      <c r="I212" s="22"/>
      <c r="J212" s="23" t="s">
        <v>48</v>
      </c>
      <c r="K212" s="22"/>
      <c r="L212" s="22"/>
      <c r="M212" s="22"/>
      <c r="N212" s="22"/>
      <c r="O212" s="22"/>
      <c r="P212" s="53" t="str">
        <f t="shared" ref="P212:P239" si="155">+"Número de Empleados en Empresas del Sector Agrícola en cultivos de "&amp;R212&amp;" según la Categoría de Tamaño Específica del Servicio de Impuestos Internos de Chile para el Año 2020 (empleados)"</f>
        <v>Número de Empleados en Empresas del Sector Agrícola en cultivos de Cereales según la Categoría de Tamaño Específica del Servicio de Impuestos Internos de Chile para el Año 2020 (empleados)</v>
      </c>
      <c r="Q212" s="20" t="str">
        <f t="shared" si="148"/>
        <v>Gráfico 5</v>
      </c>
      <c r="R212" s="47" t="s">
        <v>140</v>
      </c>
      <c r="S212" s="48">
        <f t="shared" ref="S212:S217" si="156">+H212</f>
        <v>100111</v>
      </c>
      <c r="T212" s="28"/>
      <c r="U212" s="28"/>
      <c r="V212" s="28"/>
      <c r="W212" s="28"/>
      <c r="X212" s="28"/>
      <c r="Y212" s="28"/>
      <c r="Z212" s="25" t="str">
        <f t="shared" ref="Z212:Z217" si="157">+"https://analytics.zoho.com/open-view/2395394000001175274?ZOHO_CRITERIA=%224.5%22.%22Id_Producto%22%3D"&amp;S212</f>
        <v>https://analytics.zoho.com/open-view/2395394000001175274?ZOHO_CRITERIA=%224.5%22.%22Id_Producto%22%3D100111</v>
      </c>
      <c r="AA212" s="54" t="s">
        <v>141</v>
      </c>
      <c r="AB212" s="30" t="str">
        <f t="shared" si="152"/>
        <v>Chile</v>
      </c>
      <c r="AC212" s="31" t="str">
        <f t="shared" si="152"/>
        <v>Año 2020</v>
      </c>
      <c r="AD212" s="32" t="str">
        <f t="shared" si="152"/>
        <v>Número</v>
      </c>
      <c r="AE212" s="30" t="str">
        <f t="shared" si="152"/>
        <v>Empleados</v>
      </c>
      <c r="AG212" s="33" t="str">
        <f t="shared" si="116"/>
        <v>Gráfico 5</v>
      </c>
      <c r="AH212" s="34" t="str">
        <f t="shared" si="126"/>
        <v>Número Empleados Agrícultura</v>
      </c>
      <c r="AI212" s="34" t="str">
        <f t="shared" si="154"/>
        <v>Ventas Estimadas de empresas dedicadas a agricultura y/o ganadería clasificadas por el Servicio de Impuestos Internos de tamaño GRANDE 3</v>
      </c>
      <c r="AJ212" s="34" t="str">
        <f t="shared" si="118"/>
        <v>Número de Empleados en Empresas del Sector Agrícola en cultivos de Cereales según la Categoría de Tamaño Específica del Servicio de Impuestos Internos de Chile para el Año 2020 (empleados)</v>
      </c>
      <c r="AK212" s="35" t="str">
        <f t="shared" si="153"/>
        <v>Año 2020</v>
      </c>
      <c r="AL212" s="34" t="str">
        <f t="shared" si="153"/>
        <v>venta estimada, empresas en agricultura, cultivos, actividad económica, agricultura, ganadería</v>
      </c>
      <c r="AM212" s="36" t="str">
        <f t="shared" si="119"/>
        <v>https://analytics.zoho.com/open-view/2395394000001175274?ZOHO_CRITERIA=%224.5%22.%22Id_Producto%22%3D100111</v>
      </c>
      <c r="AN212" s="44" t="str">
        <f t="shared" si="150"/>
        <v>CHL</v>
      </c>
      <c r="AO212" s="44" t="str">
        <f t="shared" si="150"/>
        <v>País</v>
      </c>
      <c r="AP212" s="34" t="str">
        <f t="shared" si="150"/>
        <v>Número de Empleados de las empresas dedicadas a una actividad económica asociada a la agricultura o la ganadería, según tamaño de la empresa.</v>
      </c>
      <c r="AQ212" s="45">
        <f t="shared" si="150"/>
        <v>44324</v>
      </c>
      <c r="AR212" s="36" t="str">
        <f t="shared" si="150"/>
        <v>Español</v>
      </c>
      <c r="AS212" s="36" t="str">
        <f t="shared" si="150"/>
        <v>Naty</v>
      </c>
      <c r="AT212" s="40" t="str">
        <f t="shared" si="150"/>
        <v>No Aplica</v>
      </c>
      <c r="AU212" s="40" t="str">
        <f t="shared" si="150"/>
        <v>No Aplica</v>
      </c>
      <c r="AV212" s="40" t="str">
        <f t="shared" si="150"/>
        <v>No Aplica</v>
      </c>
      <c r="AW212" s="35">
        <f t="shared" si="150"/>
        <v>100100000</v>
      </c>
      <c r="AX212" s="41" t="e">
        <f t="shared" si="150"/>
        <v>#REF!</v>
      </c>
      <c r="AY212" s="46" t="str">
        <f t="shared" si="150"/>
        <v>Fruta</v>
      </c>
      <c r="AZ212" s="40">
        <f t="shared" si="150"/>
        <v>38</v>
      </c>
      <c r="BA212" s="41" t="e">
        <f>+VLOOKUP($Z212,[2]!Temporalidad[[nombre]:[Columna1]],7,0)</f>
        <v>#REF!</v>
      </c>
      <c r="BB212" s="41" t="e">
        <f>+VLOOKUP($B212,[2]!Tipo_Gráfico[#Data],2,0)</f>
        <v>#REF!</v>
      </c>
      <c r="BC212" s="36" t="str">
        <f t="shared" si="128"/>
        <v>Servicio de Impuestos Internos , Ministerio de Hacienda, Chile</v>
      </c>
      <c r="BD212" s="35" t="e">
        <f>+VLOOKUP($AA212,[2]!unidad_medida[[nombre]:[Columna1]],2,0)</f>
        <v>#REF!</v>
      </c>
      <c r="BE212" s="40" t="str">
        <f t="shared" si="151"/>
        <v>No Aplica</v>
      </c>
      <c r="BF212" s="40" t="str">
        <f t="shared" si="151"/>
        <v>No Aplica</v>
      </c>
      <c r="BG212" s="40" t="str">
        <f t="shared" si="151"/>
        <v>No Aplica</v>
      </c>
      <c r="BH212" s="41" t="e">
        <f>+VLOOKUP($AP212,[2]!Responsables[#Data],3,0)</f>
        <v>#REF!</v>
      </c>
      <c r="BI212" s="41" t="e">
        <f>+VLOOKUP($AA212,[2]!unidad_medida[[nombre]:[Columna1]],5,0)</f>
        <v>#REF!</v>
      </c>
    </row>
    <row r="213" spans="1:61" ht="43.5" x14ac:dyDescent="0.35">
      <c r="A213" s="58" t="s">
        <v>250</v>
      </c>
      <c r="B213" s="58" t="s">
        <v>251</v>
      </c>
      <c r="C213" s="59">
        <v>4.2</v>
      </c>
      <c r="D213" s="19">
        <f t="shared" si="122"/>
        <v>55</v>
      </c>
      <c r="E213" s="20" t="str">
        <f t="shared" si="149"/>
        <v>GR</v>
      </c>
      <c r="F213" s="21"/>
      <c r="G213" s="22"/>
      <c r="H213" s="24">
        <v>100112</v>
      </c>
      <c r="I213" s="22"/>
      <c r="J213" s="23" t="s">
        <v>48</v>
      </c>
      <c r="K213" s="22"/>
      <c r="L213" s="22"/>
      <c r="M213" s="22"/>
      <c r="N213" s="22"/>
      <c r="O213" s="22"/>
      <c r="P213" s="53" t="str">
        <f t="shared" si="155"/>
        <v>Número de Empleados en Empresas del Sector Agrícola en cultivos de Hortalizas según la Categoría de Tamaño Específica del Servicio de Impuestos Internos de Chile para el Año 2020 (empleados)</v>
      </c>
      <c r="Q213" s="20" t="str">
        <f t="shared" si="148"/>
        <v>Gráfico 5</v>
      </c>
      <c r="R213" s="47" t="s">
        <v>142</v>
      </c>
      <c r="S213" s="48">
        <f t="shared" si="156"/>
        <v>100112</v>
      </c>
      <c r="T213" s="28"/>
      <c r="U213" s="28"/>
      <c r="V213" s="28"/>
      <c r="W213" s="28"/>
      <c r="X213" s="28"/>
      <c r="Y213" s="28"/>
      <c r="Z213" s="25" t="str">
        <f t="shared" si="157"/>
        <v>https://analytics.zoho.com/open-view/2395394000001175274?ZOHO_CRITERIA=%224.5%22.%22Id_Producto%22%3D100112</v>
      </c>
      <c r="AA213" s="54" t="s">
        <v>143</v>
      </c>
      <c r="AB213" s="30" t="str">
        <f t="shared" si="152"/>
        <v>Chile</v>
      </c>
      <c r="AC213" s="31" t="str">
        <f t="shared" si="152"/>
        <v>Año 2020</v>
      </c>
      <c r="AD213" s="32" t="str">
        <f t="shared" si="152"/>
        <v>Número</v>
      </c>
      <c r="AE213" s="30" t="str">
        <f t="shared" si="152"/>
        <v>Empleados</v>
      </c>
      <c r="AG213" s="33" t="str">
        <f t="shared" si="116"/>
        <v>Gráfico 5</v>
      </c>
      <c r="AH213" s="34" t="str">
        <f t="shared" si="126"/>
        <v>Número Empleados Agrícultura</v>
      </c>
      <c r="AI213" s="34" t="str">
        <f t="shared" si="154"/>
        <v>Ventas Estimadas de empresas dedicadas a agricultura y/o ganadería clasificadas por el Servicio de Impuestos Internos de tamaño GRANDE 3</v>
      </c>
      <c r="AJ213" s="34" t="str">
        <f t="shared" si="118"/>
        <v>Número de Empleados en Empresas del Sector Agrícola en cultivos de Hortalizas según la Categoría de Tamaño Específica del Servicio de Impuestos Internos de Chile para el Año 2020 (empleados)</v>
      </c>
      <c r="AK213" s="35" t="str">
        <f t="shared" si="153"/>
        <v>Año 2020</v>
      </c>
      <c r="AL213" s="34" t="str">
        <f t="shared" si="153"/>
        <v>venta estimada, empresas en agricultura, cultivos, actividad económica, agricultura, ganadería</v>
      </c>
      <c r="AM213" s="36" t="str">
        <f t="shared" si="119"/>
        <v>https://analytics.zoho.com/open-view/2395394000001175274?ZOHO_CRITERIA=%224.5%22.%22Id_Producto%22%3D100112</v>
      </c>
      <c r="AN213" s="44" t="str">
        <f t="shared" si="150"/>
        <v>CHL</v>
      </c>
      <c r="AO213" s="44" t="str">
        <f t="shared" si="150"/>
        <v>País</v>
      </c>
      <c r="AP213" s="34" t="str">
        <f t="shared" si="150"/>
        <v>Número de Empleados de las empresas dedicadas a una actividad económica asociada a la agricultura o la ganadería, según tamaño de la empresa.</v>
      </c>
      <c r="AQ213" s="45">
        <f t="shared" si="150"/>
        <v>44324</v>
      </c>
      <c r="AR213" s="36" t="str">
        <f t="shared" si="150"/>
        <v>Español</v>
      </c>
      <c r="AS213" s="36" t="str">
        <f t="shared" si="150"/>
        <v>Naty</v>
      </c>
      <c r="AT213" s="40" t="str">
        <f t="shared" si="150"/>
        <v>No Aplica</v>
      </c>
      <c r="AU213" s="40" t="str">
        <f t="shared" si="150"/>
        <v>No Aplica</v>
      </c>
      <c r="AV213" s="40" t="str">
        <f t="shared" si="150"/>
        <v>No Aplica</v>
      </c>
      <c r="AW213" s="35">
        <f t="shared" si="150"/>
        <v>100100000</v>
      </c>
      <c r="AX213" s="41" t="e">
        <f t="shared" si="150"/>
        <v>#REF!</v>
      </c>
      <c r="AY213" s="46" t="str">
        <f t="shared" si="150"/>
        <v>Fruta</v>
      </c>
      <c r="AZ213" s="40">
        <f t="shared" si="150"/>
        <v>38</v>
      </c>
      <c r="BA213" s="41" t="e">
        <f>+VLOOKUP($Z213,[2]!Temporalidad[[nombre]:[Columna1]],7,0)</f>
        <v>#REF!</v>
      </c>
      <c r="BB213" s="41" t="e">
        <f>+VLOOKUP($B213,[2]!Tipo_Gráfico[#Data],2,0)</f>
        <v>#REF!</v>
      </c>
      <c r="BC213" s="36" t="str">
        <f t="shared" si="128"/>
        <v>Servicio de Impuestos Internos , Ministerio de Hacienda, Chile</v>
      </c>
      <c r="BD213" s="35" t="e">
        <f>+VLOOKUP($AA213,[2]!unidad_medida[[nombre]:[Columna1]],2,0)</f>
        <v>#REF!</v>
      </c>
      <c r="BE213" s="40" t="str">
        <f t="shared" si="151"/>
        <v>No Aplica</v>
      </c>
      <c r="BF213" s="40" t="str">
        <f t="shared" si="151"/>
        <v>No Aplica</v>
      </c>
      <c r="BG213" s="40" t="str">
        <f t="shared" si="151"/>
        <v>No Aplica</v>
      </c>
      <c r="BH213" s="41" t="e">
        <f>+VLOOKUP($AP213,[2]!Responsables[#Data],3,0)</f>
        <v>#REF!</v>
      </c>
      <c r="BI213" s="41" t="e">
        <f>+VLOOKUP($AA213,[2]!unidad_medida[[nombre]:[Columna1]],5,0)</f>
        <v>#REF!</v>
      </c>
    </row>
    <row r="214" spans="1:61" ht="43.5" x14ac:dyDescent="0.35">
      <c r="A214" s="58" t="s">
        <v>250</v>
      </c>
      <c r="B214" s="58" t="s">
        <v>251</v>
      </c>
      <c r="C214" s="59">
        <v>4.2</v>
      </c>
      <c r="D214" s="19">
        <f t="shared" si="122"/>
        <v>56</v>
      </c>
      <c r="E214" s="20" t="str">
        <f t="shared" si="149"/>
        <v>GR</v>
      </c>
      <c r="F214" s="21"/>
      <c r="G214" s="22"/>
      <c r="H214" s="24">
        <v>100113</v>
      </c>
      <c r="I214" s="22"/>
      <c r="J214" s="23" t="s">
        <v>48</v>
      </c>
      <c r="K214" s="22"/>
      <c r="L214" s="22"/>
      <c r="M214" s="22"/>
      <c r="N214" s="22"/>
      <c r="O214" s="22"/>
      <c r="P214" s="53" t="str">
        <f t="shared" si="155"/>
        <v>Número de Empleados en Empresas del Sector Agrícola en cultivos de Industriales según la Categoría de Tamaño Específica del Servicio de Impuestos Internos de Chile para el Año 2020 (empleados)</v>
      </c>
      <c r="Q214" s="20" t="str">
        <f t="shared" si="148"/>
        <v>Gráfico 5</v>
      </c>
      <c r="R214" s="47" t="s">
        <v>144</v>
      </c>
      <c r="S214" s="48">
        <f t="shared" si="156"/>
        <v>100113</v>
      </c>
      <c r="T214" s="28"/>
      <c r="U214" s="28"/>
      <c r="V214" s="28"/>
      <c r="W214" s="28"/>
      <c r="X214" s="28"/>
      <c r="Y214" s="28"/>
      <c r="Z214" s="25" t="str">
        <f t="shared" si="157"/>
        <v>https://analytics.zoho.com/open-view/2395394000001175274?ZOHO_CRITERIA=%224.5%22.%22Id_Producto%22%3D100113</v>
      </c>
      <c r="AA214" s="54" t="s">
        <v>145</v>
      </c>
      <c r="AB214" s="30" t="str">
        <f t="shared" si="152"/>
        <v>Chile</v>
      </c>
      <c r="AC214" s="31" t="str">
        <f t="shared" si="152"/>
        <v>Año 2020</v>
      </c>
      <c r="AD214" s="32" t="str">
        <f t="shared" si="152"/>
        <v>Número</v>
      </c>
      <c r="AE214" s="30" t="str">
        <f t="shared" si="152"/>
        <v>Empleados</v>
      </c>
      <c r="AG214" s="33" t="str">
        <f t="shared" si="116"/>
        <v>Gráfico 5</v>
      </c>
      <c r="AH214" s="34" t="str">
        <f t="shared" si="126"/>
        <v>Número Empleados Agrícultura</v>
      </c>
      <c r="AI214" s="34" t="str">
        <f t="shared" si="154"/>
        <v>Ventas Estimadas de empresas dedicadas a agricultura y/o ganadería clasificadas por el Servicio de Impuestos Internos de tamaño GRANDE 3</v>
      </c>
      <c r="AJ214" s="34" t="str">
        <f t="shared" si="118"/>
        <v>Número de Empleados en Empresas del Sector Agrícola en cultivos de Industriales según la Categoría de Tamaño Específica del Servicio de Impuestos Internos de Chile para el Año 2020 (empleados)</v>
      </c>
      <c r="AK214" s="35" t="str">
        <f t="shared" si="153"/>
        <v>Año 2020</v>
      </c>
      <c r="AL214" s="34" t="str">
        <f t="shared" si="153"/>
        <v>venta estimada, empresas en agricultura, cultivos, actividad económica, agricultura, ganadería</v>
      </c>
      <c r="AM214" s="36" t="str">
        <f t="shared" si="119"/>
        <v>https://analytics.zoho.com/open-view/2395394000001175274?ZOHO_CRITERIA=%224.5%22.%22Id_Producto%22%3D100113</v>
      </c>
      <c r="AN214" s="44" t="str">
        <f t="shared" si="150"/>
        <v>CHL</v>
      </c>
      <c r="AO214" s="44" t="str">
        <f t="shared" si="150"/>
        <v>País</v>
      </c>
      <c r="AP214" s="34" t="str">
        <f t="shared" si="150"/>
        <v>Número de Empleados de las empresas dedicadas a una actividad económica asociada a la agricultura o la ganadería, según tamaño de la empresa.</v>
      </c>
      <c r="AQ214" s="45">
        <f t="shared" si="150"/>
        <v>44324</v>
      </c>
      <c r="AR214" s="36" t="str">
        <f t="shared" si="150"/>
        <v>Español</v>
      </c>
      <c r="AS214" s="36" t="str">
        <f t="shared" si="150"/>
        <v>Naty</v>
      </c>
      <c r="AT214" s="40" t="str">
        <f t="shared" si="150"/>
        <v>No Aplica</v>
      </c>
      <c r="AU214" s="40" t="str">
        <f t="shared" si="150"/>
        <v>No Aplica</v>
      </c>
      <c r="AV214" s="40" t="str">
        <f t="shared" si="150"/>
        <v>No Aplica</v>
      </c>
      <c r="AW214" s="35">
        <f t="shared" si="150"/>
        <v>100100000</v>
      </c>
      <c r="AX214" s="41" t="e">
        <f t="shared" si="150"/>
        <v>#REF!</v>
      </c>
      <c r="AY214" s="46" t="str">
        <f t="shared" si="150"/>
        <v>Fruta</v>
      </c>
      <c r="AZ214" s="40">
        <f t="shared" si="150"/>
        <v>38</v>
      </c>
      <c r="BA214" s="41" t="e">
        <f>+VLOOKUP($Z214,[2]!Temporalidad[[nombre]:[Columna1]],7,0)</f>
        <v>#REF!</v>
      </c>
      <c r="BB214" s="41" t="e">
        <f>+VLOOKUP($B214,[2]!Tipo_Gráfico[#Data],2,0)</f>
        <v>#REF!</v>
      </c>
      <c r="BC214" s="36" t="str">
        <f t="shared" si="128"/>
        <v>Servicio de Impuestos Internos , Ministerio de Hacienda, Chile</v>
      </c>
      <c r="BD214" s="35" t="e">
        <f>+VLOOKUP($AA214,[2]!unidad_medida[[nombre]:[Columna1]],2,0)</f>
        <v>#REF!</v>
      </c>
      <c r="BE214" s="40" t="str">
        <f t="shared" si="151"/>
        <v>No Aplica</v>
      </c>
      <c r="BF214" s="40" t="str">
        <f t="shared" si="151"/>
        <v>No Aplica</v>
      </c>
      <c r="BG214" s="40" t="str">
        <f t="shared" si="151"/>
        <v>No Aplica</v>
      </c>
      <c r="BH214" s="41" t="e">
        <f>+VLOOKUP($AP214,[2]!Responsables[#Data],3,0)</f>
        <v>#REF!</v>
      </c>
      <c r="BI214" s="41" t="e">
        <f>+VLOOKUP($AA214,[2]!unidad_medida[[nombre]:[Columna1]],5,0)</f>
        <v>#REF!</v>
      </c>
    </row>
    <row r="215" spans="1:61" ht="43.5" x14ac:dyDescent="0.35">
      <c r="A215" s="58" t="s">
        <v>250</v>
      </c>
      <c r="B215" s="58" t="s">
        <v>251</v>
      </c>
      <c r="C215" s="59">
        <v>4.2</v>
      </c>
      <c r="D215" s="19">
        <f t="shared" si="122"/>
        <v>57</v>
      </c>
      <c r="E215" s="20" t="s">
        <v>47</v>
      </c>
      <c r="F215" s="21"/>
      <c r="G215" s="22"/>
      <c r="H215" s="24">
        <v>100114</v>
      </c>
      <c r="I215" s="22"/>
      <c r="J215" s="23" t="s">
        <v>48</v>
      </c>
      <c r="K215" s="22"/>
      <c r="L215" s="22"/>
      <c r="M215" s="22"/>
      <c r="N215" s="22"/>
      <c r="O215" s="22"/>
      <c r="P215" s="53" t="str">
        <f t="shared" si="155"/>
        <v>Número de Empleados en Empresas del Sector Agrícola en cultivos de Tubérculos según la Categoría de Tamaño Específica del Servicio de Impuestos Internos de Chile para el Año 2020 (empleados)</v>
      </c>
      <c r="Q215" s="20" t="s">
        <v>135</v>
      </c>
      <c r="R215" s="47" t="s">
        <v>146</v>
      </c>
      <c r="S215" s="48">
        <f t="shared" si="156"/>
        <v>100114</v>
      </c>
      <c r="T215" s="28"/>
      <c r="U215" s="28"/>
      <c r="V215" s="28"/>
      <c r="W215" s="28"/>
      <c r="X215" s="28"/>
      <c r="Y215" s="28"/>
      <c r="Z215" s="25" t="str">
        <f t="shared" si="157"/>
        <v>https://analytics.zoho.com/open-view/2395394000001175274?ZOHO_CRITERIA=%224.5%22.%22Id_Producto%22%3D100114</v>
      </c>
      <c r="AA215" s="54" t="s">
        <v>147</v>
      </c>
      <c r="AB215" s="30" t="str">
        <f t="shared" si="152"/>
        <v>Chile</v>
      </c>
      <c r="AC215" s="31" t="str">
        <f t="shared" si="152"/>
        <v>Año 2020</v>
      </c>
      <c r="AD215" s="32" t="str">
        <f t="shared" si="152"/>
        <v>Número</v>
      </c>
      <c r="AE215" s="30" t="str">
        <f t="shared" si="152"/>
        <v>Empleados</v>
      </c>
      <c r="AG215" s="33" t="str">
        <f t="shared" si="116"/>
        <v>Gráfico 5</v>
      </c>
      <c r="AH215" s="34" t="str">
        <f t="shared" si="126"/>
        <v>Número Empleados Agrícultura</v>
      </c>
      <c r="AI215" s="34" t="str">
        <f t="shared" si="154"/>
        <v>Ventas Estimadas de empresas dedicadas a agricultura y/o ganadería clasificadas por el Servicio de Impuestos Internos de tamaño GRANDE 3</v>
      </c>
      <c r="AJ215" s="34" t="str">
        <f t="shared" si="118"/>
        <v>Número de Empleados en Empresas del Sector Agrícola en cultivos de Tubérculos según la Categoría de Tamaño Específica del Servicio de Impuestos Internos de Chile para el Año 2020 (empleados)</v>
      </c>
      <c r="AK215" s="35" t="str">
        <f t="shared" si="153"/>
        <v>Año 2020</v>
      </c>
      <c r="AL215" s="34" t="str">
        <f t="shared" si="153"/>
        <v>venta estimada, empresas en agricultura, cultivos, actividad económica, agricultura, ganadería</v>
      </c>
      <c r="AM215" s="36" t="str">
        <f t="shared" si="119"/>
        <v>https://analytics.zoho.com/open-view/2395394000001175274?ZOHO_CRITERIA=%224.5%22.%22Id_Producto%22%3D100114</v>
      </c>
      <c r="AN215" s="44" t="str">
        <f t="shared" si="150"/>
        <v>CHL</v>
      </c>
      <c r="AO215" s="44" t="str">
        <f t="shared" si="150"/>
        <v>País</v>
      </c>
      <c r="AP215" s="34" t="str">
        <f t="shared" si="150"/>
        <v>Número de Empleados de las empresas dedicadas a una actividad económica asociada a la agricultura o la ganadería, según tamaño de la empresa.</v>
      </c>
      <c r="AQ215" s="45">
        <f t="shared" si="150"/>
        <v>44324</v>
      </c>
      <c r="AR215" s="36" t="str">
        <f t="shared" si="150"/>
        <v>Español</v>
      </c>
      <c r="AS215" s="36" t="str">
        <f t="shared" si="150"/>
        <v>Naty</v>
      </c>
      <c r="AT215" s="40" t="str">
        <f t="shared" si="150"/>
        <v>No Aplica</v>
      </c>
      <c r="AU215" s="40" t="str">
        <f t="shared" si="150"/>
        <v>No Aplica</v>
      </c>
      <c r="AV215" s="40" t="str">
        <f t="shared" si="150"/>
        <v>No Aplica</v>
      </c>
      <c r="AW215" s="35">
        <f t="shared" si="150"/>
        <v>100100000</v>
      </c>
      <c r="AX215" s="41" t="e">
        <f t="shared" si="150"/>
        <v>#REF!</v>
      </c>
      <c r="AY215" s="46" t="str">
        <f t="shared" si="150"/>
        <v>Fruta</v>
      </c>
      <c r="AZ215" s="40">
        <f t="shared" si="150"/>
        <v>38</v>
      </c>
      <c r="BA215" s="41" t="e">
        <f>+VLOOKUP($Z215,[2]!Temporalidad[[nombre]:[Columna1]],7,0)</f>
        <v>#REF!</v>
      </c>
      <c r="BB215" s="41" t="e">
        <f>+VLOOKUP($B215,[2]!Tipo_Gráfico[#Data],2,0)</f>
        <v>#REF!</v>
      </c>
      <c r="BC215" s="36" t="str">
        <f t="shared" si="128"/>
        <v>Servicio de Impuestos Internos , Ministerio de Hacienda, Chile</v>
      </c>
      <c r="BD215" s="35" t="e">
        <f>+VLOOKUP($AA215,[2]!unidad_medida[[nombre]:[Columna1]],2,0)</f>
        <v>#REF!</v>
      </c>
      <c r="BE215" s="40" t="str">
        <f t="shared" si="151"/>
        <v>No Aplica</v>
      </c>
      <c r="BF215" s="40" t="str">
        <f t="shared" si="151"/>
        <v>No Aplica</v>
      </c>
      <c r="BG215" s="40" t="str">
        <f t="shared" si="151"/>
        <v>No Aplica</v>
      </c>
      <c r="BH215" s="41" t="e">
        <f>+VLOOKUP($AP215,[2]!Responsables[#Data],3,0)</f>
        <v>#REF!</v>
      </c>
      <c r="BI215" s="41" t="e">
        <f>+VLOOKUP($AA215,[2]!unidad_medida[[nombre]:[Columna1]],5,0)</f>
        <v>#REF!</v>
      </c>
    </row>
    <row r="216" spans="1:61" ht="43.5" x14ac:dyDescent="0.35">
      <c r="A216" s="58" t="s">
        <v>250</v>
      </c>
      <c r="B216" s="58" t="s">
        <v>251</v>
      </c>
      <c r="C216" s="59">
        <v>4.2</v>
      </c>
      <c r="D216" s="19">
        <f t="shared" si="122"/>
        <v>58</v>
      </c>
      <c r="E216" s="20" t="str">
        <f>+E215</f>
        <v>GR</v>
      </c>
      <c r="F216" s="21"/>
      <c r="G216" s="22"/>
      <c r="H216" s="24">
        <v>100115</v>
      </c>
      <c r="I216" s="22"/>
      <c r="J216" s="23" t="s">
        <v>48</v>
      </c>
      <c r="K216" s="22"/>
      <c r="L216" s="22"/>
      <c r="M216" s="22"/>
      <c r="N216" s="22"/>
      <c r="O216" s="22"/>
      <c r="P216" s="53" t="str">
        <f t="shared" si="155"/>
        <v>Número de Empleados en Empresas del Sector Agrícola en cultivos de Semillas según la Categoría de Tamaño Específica del Servicio de Impuestos Internos de Chile para el Año 2020 (empleados)</v>
      </c>
      <c r="Q216" s="20" t="str">
        <f t="shared" ref="Q216:Q228" si="158">+Q215</f>
        <v>Gráfico 5</v>
      </c>
      <c r="R216" s="47" t="s">
        <v>148</v>
      </c>
      <c r="S216" s="48">
        <f t="shared" si="156"/>
        <v>100115</v>
      </c>
      <c r="T216" s="28"/>
      <c r="U216" s="28"/>
      <c r="V216" s="28"/>
      <c r="W216" s="28"/>
      <c r="X216" s="28"/>
      <c r="Y216" s="28"/>
      <c r="Z216" s="25" t="str">
        <f t="shared" si="157"/>
        <v>https://analytics.zoho.com/open-view/2395394000001175274?ZOHO_CRITERIA=%224.5%22.%22Id_Producto%22%3D100115</v>
      </c>
      <c r="AA216" s="54" t="s">
        <v>149</v>
      </c>
      <c r="AB216" s="30" t="str">
        <f t="shared" si="152"/>
        <v>Chile</v>
      </c>
      <c r="AC216" s="31" t="str">
        <f t="shared" si="152"/>
        <v>Año 2020</v>
      </c>
      <c r="AD216" s="32" t="str">
        <f t="shared" si="152"/>
        <v>Número</v>
      </c>
      <c r="AE216" s="30" t="str">
        <f t="shared" si="152"/>
        <v>Empleados</v>
      </c>
      <c r="AG216" s="33" t="str">
        <f t="shared" si="116"/>
        <v>Gráfico 5</v>
      </c>
      <c r="AH216" s="34" t="str">
        <f t="shared" si="126"/>
        <v>Número Empleados Agrícultura</v>
      </c>
      <c r="AI216" s="34" t="str">
        <f t="shared" si="154"/>
        <v>Ventas Estimadas de empresas dedicadas a agricultura y/o ganadería clasificadas por el Servicio de Impuestos Internos de tamaño GRANDE 3</v>
      </c>
      <c r="AJ216" s="34" t="str">
        <f t="shared" si="118"/>
        <v>Número de Empleados en Empresas del Sector Agrícola en cultivos de Semillas según la Categoría de Tamaño Específica del Servicio de Impuestos Internos de Chile para el Año 2020 (empleados)</v>
      </c>
      <c r="AK216" s="35" t="str">
        <f t="shared" si="153"/>
        <v>Año 2020</v>
      </c>
      <c r="AL216" s="34" t="str">
        <f t="shared" si="153"/>
        <v>venta estimada, empresas en agricultura, cultivos, actividad económica, agricultura, ganadería</v>
      </c>
      <c r="AM216" s="36" t="str">
        <f t="shared" si="119"/>
        <v>https://analytics.zoho.com/open-view/2395394000001175274?ZOHO_CRITERIA=%224.5%22.%22Id_Producto%22%3D100115</v>
      </c>
      <c r="AN216" s="44" t="str">
        <f t="shared" si="150"/>
        <v>CHL</v>
      </c>
      <c r="AO216" s="44" t="str">
        <f t="shared" si="150"/>
        <v>País</v>
      </c>
      <c r="AP216" s="34" t="str">
        <f t="shared" si="150"/>
        <v>Número de Empleados de las empresas dedicadas a una actividad económica asociada a la agricultura o la ganadería, según tamaño de la empresa.</v>
      </c>
      <c r="AQ216" s="45">
        <f t="shared" si="150"/>
        <v>44324</v>
      </c>
      <c r="AR216" s="36" t="str">
        <f t="shared" si="150"/>
        <v>Español</v>
      </c>
      <c r="AS216" s="36" t="str">
        <f t="shared" si="150"/>
        <v>Naty</v>
      </c>
      <c r="AT216" s="40" t="str">
        <f t="shared" si="150"/>
        <v>No Aplica</v>
      </c>
      <c r="AU216" s="40" t="str">
        <f t="shared" si="150"/>
        <v>No Aplica</v>
      </c>
      <c r="AV216" s="40" t="str">
        <f t="shared" si="150"/>
        <v>No Aplica</v>
      </c>
      <c r="AW216" s="35">
        <f t="shared" si="150"/>
        <v>100100000</v>
      </c>
      <c r="AX216" s="41" t="e">
        <f t="shared" si="150"/>
        <v>#REF!</v>
      </c>
      <c r="AY216" s="46" t="str">
        <f t="shared" si="150"/>
        <v>Fruta</v>
      </c>
      <c r="AZ216" s="40">
        <f t="shared" si="150"/>
        <v>38</v>
      </c>
      <c r="BA216" s="41" t="e">
        <f>+VLOOKUP($Z216,[2]!Temporalidad[[nombre]:[Columna1]],7,0)</f>
        <v>#REF!</v>
      </c>
      <c r="BB216" s="41" t="e">
        <f>+VLOOKUP($B216,[2]!Tipo_Gráfico[#Data],2,0)</f>
        <v>#REF!</v>
      </c>
      <c r="BC216" s="36" t="str">
        <f t="shared" si="128"/>
        <v>Servicio de Impuestos Internos , Ministerio de Hacienda, Chile</v>
      </c>
      <c r="BD216" s="35" t="e">
        <f>+VLOOKUP($AA216,[2]!unidad_medida[[nombre]:[Columna1]],2,0)</f>
        <v>#REF!</v>
      </c>
      <c r="BE216" s="40" t="str">
        <f t="shared" si="151"/>
        <v>No Aplica</v>
      </c>
      <c r="BF216" s="40" t="str">
        <f t="shared" si="151"/>
        <v>No Aplica</v>
      </c>
      <c r="BG216" s="40" t="str">
        <f t="shared" si="151"/>
        <v>No Aplica</v>
      </c>
      <c r="BH216" s="41" t="e">
        <f>+VLOOKUP($AP216,[2]!Responsables[#Data],3,0)</f>
        <v>#REF!</v>
      </c>
      <c r="BI216" s="41" t="e">
        <f>+VLOOKUP($AA216,[2]!unidad_medida[[nombre]:[Columna1]],5,0)</f>
        <v>#REF!</v>
      </c>
    </row>
    <row r="217" spans="1:61" ht="43.5" x14ac:dyDescent="0.35">
      <c r="A217" s="58" t="s">
        <v>250</v>
      </c>
      <c r="B217" s="58" t="s">
        <v>251</v>
      </c>
      <c r="C217" s="59">
        <v>4.2</v>
      </c>
      <c r="D217" s="19">
        <f t="shared" si="122"/>
        <v>59</v>
      </c>
      <c r="E217" s="20" t="str">
        <f t="shared" ref="E217:E228" si="159">+E216</f>
        <v>GR</v>
      </c>
      <c r="F217" s="21"/>
      <c r="G217" s="22"/>
      <c r="H217" s="24">
        <v>100117</v>
      </c>
      <c r="I217" s="22"/>
      <c r="J217" s="23" t="s">
        <v>48</v>
      </c>
      <c r="K217" s="22"/>
      <c r="L217" s="22"/>
      <c r="M217" s="22"/>
      <c r="N217" s="22"/>
      <c r="O217" s="22"/>
      <c r="P217" s="53" t="str">
        <f t="shared" si="155"/>
        <v>Número de Empleados en Empresas del Sector Agrícola en cultivos de Plantas y forraje según la Categoría de Tamaño Específica del Servicio de Impuestos Internos de Chile para el Año 2020 (empleados)</v>
      </c>
      <c r="Q217" s="20" t="str">
        <f t="shared" si="158"/>
        <v>Gráfico 5</v>
      </c>
      <c r="R217" s="47" t="s">
        <v>150</v>
      </c>
      <c r="S217" s="48">
        <f t="shared" si="156"/>
        <v>100117</v>
      </c>
      <c r="T217" s="28"/>
      <c r="U217" s="28"/>
      <c r="V217" s="28"/>
      <c r="W217" s="28"/>
      <c r="X217" s="28"/>
      <c r="Y217" s="28"/>
      <c r="Z217" s="25" t="str">
        <f t="shared" si="157"/>
        <v>https://analytics.zoho.com/open-view/2395394000001175274?ZOHO_CRITERIA=%224.5%22.%22Id_Producto%22%3D100117</v>
      </c>
      <c r="AA217" s="54" t="s">
        <v>151</v>
      </c>
      <c r="AB217" s="30" t="str">
        <f t="shared" si="152"/>
        <v>Chile</v>
      </c>
      <c r="AC217" s="31" t="str">
        <f t="shared" si="152"/>
        <v>Año 2020</v>
      </c>
      <c r="AD217" s="32" t="str">
        <f t="shared" si="152"/>
        <v>Número</v>
      </c>
      <c r="AE217" s="30" t="str">
        <f t="shared" si="152"/>
        <v>Empleados</v>
      </c>
      <c r="AG217" s="33" t="str">
        <f t="shared" si="116"/>
        <v>Gráfico 5</v>
      </c>
      <c r="AH217" s="34" t="str">
        <f t="shared" si="126"/>
        <v>Número Empleados Agrícultura</v>
      </c>
      <c r="AI217" s="34" t="str">
        <f t="shared" si="154"/>
        <v>Ventas Estimadas de empresas dedicadas a agricultura y/o ganadería clasificadas por el Servicio de Impuestos Internos de tamaño GRANDE 3</v>
      </c>
      <c r="AJ217" s="34" t="str">
        <f t="shared" si="118"/>
        <v>Número de Empleados en Empresas del Sector Agrícola en cultivos de Plantas y forraje según la Categoría de Tamaño Específica del Servicio de Impuestos Internos de Chile para el Año 2020 (empleados)</v>
      </c>
      <c r="AK217" s="35" t="str">
        <f t="shared" si="153"/>
        <v>Año 2020</v>
      </c>
      <c r="AL217" s="34" t="str">
        <f t="shared" si="153"/>
        <v>venta estimada, empresas en agricultura, cultivos, actividad económica, agricultura, ganadería</v>
      </c>
      <c r="AM217" s="36" t="str">
        <f t="shared" si="119"/>
        <v>https://analytics.zoho.com/open-view/2395394000001175274?ZOHO_CRITERIA=%224.5%22.%22Id_Producto%22%3D100117</v>
      </c>
      <c r="AN217" s="44" t="str">
        <f t="shared" si="150"/>
        <v>CHL</v>
      </c>
      <c r="AO217" s="44" t="str">
        <f t="shared" si="150"/>
        <v>País</v>
      </c>
      <c r="AP217" s="34" t="str">
        <f t="shared" si="150"/>
        <v>Número de Empleados de las empresas dedicadas a una actividad económica asociada a la agricultura o la ganadería, según tamaño de la empresa.</v>
      </c>
      <c r="AQ217" s="45">
        <f t="shared" si="150"/>
        <v>44324</v>
      </c>
      <c r="AR217" s="36" t="str">
        <f t="shared" si="150"/>
        <v>Español</v>
      </c>
      <c r="AS217" s="36" t="str">
        <f t="shared" si="150"/>
        <v>Naty</v>
      </c>
      <c r="AT217" s="40" t="str">
        <f t="shared" si="150"/>
        <v>No Aplica</v>
      </c>
      <c r="AU217" s="40" t="str">
        <f t="shared" si="150"/>
        <v>No Aplica</v>
      </c>
      <c r="AV217" s="40" t="str">
        <f t="shared" si="150"/>
        <v>No Aplica</v>
      </c>
      <c r="AW217" s="35">
        <f t="shared" si="150"/>
        <v>100100000</v>
      </c>
      <c r="AX217" s="41" t="e">
        <f t="shared" si="150"/>
        <v>#REF!</v>
      </c>
      <c r="AY217" s="46" t="str">
        <f t="shared" si="150"/>
        <v>Fruta</v>
      </c>
      <c r="AZ217" s="40">
        <f t="shared" si="150"/>
        <v>38</v>
      </c>
      <c r="BA217" s="41" t="e">
        <f>+VLOOKUP($Z217,[2]!Temporalidad[[nombre]:[Columna1]],7,0)</f>
        <v>#REF!</v>
      </c>
      <c r="BB217" s="41" t="e">
        <f>+VLOOKUP($B217,[2]!Tipo_Gráfico[#Data],2,0)</f>
        <v>#REF!</v>
      </c>
      <c r="BC217" s="36" t="str">
        <f t="shared" si="128"/>
        <v>Servicio de Impuestos Internos , Ministerio de Hacienda, Chile</v>
      </c>
      <c r="BD217" s="35" t="e">
        <f>+VLOOKUP($AA217,[2]!unidad_medida[[nombre]:[Columna1]],2,0)</f>
        <v>#REF!</v>
      </c>
      <c r="BE217" s="40" t="str">
        <f t="shared" si="151"/>
        <v>No Aplica</v>
      </c>
      <c r="BF217" s="40" t="str">
        <f t="shared" si="151"/>
        <v>No Aplica</v>
      </c>
      <c r="BG217" s="40" t="str">
        <f t="shared" si="151"/>
        <v>No Aplica</v>
      </c>
      <c r="BH217" s="41" t="e">
        <f>+VLOOKUP($AP217,[2]!Responsables[#Data],3,0)</f>
        <v>#REF!</v>
      </c>
      <c r="BI217" s="41" t="e">
        <f>+VLOOKUP($AA217,[2]!unidad_medida[[nombre]:[Columna1]],5,0)</f>
        <v>#REF!</v>
      </c>
    </row>
    <row r="218" spans="1:61" ht="43.5" x14ac:dyDescent="0.35">
      <c r="A218" s="58" t="s">
        <v>250</v>
      </c>
      <c r="B218" s="58" t="s">
        <v>251</v>
      </c>
      <c r="C218" s="59">
        <v>4.2</v>
      </c>
      <c r="D218" s="19">
        <f t="shared" si="122"/>
        <v>60</v>
      </c>
      <c r="E218" s="20" t="str">
        <f t="shared" si="159"/>
        <v>GR</v>
      </c>
      <c r="F218" s="21"/>
      <c r="G218" s="22"/>
      <c r="H218" s="22"/>
      <c r="I218" s="24">
        <v>100110002</v>
      </c>
      <c r="J218" s="23" t="s">
        <v>48</v>
      </c>
      <c r="K218" s="22"/>
      <c r="L218" s="22"/>
      <c r="M218" s="22"/>
      <c r="N218" s="22"/>
      <c r="O218" s="22"/>
      <c r="P218" s="53" t="str">
        <f t="shared" si="155"/>
        <v>Número de Empleados en Empresas del Sector Agrícola en cultivos de Porotos según la Categoría de Tamaño Específica del Servicio de Impuestos Internos de Chile para el Año 2020 (empleados)</v>
      </c>
      <c r="Q218" s="20" t="s">
        <v>152</v>
      </c>
      <c r="R218" s="49" t="s">
        <v>153</v>
      </c>
      <c r="S218" s="50">
        <f>+I218</f>
        <v>100110002</v>
      </c>
      <c r="T218" s="28"/>
      <c r="U218" s="28"/>
      <c r="V218" s="28"/>
      <c r="W218" s="28"/>
      <c r="X218" s="28"/>
      <c r="Y218" s="28"/>
      <c r="Z218" s="25" t="str">
        <f>+"https://analytics.zoho.com/open-view/2395394000001175301?ZOHO_CRITERIA=%224.5%22.%22Id_Categor%C3%ADa%22%3D"&amp;S218</f>
        <v>https://analytics.zoho.com/open-view/2395394000001175301?ZOHO_CRITERIA=%224.5%22.%22Id_Categor%C3%ADa%22%3D100110002</v>
      </c>
      <c r="AA218" s="54" t="s">
        <v>154</v>
      </c>
      <c r="AB218" s="30" t="str">
        <f t="shared" si="152"/>
        <v>Chile</v>
      </c>
      <c r="AC218" s="31" t="str">
        <f t="shared" si="152"/>
        <v>Año 2020</v>
      </c>
      <c r="AD218" s="32" t="str">
        <f t="shared" si="152"/>
        <v>Número</v>
      </c>
      <c r="AE218" s="30" t="str">
        <f t="shared" si="152"/>
        <v>Empleados</v>
      </c>
      <c r="AG218" s="33" t="str">
        <f t="shared" si="116"/>
        <v>Gráfico 6</v>
      </c>
      <c r="AH218" s="34" t="str">
        <f t="shared" si="126"/>
        <v>Número Empleados Agrícultura</v>
      </c>
      <c r="AI218" s="34" t="str">
        <f t="shared" si="154"/>
        <v>Ventas Estimadas de empresas dedicadas a agricultura y/o ganadería clasificadas por el Servicio de Impuestos Internos de tamaño GRANDE 3</v>
      </c>
      <c r="AJ218" s="34" t="str">
        <f t="shared" si="118"/>
        <v>Número de Empleados en Empresas del Sector Agrícola en cultivos de Porotos según la Categoría de Tamaño Específica del Servicio de Impuestos Internos de Chile para el Año 2020 (empleados)</v>
      </c>
      <c r="AK218" s="35" t="str">
        <f t="shared" si="153"/>
        <v>Año 2020</v>
      </c>
      <c r="AL218" s="34" t="str">
        <f t="shared" si="153"/>
        <v>venta estimada, empresas en agricultura, cultivos, actividad económica, agricultura, ganadería</v>
      </c>
      <c r="AM218" s="36" t="str">
        <f t="shared" si="119"/>
        <v>https://analytics.zoho.com/open-view/2395394000001175301?ZOHO_CRITERIA=%224.5%22.%22Id_Categor%C3%ADa%22%3D100110002</v>
      </c>
      <c r="AN218" s="44" t="str">
        <f t="shared" si="150"/>
        <v>CHL</v>
      </c>
      <c r="AO218" s="44" t="str">
        <f t="shared" si="150"/>
        <v>País</v>
      </c>
      <c r="AP218" s="34" t="str">
        <f t="shared" si="150"/>
        <v>Número de Empleados de las empresas dedicadas a una actividad económica asociada a la agricultura o la ganadería, según tamaño de la empresa.</v>
      </c>
      <c r="AQ218" s="45">
        <f t="shared" si="150"/>
        <v>44324</v>
      </c>
      <c r="AR218" s="36" t="str">
        <f t="shared" si="150"/>
        <v>Español</v>
      </c>
      <c r="AS218" s="36" t="str">
        <f t="shared" si="150"/>
        <v>Naty</v>
      </c>
      <c r="AT218" s="40" t="str">
        <f t="shared" si="150"/>
        <v>No Aplica</v>
      </c>
      <c r="AU218" s="40" t="str">
        <f t="shared" si="150"/>
        <v>No Aplica</v>
      </c>
      <c r="AV218" s="40" t="str">
        <f t="shared" si="150"/>
        <v>No Aplica</v>
      </c>
      <c r="AW218" s="35">
        <v>100110002</v>
      </c>
      <c r="AX218" s="41" t="e">
        <f t="shared" si="150"/>
        <v>#REF!</v>
      </c>
      <c r="AY218" s="46" t="str">
        <f t="shared" si="150"/>
        <v>Fruta</v>
      </c>
      <c r="AZ218" s="40">
        <f t="shared" si="150"/>
        <v>38</v>
      </c>
      <c r="BA218" s="41" t="e">
        <f>+VLOOKUP($Z218,[2]!Temporalidad[[nombre]:[Columna1]],7,0)</f>
        <v>#REF!</v>
      </c>
      <c r="BB218" s="41" t="e">
        <f>+VLOOKUP($B218,[2]!Tipo_Gráfico[#Data],2,0)</f>
        <v>#REF!</v>
      </c>
      <c r="BC218" s="36" t="str">
        <f t="shared" si="128"/>
        <v>Servicio de Impuestos Internos , Ministerio de Hacienda, Chile</v>
      </c>
      <c r="BD218" s="35" t="e">
        <f>+VLOOKUP($AA218,[2]!unidad_medida[[nombre]:[Columna1]],2,0)</f>
        <v>#REF!</v>
      </c>
      <c r="BE218" s="40" t="str">
        <f t="shared" si="151"/>
        <v>No Aplica</v>
      </c>
      <c r="BF218" s="40" t="str">
        <f t="shared" si="151"/>
        <v>No Aplica</v>
      </c>
      <c r="BG218" s="40" t="str">
        <f t="shared" si="151"/>
        <v>No Aplica</v>
      </c>
      <c r="BH218" s="41" t="e">
        <f>+VLOOKUP($AP218,[2]!Responsables[#Data],3,0)</f>
        <v>#REF!</v>
      </c>
      <c r="BI218" s="41" t="e">
        <f>+VLOOKUP($AA218,[2]!unidad_medida[[nombre]:[Columna1]],5,0)</f>
        <v>#REF!</v>
      </c>
    </row>
    <row r="219" spans="1:61" ht="43.5" x14ac:dyDescent="0.35">
      <c r="A219" s="58" t="s">
        <v>250</v>
      </c>
      <c r="B219" s="58" t="s">
        <v>251</v>
      </c>
      <c r="C219" s="59">
        <v>4.2</v>
      </c>
      <c r="D219" s="19">
        <f t="shared" si="122"/>
        <v>61</v>
      </c>
      <c r="E219" s="20" t="str">
        <f t="shared" si="159"/>
        <v>GR</v>
      </c>
      <c r="F219" s="21"/>
      <c r="G219" s="22"/>
      <c r="H219" s="22"/>
      <c r="I219" s="24">
        <v>100110007</v>
      </c>
      <c r="J219" s="23" t="s">
        <v>48</v>
      </c>
      <c r="K219" s="22"/>
      <c r="L219" s="22"/>
      <c r="M219" s="22"/>
      <c r="N219" s="22"/>
      <c r="O219" s="22"/>
      <c r="P219" s="53" t="str">
        <f t="shared" si="155"/>
        <v>Número de Empleados en Empresas del Sector Agrícola en cultivos de Otras legumbres según la Categoría de Tamaño Específica del Servicio de Impuestos Internos de Chile para el Año 2020 (empleados)</v>
      </c>
      <c r="Q219" s="20" t="str">
        <f t="shared" si="158"/>
        <v>Gráfico 6</v>
      </c>
      <c r="R219" s="49" t="s">
        <v>155</v>
      </c>
      <c r="S219" s="50">
        <f t="shared" ref="S219:S239" si="160">+I219</f>
        <v>100110007</v>
      </c>
      <c r="T219" s="28"/>
      <c r="U219" s="28"/>
      <c r="V219" s="28"/>
      <c r="W219" s="28"/>
      <c r="X219" s="28"/>
      <c r="Y219" s="28"/>
      <c r="Z219" s="25" t="str">
        <f t="shared" ref="Z219:Z239" si="161">+"https://analytics.zoho.com/open-view/2395394000001175301?ZOHO_CRITERIA=%224.5%22.%22Id_Categor%C3%ADa%22%3D"&amp;S219</f>
        <v>https://analytics.zoho.com/open-view/2395394000001175301?ZOHO_CRITERIA=%224.5%22.%22Id_Categor%C3%ADa%22%3D100110007</v>
      </c>
      <c r="AA219" s="54" t="s">
        <v>156</v>
      </c>
      <c r="AB219" s="30" t="str">
        <f t="shared" si="152"/>
        <v>Chile</v>
      </c>
      <c r="AC219" s="31" t="str">
        <f t="shared" si="152"/>
        <v>Año 2020</v>
      </c>
      <c r="AD219" s="32" t="str">
        <f t="shared" si="152"/>
        <v>Número</v>
      </c>
      <c r="AE219" s="30" t="str">
        <f t="shared" si="152"/>
        <v>Empleados</v>
      </c>
      <c r="AG219" s="33" t="str">
        <f t="shared" si="116"/>
        <v>Gráfico 6</v>
      </c>
      <c r="AH219" s="34" t="str">
        <f t="shared" si="126"/>
        <v>Número Empleados Agrícultura</v>
      </c>
      <c r="AI219" s="34" t="str">
        <f t="shared" si="154"/>
        <v>Ventas Estimadas de empresas dedicadas a agricultura y/o ganadería clasificadas por el Servicio de Impuestos Internos de tamaño GRANDE 3</v>
      </c>
      <c r="AJ219" s="34" t="str">
        <f t="shared" si="118"/>
        <v>Número de Empleados en Empresas del Sector Agrícola en cultivos de Otras legumbres según la Categoría de Tamaño Específica del Servicio de Impuestos Internos de Chile para el Año 2020 (empleados)</v>
      </c>
      <c r="AK219" s="35" t="str">
        <f t="shared" si="153"/>
        <v>Año 2020</v>
      </c>
      <c r="AL219" s="34" t="str">
        <f t="shared" si="153"/>
        <v>venta estimada, empresas en agricultura, cultivos, actividad económica, agricultura, ganadería</v>
      </c>
      <c r="AM219" s="36" t="str">
        <f t="shared" si="119"/>
        <v>https://analytics.zoho.com/open-view/2395394000001175301?ZOHO_CRITERIA=%224.5%22.%22Id_Categor%C3%ADa%22%3D100110007</v>
      </c>
      <c r="AN219" s="44" t="str">
        <f t="shared" si="150"/>
        <v>CHL</v>
      </c>
      <c r="AO219" s="44" t="str">
        <f t="shared" si="150"/>
        <v>País</v>
      </c>
      <c r="AP219" s="34" t="str">
        <f t="shared" si="150"/>
        <v>Número de Empleados de las empresas dedicadas a una actividad económica asociada a la agricultura o la ganadería, según tamaño de la empresa.</v>
      </c>
      <c r="AQ219" s="45">
        <f t="shared" si="150"/>
        <v>44324</v>
      </c>
      <c r="AR219" s="36" t="str">
        <f t="shared" si="150"/>
        <v>Español</v>
      </c>
      <c r="AS219" s="36" t="str">
        <f t="shared" si="150"/>
        <v>Naty</v>
      </c>
      <c r="AT219" s="40" t="str">
        <f t="shared" si="150"/>
        <v>No Aplica</v>
      </c>
      <c r="AU219" s="40" t="str">
        <f t="shared" si="150"/>
        <v>No Aplica</v>
      </c>
      <c r="AV219" s="40" t="str">
        <f t="shared" si="150"/>
        <v>No Aplica</v>
      </c>
      <c r="AW219" s="35">
        <v>100110007</v>
      </c>
      <c r="AX219" s="41" t="e">
        <f t="shared" si="150"/>
        <v>#REF!</v>
      </c>
      <c r="AY219" s="46" t="str">
        <f t="shared" si="150"/>
        <v>Fruta</v>
      </c>
      <c r="AZ219" s="40">
        <f t="shared" si="150"/>
        <v>38</v>
      </c>
      <c r="BA219" s="41" t="e">
        <f>+VLOOKUP($Z219,[2]!Temporalidad[[nombre]:[Columna1]],7,0)</f>
        <v>#REF!</v>
      </c>
      <c r="BB219" s="41" t="e">
        <f>+VLOOKUP($B219,[2]!Tipo_Gráfico[#Data],2,0)</f>
        <v>#REF!</v>
      </c>
      <c r="BC219" s="36" t="str">
        <f t="shared" si="128"/>
        <v>Servicio de Impuestos Internos , Ministerio de Hacienda, Chile</v>
      </c>
      <c r="BD219" s="35" t="e">
        <f>+VLOOKUP($AA219,[2]!unidad_medida[[nombre]:[Columna1]],2,0)</f>
        <v>#REF!</v>
      </c>
      <c r="BE219" s="40" t="str">
        <f t="shared" si="151"/>
        <v>No Aplica</v>
      </c>
      <c r="BF219" s="40" t="str">
        <f t="shared" si="151"/>
        <v>No Aplica</v>
      </c>
      <c r="BG219" s="40" t="str">
        <f t="shared" si="151"/>
        <v>No Aplica</v>
      </c>
      <c r="BH219" s="41" t="e">
        <f>+VLOOKUP($AP219,[2]!Responsables[#Data],3,0)</f>
        <v>#REF!</v>
      </c>
      <c r="BI219" s="41" t="e">
        <f>+VLOOKUP($AA219,[2]!unidad_medida[[nombre]:[Columna1]],5,0)</f>
        <v>#REF!</v>
      </c>
    </row>
    <row r="220" spans="1:61" ht="43.5" x14ac:dyDescent="0.35">
      <c r="A220" s="58" t="s">
        <v>250</v>
      </c>
      <c r="B220" s="58" t="s">
        <v>251</v>
      </c>
      <c r="C220" s="59">
        <v>4.2</v>
      </c>
      <c r="D220" s="19">
        <f t="shared" si="122"/>
        <v>62</v>
      </c>
      <c r="E220" s="20" t="str">
        <f t="shared" si="159"/>
        <v>GR</v>
      </c>
      <c r="F220" s="21"/>
      <c r="G220" s="22"/>
      <c r="H220" s="22"/>
      <c r="I220" s="24">
        <v>100111001</v>
      </c>
      <c r="J220" s="23" t="s">
        <v>48</v>
      </c>
      <c r="K220" s="22"/>
      <c r="L220" s="22"/>
      <c r="M220" s="22"/>
      <c r="N220" s="22"/>
      <c r="O220" s="22"/>
      <c r="P220" s="53" t="str">
        <f t="shared" si="155"/>
        <v>Número de Empleados en Empresas del Sector Agrícola en cultivos de Arroz según la Categoría de Tamaño Específica del Servicio de Impuestos Internos de Chile para el Año 2020 (empleados)</v>
      </c>
      <c r="Q220" s="20" t="str">
        <f t="shared" si="158"/>
        <v>Gráfico 6</v>
      </c>
      <c r="R220" s="49" t="s">
        <v>157</v>
      </c>
      <c r="S220" s="50">
        <f t="shared" si="160"/>
        <v>100111001</v>
      </c>
      <c r="T220" s="28"/>
      <c r="U220" s="28"/>
      <c r="V220" s="28"/>
      <c r="W220" s="28"/>
      <c r="X220" s="28"/>
      <c r="Y220" s="28"/>
      <c r="Z220" s="25" t="str">
        <f t="shared" si="161"/>
        <v>https://analytics.zoho.com/open-view/2395394000001175301?ZOHO_CRITERIA=%224.5%22.%22Id_Categor%C3%ADa%22%3D100111001</v>
      </c>
      <c r="AA220" s="54" t="s">
        <v>158</v>
      </c>
      <c r="AB220" s="30" t="str">
        <f t="shared" si="152"/>
        <v>Chile</v>
      </c>
      <c r="AC220" s="31" t="str">
        <f t="shared" si="152"/>
        <v>Año 2020</v>
      </c>
      <c r="AD220" s="32" t="str">
        <f t="shared" si="152"/>
        <v>Número</v>
      </c>
      <c r="AE220" s="30" t="str">
        <f t="shared" si="152"/>
        <v>Empleados</v>
      </c>
      <c r="AG220" s="33" t="str">
        <f t="shared" si="116"/>
        <v>Gráfico 6</v>
      </c>
      <c r="AH220" s="34" t="str">
        <f t="shared" si="126"/>
        <v>Número Empleados Agrícultura</v>
      </c>
      <c r="AI220" s="34" t="str">
        <f t="shared" si="154"/>
        <v>Ventas Estimadas de empresas dedicadas a agricultura y/o ganadería clasificadas por el Servicio de Impuestos Internos de tamaño GRANDE 3</v>
      </c>
      <c r="AJ220" s="34" t="str">
        <f t="shared" si="118"/>
        <v>Número de Empleados en Empresas del Sector Agrícola en cultivos de Arroz según la Categoría de Tamaño Específica del Servicio de Impuestos Internos de Chile para el Año 2020 (empleados)</v>
      </c>
      <c r="AK220" s="35" t="str">
        <f t="shared" si="153"/>
        <v>Año 2020</v>
      </c>
      <c r="AL220" s="34" t="str">
        <f t="shared" si="153"/>
        <v>venta estimada, empresas en agricultura, cultivos, actividad económica, agricultura, ganadería</v>
      </c>
      <c r="AM220" s="36" t="str">
        <f t="shared" si="119"/>
        <v>https://analytics.zoho.com/open-view/2395394000001175301?ZOHO_CRITERIA=%224.5%22.%22Id_Categor%C3%ADa%22%3D100111001</v>
      </c>
      <c r="AN220" s="44" t="str">
        <f t="shared" si="150"/>
        <v>CHL</v>
      </c>
      <c r="AO220" s="44" t="str">
        <f t="shared" si="150"/>
        <v>País</v>
      </c>
      <c r="AP220" s="34" t="str">
        <f t="shared" si="150"/>
        <v>Número de Empleados de las empresas dedicadas a una actividad económica asociada a la agricultura o la ganadería, según tamaño de la empresa.</v>
      </c>
      <c r="AQ220" s="45">
        <f t="shared" si="150"/>
        <v>44324</v>
      </c>
      <c r="AR220" s="36" t="str">
        <f t="shared" si="150"/>
        <v>Español</v>
      </c>
      <c r="AS220" s="36" t="str">
        <f t="shared" si="150"/>
        <v>Naty</v>
      </c>
      <c r="AT220" s="40" t="str">
        <f t="shared" si="150"/>
        <v>No Aplica</v>
      </c>
      <c r="AU220" s="40" t="str">
        <f t="shared" si="150"/>
        <v>No Aplica</v>
      </c>
      <c r="AV220" s="40" t="str">
        <f t="shared" si="150"/>
        <v>No Aplica</v>
      </c>
      <c r="AW220" s="35">
        <v>100111001</v>
      </c>
      <c r="AX220" s="41" t="e">
        <f t="shared" si="150"/>
        <v>#REF!</v>
      </c>
      <c r="AY220" s="46" t="str">
        <f t="shared" si="150"/>
        <v>Fruta</v>
      </c>
      <c r="AZ220" s="40">
        <f t="shared" si="150"/>
        <v>38</v>
      </c>
      <c r="BA220" s="41" t="e">
        <f>+VLOOKUP($Z220,[2]!Temporalidad[[nombre]:[Columna1]],7,0)</f>
        <v>#REF!</v>
      </c>
      <c r="BB220" s="41" t="e">
        <f>+VLOOKUP($B220,[2]!Tipo_Gráfico[#Data],2,0)</f>
        <v>#REF!</v>
      </c>
      <c r="BC220" s="36" t="str">
        <f t="shared" si="128"/>
        <v>Servicio de Impuestos Internos , Ministerio de Hacienda, Chile</v>
      </c>
      <c r="BD220" s="35" t="e">
        <f>+VLOOKUP($AA220,[2]!unidad_medida[[nombre]:[Columna1]],2,0)</f>
        <v>#REF!</v>
      </c>
      <c r="BE220" s="40" t="str">
        <f t="shared" si="151"/>
        <v>No Aplica</v>
      </c>
      <c r="BF220" s="40" t="str">
        <f t="shared" si="151"/>
        <v>No Aplica</v>
      </c>
      <c r="BG220" s="40" t="str">
        <f t="shared" si="151"/>
        <v>No Aplica</v>
      </c>
      <c r="BH220" s="41" t="e">
        <f>+VLOOKUP($AP220,[2]!Responsables[#Data],3,0)</f>
        <v>#REF!</v>
      </c>
      <c r="BI220" s="41" t="e">
        <f>+VLOOKUP($AA220,[2]!unidad_medida[[nombre]:[Columna1]],5,0)</f>
        <v>#REF!</v>
      </c>
    </row>
    <row r="221" spans="1:61" ht="43.5" x14ac:dyDescent="0.35">
      <c r="A221" s="58" t="s">
        <v>250</v>
      </c>
      <c r="B221" s="58" t="s">
        <v>251</v>
      </c>
      <c r="C221" s="59">
        <v>4.2</v>
      </c>
      <c r="D221" s="19">
        <f t="shared" si="122"/>
        <v>63</v>
      </c>
      <c r="E221" s="20" t="str">
        <f t="shared" si="159"/>
        <v>GR</v>
      </c>
      <c r="F221" s="21"/>
      <c r="G221" s="22"/>
      <c r="H221" s="22"/>
      <c r="I221" s="24">
        <v>100111002</v>
      </c>
      <c r="J221" s="23" t="s">
        <v>48</v>
      </c>
      <c r="K221" s="22"/>
      <c r="L221" s="22"/>
      <c r="M221" s="22"/>
      <c r="N221" s="22"/>
      <c r="O221" s="22"/>
      <c r="P221" s="53" t="str">
        <f t="shared" si="155"/>
        <v>Número de Empleados en Empresas del Sector Agrícola en cultivos de Trigo según la Categoría de Tamaño Específica del Servicio de Impuestos Internos de Chile para el Año 2020 (empleados)</v>
      </c>
      <c r="Q221" s="20" t="str">
        <f t="shared" si="158"/>
        <v>Gráfico 6</v>
      </c>
      <c r="R221" s="49" t="s">
        <v>159</v>
      </c>
      <c r="S221" s="50">
        <f t="shared" si="160"/>
        <v>100111002</v>
      </c>
      <c r="T221" s="28"/>
      <c r="U221" s="28"/>
      <c r="V221" s="28"/>
      <c r="W221" s="28"/>
      <c r="X221" s="28"/>
      <c r="Y221" s="28"/>
      <c r="Z221" s="25" t="str">
        <f t="shared" si="161"/>
        <v>https://analytics.zoho.com/open-view/2395394000001175301?ZOHO_CRITERIA=%224.5%22.%22Id_Categor%C3%ADa%22%3D100111002</v>
      </c>
      <c r="AA221" s="54" t="s">
        <v>160</v>
      </c>
      <c r="AB221" s="30" t="str">
        <f t="shared" si="152"/>
        <v>Chile</v>
      </c>
      <c r="AC221" s="31" t="str">
        <f t="shared" si="152"/>
        <v>Año 2020</v>
      </c>
      <c r="AD221" s="32" t="str">
        <f t="shared" si="152"/>
        <v>Número</v>
      </c>
      <c r="AE221" s="30" t="str">
        <f t="shared" si="152"/>
        <v>Empleados</v>
      </c>
      <c r="AG221" s="33" t="str">
        <f t="shared" si="116"/>
        <v>Gráfico 6</v>
      </c>
      <c r="AH221" s="34" t="str">
        <f t="shared" si="126"/>
        <v>Número Empleados Agrícultura</v>
      </c>
      <c r="AI221" s="34" t="str">
        <f t="shared" si="154"/>
        <v>Ventas Estimadas de empresas dedicadas a agricultura y/o ganadería clasificadas por el Servicio de Impuestos Internos de tamaño GRANDE 3</v>
      </c>
      <c r="AJ221" s="34" t="str">
        <f t="shared" si="118"/>
        <v>Número de Empleados en Empresas del Sector Agrícola en cultivos de Trigo según la Categoría de Tamaño Específica del Servicio de Impuestos Internos de Chile para el Año 2020 (empleados)</v>
      </c>
      <c r="AK221" s="35" t="str">
        <f t="shared" si="153"/>
        <v>Año 2020</v>
      </c>
      <c r="AL221" s="34" t="str">
        <f t="shared" si="153"/>
        <v>venta estimada, empresas en agricultura, cultivos, actividad económica, agricultura, ganadería</v>
      </c>
      <c r="AM221" s="36" t="str">
        <f t="shared" si="119"/>
        <v>https://analytics.zoho.com/open-view/2395394000001175301?ZOHO_CRITERIA=%224.5%22.%22Id_Categor%C3%ADa%22%3D100111002</v>
      </c>
      <c r="AN221" s="44" t="str">
        <f t="shared" si="150"/>
        <v>CHL</v>
      </c>
      <c r="AO221" s="44" t="str">
        <f t="shared" si="150"/>
        <v>País</v>
      </c>
      <c r="AP221" s="34" t="str">
        <f t="shared" si="150"/>
        <v>Número de Empleados de las empresas dedicadas a una actividad económica asociada a la agricultura o la ganadería, según tamaño de la empresa.</v>
      </c>
      <c r="AQ221" s="45">
        <f t="shared" si="150"/>
        <v>44324</v>
      </c>
      <c r="AR221" s="36" t="str">
        <f t="shared" si="150"/>
        <v>Español</v>
      </c>
      <c r="AS221" s="36" t="str">
        <f t="shared" si="150"/>
        <v>Naty</v>
      </c>
      <c r="AT221" s="40" t="str">
        <f t="shared" si="150"/>
        <v>No Aplica</v>
      </c>
      <c r="AU221" s="40" t="str">
        <f t="shared" si="150"/>
        <v>No Aplica</v>
      </c>
      <c r="AV221" s="40" t="str">
        <f t="shared" si="150"/>
        <v>No Aplica</v>
      </c>
      <c r="AW221" s="35">
        <v>100111002</v>
      </c>
      <c r="AX221" s="41" t="e">
        <f t="shared" si="150"/>
        <v>#REF!</v>
      </c>
      <c r="AY221" s="46" t="str">
        <f t="shared" si="150"/>
        <v>Fruta</v>
      </c>
      <c r="AZ221" s="40">
        <f t="shared" si="150"/>
        <v>38</v>
      </c>
      <c r="BA221" s="41" t="e">
        <f>+VLOOKUP($Z221,[2]!Temporalidad[[nombre]:[Columna1]],7,0)</f>
        <v>#REF!</v>
      </c>
      <c r="BB221" s="41" t="e">
        <f>+VLOOKUP($B221,[2]!Tipo_Gráfico[#Data],2,0)</f>
        <v>#REF!</v>
      </c>
      <c r="BC221" s="36" t="str">
        <f t="shared" si="128"/>
        <v>Servicio de Impuestos Internos , Ministerio de Hacienda, Chile</v>
      </c>
      <c r="BD221" s="35" t="e">
        <f>+VLOOKUP($AA221,[2]!unidad_medida[[nombre]:[Columna1]],2,0)</f>
        <v>#REF!</v>
      </c>
      <c r="BE221" s="40" t="str">
        <f t="shared" si="151"/>
        <v>No Aplica</v>
      </c>
      <c r="BF221" s="40" t="str">
        <f t="shared" si="151"/>
        <v>No Aplica</v>
      </c>
      <c r="BG221" s="40" t="str">
        <f t="shared" si="151"/>
        <v>No Aplica</v>
      </c>
      <c r="BH221" s="41" t="e">
        <f>+VLOOKUP($AP221,[2]!Responsables[#Data],3,0)</f>
        <v>#REF!</v>
      </c>
      <c r="BI221" s="41" t="e">
        <f>+VLOOKUP($AA221,[2]!unidad_medida[[nombre]:[Columna1]],5,0)</f>
        <v>#REF!</v>
      </c>
    </row>
    <row r="222" spans="1:61" ht="43.5" x14ac:dyDescent="0.35">
      <c r="A222" s="58" t="s">
        <v>250</v>
      </c>
      <c r="B222" s="58" t="s">
        <v>251</v>
      </c>
      <c r="C222" s="59">
        <v>4.2</v>
      </c>
      <c r="D222" s="19">
        <f t="shared" si="122"/>
        <v>64</v>
      </c>
      <c r="E222" s="20" t="str">
        <f t="shared" si="159"/>
        <v>GR</v>
      </c>
      <c r="F222" s="21"/>
      <c r="G222" s="22"/>
      <c r="H222" s="22"/>
      <c r="I222" s="24">
        <v>100111003</v>
      </c>
      <c r="J222" s="23" t="s">
        <v>48</v>
      </c>
      <c r="K222" s="22"/>
      <c r="L222" s="22"/>
      <c r="M222" s="22"/>
      <c r="N222" s="22"/>
      <c r="O222" s="22"/>
      <c r="P222" s="53" t="str">
        <f t="shared" si="155"/>
        <v>Número de Empleados en Empresas del Sector Agrícola en cultivos de Maíz según la Categoría de Tamaño Específica del Servicio de Impuestos Internos de Chile para el Año 2020 (empleados)</v>
      </c>
      <c r="Q222" s="20" t="str">
        <f t="shared" si="158"/>
        <v>Gráfico 6</v>
      </c>
      <c r="R222" s="49" t="s">
        <v>161</v>
      </c>
      <c r="S222" s="50">
        <f t="shared" si="160"/>
        <v>100111003</v>
      </c>
      <c r="T222" s="28"/>
      <c r="U222" s="28"/>
      <c r="V222" s="28"/>
      <c r="W222" s="28"/>
      <c r="X222" s="28"/>
      <c r="Y222" s="28"/>
      <c r="Z222" s="25" t="str">
        <f t="shared" si="161"/>
        <v>https://analytics.zoho.com/open-view/2395394000001175301?ZOHO_CRITERIA=%224.5%22.%22Id_Categor%C3%ADa%22%3D100111003</v>
      </c>
      <c r="AA222" s="54" t="s">
        <v>162</v>
      </c>
      <c r="AB222" s="30" t="str">
        <f t="shared" si="152"/>
        <v>Chile</v>
      </c>
      <c r="AC222" s="31" t="str">
        <f t="shared" si="152"/>
        <v>Año 2020</v>
      </c>
      <c r="AD222" s="32" t="str">
        <f t="shared" si="152"/>
        <v>Número</v>
      </c>
      <c r="AE222" s="30" t="str">
        <f t="shared" si="152"/>
        <v>Empleados</v>
      </c>
      <c r="AG222" s="33" t="str">
        <f t="shared" si="116"/>
        <v>Gráfico 6</v>
      </c>
      <c r="AH222" s="34" t="str">
        <f t="shared" si="126"/>
        <v>Número Empleados Agrícultura</v>
      </c>
      <c r="AI222" s="34" t="str">
        <f t="shared" si="154"/>
        <v>Ventas Estimadas de empresas dedicadas a agricultura y/o ganadería clasificadas por el Servicio de Impuestos Internos de tamaño GRANDE 3</v>
      </c>
      <c r="AJ222" s="34" t="str">
        <f t="shared" si="118"/>
        <v>Número de Empleados en Empresas del Sector Agrícola en cultivos de Maíz según la Categoría de Tamaño Específica del Servicio de Impuestos Internos de Chile para el Año 2020 (empleados)</v>
      </c>
      <c r="AK222" s="35" t="str">
        <f t="shared" si="153"/>
        <v>Año 2020</v>
      </c>
      <c r="AL222" s="34" t="str">
        <f t="shared" si="153"/>
        <v>venta estimada, empresas en agricultura, cultivos, actividad económica, agricultura, ganadería</v>
      </c>
      <c r="AM222" s="36" t="str">
        <f t="shared" si="119"/>
        <v>https://analytics.zoho.com/open-view/2395394000001175301?ZOHO_CRITERIA=%224.5%22.%22Id_Categor%C3%ADa%22%3D100111003</v>
      </c>
      <c r="AN222" s="44" t="str">
        <f t="shared" si="150"/>
        <v>CHL</v>
      </c>
      <c r="AO222" s="44" t="str">
        <f t="shared" si="150"/>
        <v>País</v>
      </c>
      <c r="AP222" s="34" t="str">
        <f t="shared" si="150"/>
        <v>Número de Empleados de las empresas dedicadas a una actividad económica asociada a la agricultura o la ganadería, según tamaño de la empresa.</v>
      </c>
      <c r="AQ222" s="45">
        <f t="shared" si="150"/>
        <v>44324</v>
      </c>
      <c r="AR222" s="36" t="str">
        <f t="shared" si="150"/>
        <v>Español</v>
      </c>
      <c r="AS222" s="36" t="str">
        <f t="shared" si="150"/>
        <v>Naty</v>
      </c>
      <c r="AT222" s="40" t="str">
        <f t="shared" si="150"/>
        <v>No Aplica</v>
      </c>
      <c r="AU222" s="40" t="str">
        <f t="shared" si="150"/>
        <v>No Aplica</v>
      </c>
      <c r="AV222" s="40" t="str">
        <f t="shared" si="150"/>
        <v>No Aplica</v>
      </c>
      <c r="AW222" s="35">
        <v>100111003</v>
      </c>
      <c r="AX222" s="41" t="e">
        <f t="shared" si="150"/>
        <v>#REF!</v>
      </c>
      <c r="AY222" s="46" t="str">
        <f t="shared" si="150"/>
        <v>Fruta</v>
      </c>
      <c r="AZ222" s="40">
        <f t="shared" si="150"/>
        <v>38</v>
      </c>
      <c r="BA222" s="41" t="e">
        <f>+VLOOKUP($Z222,[2]!Temporalidad[[nombre]:[Columna1]],7,0)</f>
        <v>#REF!</v>
      </c>
      <c r="BB222" s="41" t="e">
        <f>+VLOOKUP($B222,[2]!Tipo_Gráfico[#Data],2,0)</f>
        <v>#REF!</v>
      </c>
      <c r="BC222" s="36" t="str">
        <f t="shared" si="128"/>
        <v>Servicio de Impuestos Internos , Ministerio de Hacienda, Chile</v>
      </c>
      <c r="BD222" s="35" t="e">
        <f>+VLOOKUP($AA222,[2]!unidad_medida[[nombre]:[Columna1]],2,0)</f>
        <v>#REF!</v>
      </c>
      <c r="BE222" s="40" t="str">
        <f t="shared" si="151"/>
        <v>No Aplica</v>
      </c>
      <c r="BF222" s="40" t="str">
        <f t="shared" si="151"/>
        <v>No Aplica</v>
      </c>
      <c r="BG222" s="40" t="str">
        <f t="shared" si="151"/>
        <v>No Aplica</v>
      </c>
      <c r="BH222" s="41" t="e">
        <f>+VLOOKUP($AP222,[2]!Responsables[#Data],3,0)</f>
        <v>#REF!</v>
      </c>
      <c r="BI222" s="41" t="e">
        <f>+VLOOKUP($AA222,[2]!unidad_medida[[nombre]:[Columna1]],5,0)</f>
        <v>#REF!</v>
      </c>
    </row>
    <row r="223" spans="1:61" ht="43.5" x14ac:dyDescent="0.35">
      <c r="A223" s="58" t="s">
        <v>250</v>
      </c>
      <c r="B223" s="58" t="s">
        <v>251</v>
      </c>
      <c r="C223" s="59">
        <v>4.2</v>
      </c>
      <c r="D223" s="19">
        <f t="shared" si="122"/>
        <v>65</v>
      </c>
      <c r="E223" s="20" t="str">
        <f t="shared" si="159"/>
        <v>GR</v>
      </c>
      <c r="F223" s="21"/>
      <c r="G223" s="22"/>
      <c r="H223" s="22"/>
      <c r="I223" s="24">
        <v>100111004</v>
      </c>
      <c r="J223" s="23" t="s">
        <v>48</v>
      </c>
      <c r="K223" s="22"/>
      <c r="L223" s="22"/>
      <c r="M223" s="22"/>
      <c r="N223" s="22"/>
      <c r="O223" s="22"/>
      <c r="P223" s="53" t="str">
        <f t="shared" si="155"/>
        <v>Número de Empleados en Empresas del Sector Agrícola en cultivos de Cebada según la Categoría de Tamaño Específica del Servicio de Impuestos Internos de Chile para el Año 2020 (empleados)</v>
      </c>
      <c r="Q223" s="20" t="str">
        <f t="shared" si="158"/>
        <v>Gráfico 6</v>
      </c>
      <c r="R223" s="49" t="s">
        <v>163</v>
      </c>
      <c r="S223" s="50">
        <f t="shared" si="160"/>
        <v>100111004</v>
      </c>
      <c r="T223" s="28"/>
      <c r="U223" s="28"/>
      <c r="V223" s="28"/>
      <c r="W223" s="28"/>
      <c r="X223" s="28"/>
      <c r="Y223" s="28"/>
      <c r="Z223" s="25" t="str">
        <f t="shared" si="161"/>
        <v>https://analytics.zoho.com/open-view/2395394000001175301?ZOHO_CRITERIA=%224.5%22.%22Id_Categor%C3%ADa%22%3D100111004</v>
      </c>
      <c r="AA223" s="54" t="s">
        <v>164</v>
      </c>
      <c r="AB223" s="30" t="str">
        <f t="shared" si="152"/>
        <v>Chile</v>
      </c>
      <c r="AC223" s="31" t="str">
        <f t="shared" si="152"/>
        <v>Año 2020</v>
      </c>
      <c r="AD223" s="32" t="str">
        <f t="shared" si="152"/>
        <v>Número</v>
      </c>
      <c r="AE223" s="30" t="str">
        <f t="shared" si="152"/>
        <v>Empleados</v>
      </c>
      <c r="AG223" s="33" t="str">
        <f t="shared" si="116"/>
        <v>Gráfico 6</v>
      </c>
      <c r="AH223" s="34" t="str">
        <f t="shared" si="126"/>
        <v>Número Empleados Agrícultura</v>
      </c>
      <c r="AI223" s="34" t="str">
        <f t="shared" si="154"/>
        <v>Ventas Estimadas de empresas dedicadas a agricultura y/o ganadería clasificadas por el Servicio de Impuestos Internos de tamaño GRANDE 3</v>
      </c>
      <c r="AJ223" s="34" t="str">
        <f t="shared" si="118"/>
        <v>Número de Empleados en Empresas del Sector Agrícola en cultivos de Cebada según la Categoría de Tamaño Específica del Servicio de Impuestos Internos de Chile para el Año 2020 (empleados)</v>
      </c>
      <c r="AK223" s="35" t="str">
        <f t="shared" si="153"/>
        <v>Año 2020</v>
      </c>
      <c r="AL223" s="34" t="str">
        <f t="shared" si="153"/>
        <v>venta estimada, empresas en agricultura, cultivos, actividad económica, agricultura, ganadería</v>
      </c>
      <c r="AM223" s="36" t="str">
        <f t="shared" si="119"/>
        <v>https://analytics.zoho.com/open-view/2395394000001175301?ZOHO_CRITERIA=%224.5%22.%22Id_Categor%C3%ADa%22%3D100111004</v>
      </c>
      <c r="AN223" s="44" t="str">
        <f t="shared" si="150"/>
        <v>CHL</v>
      </c>
      <c r="AO223" s="44" t="str">
        <f t="shared" si="150"/>
        <v>País</v>
      </c>
      <c r="AP223" s="34" t="str">
        <f t="shared" si="150"/>
        <v>Número de Empleados de las empresas dedicadas a una actividad económica asociada a la agricultura o la ganadería, según tamaño de la empresa.</v>
      </c>
      <c r="AQ223" s="45">
        <f t="shared" si="150"/>
        <v>44324</v>
      </c>
      <c r="AR223" s="36" t="str">
        <f t="shared" si="150"/>
        <v>Español</v>
      </c>
      <c r="AS223" s="36" t="str">
        <f t="shared" si="150"/>
        <v>Naty</v>
      </c>
      <c r="AT223" s="40" t="str">
        <f t="shared" si="150"/>
        <v>No Aplica</v>
      </c>
      <c r="AU223" s="40" t="str">
        <f t="shared" si="150"/>
        <v>No Aplica</v>
      </c>
      <c r="AV223" s="40" t="str">
        <f t="shared" si="150"/>
        <v>No Aplica</v>
      </c>
      <c r="AW223" s="35">
        <v>100111004</v>
      </c>
      <c r="AX223" s="41" t="e">
        <f t="shared" si="150"/>
        <v>#REF!</v>
      </c>
      <c r="AY223" s="46" t="str">
        <f t="shared" si="150"/>
        <v>Fruta</v>
      </c>
      <c r="AZ223" s="40">
        <f t="shared" si="150"/>
        <v>38</v>
      </c>
      <c r="BA223" s="41" t="e">
        <f>+VLOOKUP($Z223,[2]!Temporalidad[[nombre]:[Columna1]],7,0)</f>
        <v>#REF!</v>
      </c>
      <c r="BB223" s="41" t="e">
        <f>+VLOOKUP($B223,[2]!Tipo_Gráfico[#Data],2,0)</f>
        <v>#REF!</v>
      </c>
      <c r="BC223" s="36" t="str">
        <f t="shared" si="128"/>
        <v>Servicio de Impuestos Internos , Ministerio de Hacienda, Chile</v>
      </c>
      <c r="BD223" s="35" t="e">
        <f>+VLOOKUP($AA223,[2]!unidad_medida[[nombre]:[Columna1]],2,0)</f>
        <v>#REF!</v>
      </c>
      <c r="BE223" s="40" t="str">
        <f t="shared" si="151"/>
        <v>No Aplica</v>
      </c>
      <c r="BF223" s="40" t="str">
        <f t="shared" si="151"/>
        <v>No Aplica</v>
      </c>
      <c r="BG223" s="40" t="str">
        <f t="shared" si="151"/>
        <v>No Aplica</v>
      </c>
      <c r="BH223" s="41" t="e">
        <f>+VLOOKUP($AP223,[2]!Responsables[#Data],3,0)</f>
        <v>#REF!</v>
      </c>
      <c r="BI223" s="41" t="e">
        <f>+VLOOKUP($AA223,[2]!unidad_medida[[nombre]:[Columna1]],5,0)</f>
        <v>#REF!</v>
      </c>
    </row>
    <row r="224" spans="1:61" ht="43.5" x14ac:dyDescent="0.35">
      <c r="A224" s="58" t="s">
        <v>250</v>
      </c>
      <c r="B224" s="58" t="s">
        <v>251</v>
      </c>
      <c r="C224" s="59">
        <v>4.2</v>
      </c>
      <c r="D224" s="19">
        <f t="shared" si="122"/>
        <v>66</v>
      </c>
      <c r="E224" s="20" t="str">
        <f t="shared" si="159"/>
        <v>GR</v>
      </c>
      <c r="F224" s="21"/>
      <c r="G224" s="22"/>
      <c r="H224" s="22"/>
      <c r="I224" s="24">
        <v>100111005</v>
      </c>
      <c r="J224" s="23" t="s">
        <v>48</v>
      </c>
      <c r="K224" s="22"/>
      <c r="L224" s="22"/>
      <c r="M224" s="22"/>
      <c r="N224" s="22"/>
      <c r="O224" s="22"/>
      <c r="P224" s="53" t="str">
        <f t="shared" si="155"/>
        <v>Número de Empleados en Empresas del Sector Agrícola en cultivos de Avena según la Categoría de Tamaño Específica del Servicio de Impuestos Internos de Chile para el Año 2020 (empleados)</v>
      </c>
      <c r="Q224" s="20" t="str">
        <f t="shared" si="158"/>
        <v>Gráfico 6</v>
      </c>
      <c r="R224" s="49" t="s">
        <v>165</v>
      </c>
      <c r="S224" s="50">
        <f t="shared" si="160"/>
        <v>100111005</v>
      </c>
      <c r="T224" s="28"/>
      <c r="U224" s="28"/>
      <c r="V224" s="28"/>
      <c r="W224" s="28"/>
      <c r="X224" s="28"/>
      <c r="Y224" s="28"/>
      <c r="Z224" s="25" t="str">
        <f t="shared" si="161"/>
        <v>https://analytics.zoho.com/open-view/2395394000001175301?ZOHO_CRITERIA=%224.5%22.%22Id_Categor%C3%ADa%22%3D100111005</v>
      </c>
      <c r="AA224" s="54" t="s">
        <v>166</v>
      </c>
      <c r="AB224" s="30" t="str">
        <f t="shared" si="152"/>
        <v>Chile</v>
      </c>
      <c r="AC224" s="31" t="str">
        <f t="shared" si="152"/>
        <v>Año 2020</v>
      </c>
      <c r="AD224" s="32" t="str">
        <f t="shared" si="152"/>
        <v>Número</v>
      </c>
      <c r="AE224" s="30" t="str">
        <f t="shared" si="152"/>
        <v>Empleados</v>
      </c>
      <c r="AG224" s="33" t="str">
        <f t="shared" ref="AG224:AG287" si="162">+IF(Q224="","",Q224)</f>
        <v>Gráfico 6</v>
      </c>
      <c r="AH224" s="34" t="str">
        <f t="shared" si="126"/>
        <v>Número Empleados Agrícultura</v>
      </c>
      <c r="AI224" s="34" t="str">
        <f t="shared" si="154"/>
        <v>Ventas Estimadas de empresas dedicadas a agricultura y/o ganadería clasificadas por el Servicio de Impuestos Internos de tamaño GRANDE 3</v>
      </c>
      <c r="AJ224" s="34" t="str">
        <f t="shared" ref="AJ224:AJ287" si="163">+P224</f>
        <v>Número de Empleados en Empresas del Sector Agrícola en cultivos de Avena según la Categoría de Tamaño Específica del Servicio de Impuestos Internos de Chile para el Año 2020 (empleados)</v>
      </c>
      <c r="AK224" s="35" t="str">
        <f t="shared" si="153"/>
        <v>Año 2020</v>
      </c>
      <c r="AL224" s="34" t="str">
        <f t="shared" si="153"/>
        <v>venta estimada, empresas en agricultura, cultivos, actividad económica, agricultura, ganadería</v>
      </c>
      <c r="AM224" s="36" t="str">
        <f t="shared" ref="AM224:AM287" si="164">+AA224</f>
        <v>https://analytics.zoho.com/open-view/2395394000001175301?ZOHO_CRITERIA=%224.5%22.%22Id_Categor%C3%ADa%22%3D100111005</v>
      </c>
      <c r="AN224" s="44" t="str">
        <f t="shared" ref="AN224:AV239" si="165">+AN223</f>
        <v>CHL</v>
      </c>
      <c r="AO224" s="44" t="str">
        <f t="shared" si="165"/>
        <v>País</v>
      </c>
      <c r="AP224" s="34" t="str">
        <f t="shared" si="165"/>
        <v>Número de Empleados de las empresas dedicadas a una actividad económica asociada a la agricultura o la ganadería, según tamaño de la empresa.</v>
      </c>
      <c r="AQ224" s="45">
        <f t="shared" si="165"/>
        <v>44324</v>
      </c>
      <c r="AR224" s="36" t="str">
        <f t="shared" si="165"/>
        <v>Español</v>
      </c>
      <c r="AS224" s="36" t="str">
        <f t="shared" si="165"/>
        <v>Naty</v>
      </c>
      <c r="AT224" s="40" t="str">
        <f t="shared" si="165"/>
        <v>No Aplica</v>
      </c>
      <c r="AU224" s="40" t="str">
        <f t="shared" si="165"/>
        <v>No Aplica</v>
      </c>
      <c r="AV224" s="40" t="str">
        <f t="shared" si="165"/>
        <v>No Aplica</v>
      </c>
      <c r="AW224" s="35">
        <v>100111005</v>
      </c>
      <c r="AX224" s="41" t="e">
        <f t="shared" ref="AX224:AZ239" si="166">+AX223</f>
        <v>#REF!</v>
      </c>
      <c r="AY224" s="46" t="str">
        <f t="shared" si="166"/>
        <v>Fruta</v>
      </c>
      <c r="AZ224" s="40">
        <f t="shared" si="166"/>
        <v>38</v>
      </c>
      <c r="BA224" s="41" t="e">
        <f>+VLOOKUP($Z224,[2]!Temporalidad[[nombre]:[Columna1]],7,0)</f>
        <v>#REF!</v>
      </c>
      <c r="BB224" s="41" t="e">
        <f>+VLOOKUP($B224,[2]!Tipo_Gráfico[#Data],2,0)</f>
        <v>#REF!</v>
      </c>
      <c r="BC224" s="36" t="str">
        <f t="shared" si="128"/>
        <v>Servicio de Impuestos Internos , Ministerio de Hacienda, Chile</v>
      </c>
      <c r="BD224" s="35" t="e">
        <f>+VLOOKUP($AA224,[2]!unidad_medida[[nombre]:[Columna1]],2,0)</f>
        <v>#REF!</v>
      </c>
      <c r="BE224" s="40" t="str">
        <f t="shared" ref="BE224:BG239" si="167">+BE223</f>
        <v>No Aplica</v>
      </c>
      <c r="BF224" s="40" t="str">
        <f t="shared" si="167"/>
        <v>No Aplica</v>
      </c>
      <c r="BG224" s="40" t="str">
        <f t="shared" si="167"/>
        <v>No Aplica</v>
      </c>
      <c r="BH224" s="41" t="e">
        <f>+VLOOKUP($AP224,[2]!Responsables[#Data],3,0)</f>
        <v>#REF!</v>
      </c>
      <c r="BI224" s="41" t="e">
        <f>+VLOOKUP($AA224,[2]!unidad_medida[[nombre]:[Columna1]],5,0)</f>
        <v>#REF!</v>
      </c>
    </row>
    <row r="225" spans="1:61" ht="43.5" x14ac:dyDescent="0.35">
      <c r="A225" s="58" t="s">
        <v>250</v>
      </c>
      <c r="B225" s="58" t="s">
        <v>251</v>
      </c>
      <c r="C225" s="59">
        <v>4.2</v>
      </c>
      <c r="D225" s="19">
        <f t="shared" ref="D225:D288" si="168">+IF(E225="","",D224+1)</f>
        <v>67</v>
      </c>
      <c r="E225" s="20" t="str">
        <f t="shared" si="159"/>
        <v>GR</v>
      </c>
      <c r="F225" s="21"/>
      <c r="G225" s="22"/>
      <c r="H225" s="22"/>
      <c r="I225" s="24">
        <v>100111011</v>
      </c>
      <c r="J225" s="23" t="s">
        <v>48</v>
      </c>
      <c r="K225" s="22"/>
      <c r="L225" s="22"/>
      <c r="M225" s="22"/>
      <c r="N225" s="22"/>
      <c r="O225" s="22"/>
      <c r="P225" s="53" t="str">
        <f t="shared" si="155"/>
        <v>Número de Empleados en Empresas del Sector Agrícola en cultivos de Otros cereales según la Categoría de Tamaño Específica del Servicio de Impuestos Internos de Chile para el Año 2020 (empleados)</v>
      </c>
      <c r="Q225" s="20" t="str">
        <f t="shared" si="158"/>
        <v>Gráfico 6</v>
      </c>
      <c r="R225" s="49" t="s">
        <v>167</v>
      </c>
      <c r="S225" s="50">
        <f t="shared" si="160"/>
        <v>100111011</v>
      </c>
      <c r="T225" s="28"/>
      <c r="U225" s="28"/>
      <c r="V225" s="28"/>
      <c r="W225" s="28"/>
      <c r="X225" s="28"/>
      <c r="Y225" s="28"/>
      <c r="Z225" s="25" t="str">
        <f t="shared" si="161"/>
        <v>https://analytics.zoho.com/open-view/2395394000001175301?ZOHO_CRITERIA=%224.5%22.%22Id_Categor%C3%ADa%22%3D100111011</v>
      </c>
      <c r="AA225" s="54" t="s">
        <v>168</v>
      </c>
      <c r="AB225" s="30" t="str">
        <f t="shared" ref="AB225:AE240" si="169">+AB224</f>
        <v>Chile</v>
      </c>
      <c r="AC225" s="31" t="str">
        <f t="shared" si="169"/>
        <v>Año 2020</v>
      </c>
      <c r="AD225" s="32" t="str">
        <f t="shared" si="169"/>
        <v>Número</v>
      </c>
      <c r="AE225" s="30" t="str">
        <f t="shared" si="169"/>
        <v>Empleados</v>
      </c>
      <c r="AG225" s="33" t="str">
        <f t="shared" si="162"/>
        <v>Gráfico 6</v>
      </c>
      <c r="AH225" s="34" t="str">
        <f t="shared" ref="AH225:AI275" si="170">+AH224</f>
        <v>Número Empleados Agrícultura</v>
      </c>
      <c r="AI225" s="34" t="str">
        <f t="shared" si="154"/>
        <v>Ventas Estimadas de empresas dedicadas a agricultura y/o ganadería clasificadas por el Servicio de Impuestos Internos de tamaño GRANDE 3</v>
      </c>
      <c r="AJ225" s="34" t="str">
        <f t="shared" si="163"/>
        <v>Número de Empleados en Empresas del Sector Agrícola en cultivos de Otros cereales según la Categoría de Tamaño Específica del Servicio de Impuestos Internos de Chile para el Año 2020 (empleados)</v>
      </c>
      <c r="AK225" s="35" t="str">
        <f t="shared" ref="AK225:AL240" si="171">+AK224</f>
        <v>Año 2020</v>
      </c>
      <c r="AL225" s="34" t="str">
        <f t="shared" si="171"/>
        <v>venta estimada, empresas en agricultura, cultivos, actividad económica, agricultura, ganadería</v>
      </c>
      <c r="AM225" s="36" t="str">
        <f t="shared" si="164"/>
        <v>https://analytics.zoho.com/open-view/2395394000001175301?ZOHO_CRITERIA=%224.5%22.%22Id_Categor%C3%ADa%22%3D100111011</v>
      </c>
      <c r="AN225" s="44" t="str">
        <f t="shared" si="165"/>
        <v>CHL</v>
      </c>
      <c r="AO225" s="44" t="str">
        <f t="shared" si="165"/>
        <v>País</v>
      </c>
      <c r="AP225" s="34" t="str">
        <f t="shared" si="165"/>
        <v>Número de Empleados de las empresas dedicadas a una actividad económica asociada a la agricultura o la ganadería, según tamaño de la empresa.</v>
      </c>
      <c r="AQ225" s="45">
        <f t="shared" si="165"/>
        <v>44324</v>
      </c>
      <c r="AR225" s="36" t="str">
        <f t="shared" si="165"/>
        <v>Español</v>
      </c>
      <c r="AS225" s="36" t="str">
        <f t="shared" si="165"/>
        <v>Naty</v>
      </c>
      <c r="AT225" s="40" t="str">
        <f t="shared" si="165"/>
        <v>No Aplica</v>
      </c>
      <c r="AU225" s="40" t="str">
        <f t="shared" si="165"/>
        <v>No Aplica</v>
      </c>
      <c r="AV225" s="40" t="str">
        <f t="shared" si="165"/>
        <v>No Aplica</v>
      </c>
      <c r="AW225" s="35">
        <v>100111011</v>
      </c>
      <c r="AX225" s="41" t="e">
        <f t="shared" si="166"/>
        <v>#REF!</v>
      </c>
      <c r="AY225" s="46" t="str">
        <f t="shared" si="166"/>
        <v>Fruta</v>
      </c>
      <c r="AZ225" s="40">
        <f t="shared" si="166"/>
        <v>38</v>
      </c>
      <c r="BA225" s="41" t="e">
        <f>+VLOOKUP($Z225,[2]!Temporalidad[[nombre]:[Columna1]],7,0)</f>
        <v>#REF!</v>
      </c>
      <c r="BB225" s="41" t="e">
        <f>+VLOOKUP($B225,[2]!Tipo_Gráfico[#Data],2,0)</f>
        <v>#REF!</v>
      </c>
      <c r="BC225" s="36" t="str">
        <f t="shared" ref="BC225:BC288" si="172">+BC224</f>
        <v>Servicio de Impuestos Internos , Ministerio de Hacienda, Chile</v>
      </c>
      <c r="BD225" s="35" t="e">
        <f>+VLOOKUP($AA225,[2]!unidad_medida[[nombre]:[Columna1]],2,0)</f>
        <v>#REF!</v>
      </c>
      <c r="BE225" s="40" t="str">
        <f t="shared" si="167"/>
        <v>No Aplica</v>
      </c>
      <c r="BF225" s="40" t="str">
        <f t="shared" si="167"/>
        <v>No Aplica</v>
      </c>
      <c r="BG225" s="40" t="str">
        <f t="shared" si="167"/>
        <v>No Aplica</v>
      </c>
      <c r="BH225" s="41" t="e">
        <f>+VLOOKUP($AP225,[2]!Responsables[#Data],3,0)</f>
        <v>#REF!</v>
      </c>
      <c r="BI225" s="41" t="e">
        <f>+VLOOKUP($AA225,[2]!unidad_medida[[nombre]:[Columna1]],5,0)</f>
        <v>#REF!</v>
      </c>
    </row>
    <row r="226" spans="1:61" ht="43.5" x14ac:dyDescent="0.35">
      <c r="A226" s="58" t="s">
        <v>250</v>
      </c>
      <c r="B226" s="58" t="s">
        <v>251</v>
      </c>
      <c r="C226" s="59">
        <v>4.2</v>
      </c>
      <c r="D226" s="19">
        <f t="shared" si="168"/>
        <v>68</v>
      </c>
      <c r="E226" s="20" t="str">
        <f t="shared" si="159"/>
        <v>GR</v>
      </c>
      <c r="F226" s="21"/>
      <c r="G226" s="22"/>
      <c r="H226" s="22"/>
      <c r="I226" s="24">
        <v>100112046</v>
      </c>
      <c r="J226" s="23" t="s">
        <v>48</v>
      </c>
      <c r="K226" s="22"/>
      <c r="L226" s="22"/>
      <c r="M226" s="22"/>
      <c r="N226" s="22"/>
      <c r="O226" s="22"/>
      <c r="P226" s="53" t="str">
        <f t="shared" si="155"/>
        <v>Número de Empleados en Empresas del Sector Agrícola en cultivos de Hortalizas y melones según la Categoría de Tamaño Específica del Servicio de Impuestos Internos de Chile para el Año 2020 (empleados)</v>
      </c>
      <c r="Q226" s="20" t="str">
        <f t="shared" si="158"/>
        <v>Gráfico 6</v>
      </c>
      <c r="R226" s="49" t="s">
        <v>169</v>
      </c>
      <c r="S226" s="50">
        <f t="shared" si="160"/>
        <v>100112046</v>
      </c>
      <c r="T226" s="28"/>
      <c r="U226" s="28"/>
      <c r="V226" s="28"/>
      <c r="W226" s="28"/>
      <c r="X226" s="28"/>
      <c r="Y226" s="28"/>
      <c r="Z226" s="25" t="str">
        <f t="shared" si="161"/>
        <v>https://analytics.zoho.com/open-view/2395394000001175301?ZOHO_CRITERIA=%224.5%22.%22Id_Categor%C3%ADa%22%3D100112046</v>
      </c>
      <c r="AA226" s="54" t="s">
        <v>170</v>
      </c>
      <c r="AB226" s="30" t="str">
        <f t="shared" si="169"/>
        <v>Chile</v>
      </c>
      <c r="AC226" s="31" t="str">
        <f t="shared" si="169"/>
        <v>Año 2020</v>
      </c>
      <c r="AD226" s="32" t="str">
        <f t="shared" si="169"/>
        <v>Número</v>
      </c>
      <c r="AE226" s="30" t="str">
        <f t="shared" si="169"/>
        <v>Empleados</v>
      </c>
      <c r="AG226" s="33" t="str">
        <f t="shared" si="162"/>
        <v>Gráfico 6</v>
      </c>
      <c r="AH226" s="34" t="str">
        <f t="shared" si="170"/>
        <v>Número Empleados Agrícultura</v>
      </c>
      <c r="AI226" s="34" t="str">
        <f t="shared" si="154"/>
        <v>Ventas Estimadas de empresas dedicadas a agricultura y/o ganadería clasificadas por el Servicio de Impuestos Internos de tamaño GRANDE 3</v>
      </c>
      <c r="AJ226" s="34" t="str">
        <f t="shared" si="163"/>
        <v>Número de Empleados en Empresas del Sector Agrícola en cultivos de Hortalizas y melones según la Categoría de Tamaño Específica del Servicio de Impuestos Internos de Chile para el Año 2020 (empleados)</v>
      </c>
      <c r="AK226" s="35" t="str">
        <f t="shared" si="171"/>
        <v>Año 2020</v>
      </c>
      <c r="AL226" s="34" t="str">
        <f t="shared" si="171"/>
        <v>venta estimada, empresas en agricultura, cultivos, actividad económica, agricultura, ganadería</v>
      </c>
      <c r="AM226" s="36" t="str">
        <f t="shared" si="164"/>
        <v>https://analytics.zoho.com/open-view/2395394000001175301?ZOHO_CRITERIA=%224.5%22.%22Id_Categor%C3%ADa%22%3D100112046</v>
      </c>
      <c r="AN226" s="44" t="str">
        <f t="shared" si="165"/>
        <v>CHL</v>
      </c>
      <c r="AO226" s="44" t="str">
        <f t="shared" si="165"/>
        <v>País</v>
      </c>
      <c r="AP226" s="34" t="str">
        <f t="shared" si="165"/>
        <v>Número de Empleados de las empresas dedicadas a una actividad económica asociada a la agricultura o la ganadería, según tamaño de la empresa.</v>
      </c>
      <c r="AQ226" s="45">
        <f t="shared" si="165"/>
        <v>44324</v>
      </c>
      <c r="AR226" s="36" t="str">
        <f t="shared" si="165"/>
        <v>Español</v>
      </c>
      <c r="AS226" s="36" t="str">
        <f t="shared" si="165"/>
        <v>Naty</v>
      </c>
      <c r="AT226" s="40" t="str">
        <f t="shared" si="165"/>
        <v>No Aplica</v>
      </c>
      <c r="AU226" s="40" t="str">
        <f t="shared" si="165"/>
        <v>No Aplica</v>
      </c>
      <c r="AV226" s="40" t="str">
        <f t="shared" si="165"/>
        <v>No Aplica</v>
      </c>
      <c r="AW226" s="35">
        <v>100112046</v>
      </c>
      <c r="AX226" s="41" t="e">
        <f t="shared" si="166"/>
        <v>#REF!</v>
      </c>
      <c r="AY226" s="46" t="str">
        <f t="shared" si="166"/>
        <v>Fruta</v>
      </c>
      <c r="AZ226" s="40">
        <f t="shared" si="166"/>
        <v>38</v>
      </c>
      <c r="BA226" s="41" t="e">
        <f>+VLOOKUP($Z226,[2]!Temporalidad[[nombre]:[Columna1]],7,0)</f>
        <v>#REF!</v>
      </c>
      <c r="BB226" s="41" t="e">
        <f>+VLOOKUP($B226,[2]!Tipo_Gráfico[#Data],2,0)</f>
        <v>#REF!</v>
      </c>
      <c r="BC226" s="36" t="str">
        <f t="shared" si="172"/>
        <v>Servicio de Impuestos Internos , Ministerio de Hacienda, Chile</v>
      </c>
      <c r="BD226" s="35" t="e">
        <f>+VLOOKUP($AA226,[2]!unidad_medida[[nombre]:[Columna1]],2,0)</f>
        <v>#REF!</v>
      </c>
      <c r="BE226" s="40" t="str">
        <f t="shared" si="167"/>
        <v>No Aplica</v>
      </c>
      <c r="BF226" s="40" t="str">
        <f t="shared" si="167"/>
        <v>No Aplica</v>
      </c>
      <c r="BG226" s="40" t="str">
        <f t="shared" si="167"/>
        <v>No Aplica</v>
      </c>
      <c r="BH226" s="41" t="e">
        <f>+VLOOKUP($AP226,[2]!Responsables[#Data],3,0)</f>
        <v>#REF!</v>
      </c>
      <c r="BI226" s="41" t="e">
        <f>+VLOOKUP($AA226,[2]!unidad_medida[[nombre]:[Columna1]],5,0)</f>
        <v>#REF!</v>
      </c>
    </row>
    <row r="227" spans="1:61" ht="43.5" x14ac:dyDescent="0.35">
      <c r="A227" s="58" t="s">
        <v>250</v>
      </c>
      <c r="B227" s="58" t="s">
        <v>251</v>
      </c>
      <c r="C227" s="59">
        <v>4.2</v>
      </c>
      <c r="D227" s="19">
        <f t="shared" si="168"/>
        <v>69</v>
      </c>
      <c r="E227" s="20" t="str">
        <f t="shared" si="159"/>
        <v>GR</v>
      </c>
      <c r="F227" s="21"/>
      <c r="G227" s="22"/>
      <c r="H227" s="22"/>
      <c r="I227" s="24">
        <v>100113001</v>
      </c>
      <c r="J227" s="23" t="s">
        <v>48</v>
      </c>
      <c r="K227" s="22"/>
      <c r="L227" s="22"/>
      <c r="M227" s="22"/>
      <c r="N227" s="22"/>
      <c r="O227" s="22"/>
      <c r="P227" s="53" t="str">
        <f t="shared" si="155"/>
        <v>Número de Empleados en Empresas del Sector Agrícola en cultivos de Lupino según la Categoría de Tamaño Específica del Servicio de Impuestos Internos de Chile para el Año 2020 (empleados)</v>
      </c>
      <c r="Q227" s="20" t="str">
        <f t="shared" si="158"/>
        <v>Gráfico 6</v>
      </c>
      <c r="R227" s="49" t="s">
        <v>171</v>
      </c>
      <c r="S227" s="50">
        <f t="shared" si="160"/>
        <v>100113001</v>
      </c>
      <c r="T227" s="28"/>
      <c r="U227" s="28"/>
      <c r="V227" s="28"/>
      <c r="W227" s="28"/>
      <c r="X227" s="28"/>
      <c r="Y227" s="28"/>
      <c r="Z227" s="25" t="str">
        <f t="shared" si="161"/>
        <v>https://analytics.zoho.com/open-view/2395394000001175301?ZOHO_CRITERIA=%224.5%22.%22Id_Categor%C3%ADa%22%3D100113001</v>
      </c>
      <c r="AA227" s="54" t="s">
        <v>172</v>
      </c>
      <c r="AB227" s="30" t="str">
        <f t="shared" si="169"/>
        <v>Chile</v>
      </c>
      <c r="AC227" s="31" t="str">
        <f t="shared" si="169"/>
        <v>Año 2020</v>
      </c>
      <c r="AD227" s="32" t="str">
        <f t="shared" si="169"/>
        <v>Número</v>
      </c>
      <c r="AE227" s="30" t="str">
        <f t="shared" si="169"/>
        <v>Empleados</v>
      </c>
      <c r="AG227" s="33" t="str">
        <f t="shared" si="162"/>
        <v>Gráfico 6</v>
      </c>
      <c r="AH227" s="34" t="str">
        <f t="shared" si="170"/>
        <v>Número Empleados Agrícultura</v>
      </c>
      <c r="AI227" s="34" t="str">
        <f t="shared" si="154"/>
        <v>Ventas Estimadas de empresas dedicadas a agricultura y/o ganadería clasificadas por el Servicio de Impuestos Internos de tamaño GRANDE 3</v>
      </c>
      <c r="AJ227" s="34" t="str">
        <f t="shared" si="163"/>
        <v>Número de Empleados en Empresas del Sector Agrícola en cultivos de Lupino según la Categoría de Tamaño Específica del Servicio de Impuestos Internos de Chile para el Año 2020 (empleados)</v>
      </c>
      <c r="AK227" s="35" t="str">
        <f t="shared" si="171"/>
        <v>Año 2020</v>
      </c>
      <c r="AL227" s="34" t="str">
        <f t="shared" si="171"/>
        <v>venta estimada, empresas en agricultura, cultivos, actividad económica, agricultura, ganadería</v>
      </c>
      <c r="AM227" s="36" t="str">
        <f t="shared" si="164"/>
        <v>https://analytics.zoho.com/open-view/2395394000001175301?ZOHO_CRITERIA=%224.5%22.%22Id_Categor%C3%ADa%22%3D100113001</v>
      </c>
      <c r="AN227" s="44" t="str">
        <f t="shared" si="165"/>
        <v>CHL</v>
      </c>
      <c r="AO227" s="44" t="str">
        <f t="shared" si="165"/>
        <v>País</v>
      </c>
      <c r="AP227" s="34" t="str">
        <f t="shared" si="165"/>
        <v>Número de Empleados de las empresas dedicadas a una actividad económica asociada a la agricultura o la ganadería, según tamaño de la empresa.</v>
      </c>
      <c r="AQ227" s="45">
        <f t="shared" si="165"/>
        <v>44324</v>
      </c>
      <c r="AR227" s="36" t="str">
        <f t="shared" si="165"/>
        <v>Español</v>
      </c>
      <c r="AS227" s="36" t="str">
        <f t="shared" si="165"/>
        <v>Naty</v>
      </c>
      <c r="AT227" s="40" t="str">
        <f t="shared" si="165"/>
        <v>No Aplica</v>
      </c>
      <c r="AU227" s="40" t="str">
        <f t="shared" si="165"/>
        <v>No Aplica</v>
      </c>
      <c r="AV227" s="40" t="str">
        <f t="shared" si="165"/>
        <v>No Aplica</v>
      </c>
      <c r="AW227" s="35">
        <v>100113001</v>
      </c>
      <c r="AX227" s="41" t="e">
        <f t="shared" si="166"/>
        <v>#REF!</v>
      </c>
      <c r="AY227" s="46" t="str">
        <f t="shared" si="166"/>
        <v>Fruta</v>
      </c>
      <c r="AZ227" s="40">
        <f t="shared" si="166"/>
        <v>38</v>
      </c>
      <c r="BA227" s="41" t="e">
        <f>+VLOOKUP($Z227,[2]!Temporalidad[[nombre]:[Columna1]],7,0)</f>
        <v>#REF!</v>
      </c>
      <c r="BB227" s="41" t="e">
        <f>+VLOOKUP($B227,[2]!Tipo_Gráfico[#Data],2,0)</f>
        <v>#REF!</v>
      </c>
      <c r="BC227" s="36" t="str">
        <f t="shared" si="172"/>
        <v>Servicio de Impuestos Internos , Ministerio de Hacienda, Chile</v>
      </c>
      <c r="BD227" s="35" t="e">
        <f>+VLOOKUP($AA227,[2]!unidad_medida[[nombre]:[Columna1]],2,0)</f>
        <v>#REF!</v>
      </c>
      <c r="BE227" s="40" t="str">
        <f t="shared" si="167"/>
        <v>No Aplica</v>
      </c>
      <c r="BF227" s="40" t="str">
        <f t="shared" si="167"/>
        <v>No Aplica</v>
      </c>
      <c r="BG227" s="40" t="str">
        <f t="shared" si="167"/>
        <v>No Aplica</v>
      </c>
      <c r="BH227" s="41" t="e">
        <f>+VLOOKUP($AP227,[2]!Responsables[#Data],3,0)</f>
        <v>#REF!</v>
      </c>
      <c r="BI227" s="41" t="e">
        <f>+VLOOKUP($AA227,[2]!unidad_medida[[nombre]:[Columna1]],5,0)</f>
        <v>#REF!</v>
      </c>
    </row>
    <row r="228" spans="1:61" ht="43.5" x14ac:dyDescent="0.35">
      <c r="A228" s="58" t="s">
        <v>250</v>
      </c>
      <c r="B228" s="58" t="s">
        <v>251</v>
      </c>
      <c r="C228" s="59">
        <v>4.2</v>
      </c>
      <c r="D228" s="19">
        <f t="shared" si="168"/>
        <v>70</v>
      </c>
      <c r="E228" s="20" t="str">
        <f t="shared" si="159"/>
        <v>GR</v>
      </c>
      <c r="F228" s="21"/>
      <c r="G228" s="22"/>
      <c r="H228" s="22"/>
      <c r="I228" s="24">
        <v>100113002</v>
      </c>
      <c r="J228" s="23" t="s">
        <v>48</v>
      </c>
      <c r="K228" s="22"/>
      <c r="L228" s="22"/>
      <c r="M228" s="22"/>
      <c r="N228" s="22"/>
      <c r="O228" s="22"/>
      <c r="P228" s="53" t="str">
        <f t="shared" si="155"/>
        <v>Número de Empleados en Empresas del Sector Agrícola en cultivos de Semillas de Maravilla según la Categoría de Tamaño Específica del Servicio de Impuestos Internos de Chile para el Año 2020 (empleados)</v>
      </c>
      <c r="Q228" s="20" t="str">
        <f t="shared" si="158"/>
        <v>Gráfico 6</v>
      </c>
      <c r="R228" s="49" t="s">
        <v>173</v>
      </c>
      <c r="S228" s="50">
        <f t="shared" si="160"/>
        <v>100113002</v>
      </c>
      <c r="T228" s="28"/>
      <c r="U228" s="28"/>
      <c r="V228" s="28"/>
      <c r="W228" s="28"/>
      <c r="X228" s="28"/>
      <c r="Y228" s="28"/>
      <c r="Z228" s="25" t="str">
        <f t="shared" si="161"/>
        <v>https://analytics.zoho.com/open-view/2395394000001175301?ZOHO_CRITERIA=%224.5%22.%22Id_Categor%C3%ADa%22%3D100113002</v>
      </c>
      <c r="AA228" s="54" t="s">
        <v>174</v>
      </c>
      <c r="AB228" s="30" t="str">
        <f t="shared" si="169"/>
        <v>Chile</v>
      </c>
      <c r="AC228" s="31" t="str">
        <f t="shared" si="169"/>
        <v>Año 2020</v>
      </c>
      <c r="AD228" s="32" t="str">
        <f t="shared" si="169"/>
        <v>Número</v>
      </c>
      <c r="AE228" s="30" t="str">
        <f t="shared" si="169"/>
        <v>Empleados</v>
      </c>
      <c r="AG228" s="33" t="str">
        <f t="shared" si="162"/>
        <v>Gráfico 6</v>
      </c>
      <c r="AH228" s="34" t="str">
        <f t="shared" si="170"/>
        <v>Número Empleados Agrícultura</v>
      </c>
      <c r="AI228" s="34" t="str">
        <f t="shared" si="154"/>
        <v>Ventas Estimadas de empresas dedicadas a agricultura y/o ganadería clasificadas por el Servicio de Impuestos Internos de tamaño GRANDE 3</v>
      </c>
      <c r="AJ228" s="34" t="str">
        <f t="shared" si="163"/>
        <v>Número de Empleados en Empresas del Sector Agrícola en cultivos de Semillas de Maravilla según la Categoría de Tamaño Específica del Servicio de Impuestos Internos de Chile para el Año 2020 (empleados)</v>
      </c>
      <c r="AK228" s="35" t="str">
        <f t="shared" si="171"/>
        <v>Año 2020</v>
      </c>
      <c r="AL228" s="34" t="str">
        <f t="shared" si="171"/>
        <v>venta estimada, empresas en agricultura, cultivos, actividad económica, agricultura, ganadería</v>
      </c>
      <c r="AM228" s="36" t="str">
        <f t="shared" si="164"/>
        <v>https://analytics.zoho.com/open-view/2395394000001175301?ZOHO_CRITERIA=%224.5%22.%22Id_Categor%C3%ADa%22%3D100113002</v>
      </c>
      <c r="AN228" s="44" t="str">
        <f t="shared" si="165"/>
        <v>CHL</v>
      </c>
      <c r="AO228" s="44" t="str">
        <f t="shared" si="165"/>
        <v>País</v>
      </c>
      <c r="AP228" s="34" t="str">
        <f t="shared" si="165"/>
        <v>Número de Empleados de las empresas dedicadas a una actividad económica asociada a la agricultura o la ganadería, según tamaño de la empresa.</v>
      </c>
      <c r="AQ228" s="45">
        <f t="shared" si="165"/>
        <v>44324</v>
      </c>
      <c r="AR228" s="36" t="str">
        <f t="shared" si="165"/>
        <v>Español</v>
      </c>
      <c r="AS228" s="36" t="str">
        <f t="shared" si="165"/>
        <v>Naty</v>
      </c>
      <c r="AT228" s="40" t="str">
        <f t="shared" si="165"/>
        <v>No Aplica</v>
      </c>
      <c r="AU228" s="40" t="str">
        <f t="shared" si="165"/>
        <v>No Aplica</v>
      </c>
      <c r="AV228" s="40" t="str">
        <f t="shared" si="165"/>
        <v>No Aplica</v>
      </c>
      <c r="AW228" s="35">
        <v>100113002</v>
      </c>
      <c r="AX228" s="41" t="e">
        <f t="shared" si="166"/>
        <v>#REF!</v>
      </c>
      <c r="AY228" s="46" t="str">
        <f t="shared" si="166"/>
        <v>Fruta</v>
      </c>
      <c r="AZ228" s="40">
        <f t="shared" si="166"/>
        <v>38</v>
      </c>
      <c r="BA228" s="41" t="e">
        <f>+VLOOKUP($Z228,[2]!Temporalidad[[nombre]:[Columna1]],7,0)</f>
        <v>#REF!</v>
      </c>
      <c r="BB228" s="41" t="e">
        <f>+VLOOKUP($B228,[2]!Tipo_Gráfico[#Data],2,0)</f>
        <v>#REF!</v>
      </c>
      <c r="BC228" s="36" t="str">
        <f t="shared" si="172"/>
        <v>Servicio de Impuestos Internos , Ministerio de Hacienda, Chile</v>
      </c>
      <c r="BD228" s="35" t="e">
        <f>+VLOOKUP($AA228,[2]!unidad_medida[[nombre]:[Columna1]],2,0)</f>
        <v>#REF!</v>
      </c>
      <c r="BE228" s="40" t="str">
        <f t="shared" si="167"/>
        <v>No Aplica</v>
      </c>
      <c r="BF228" s="40" t="str">
        <f t="shared" si="167"/>
        <v>No Aplica</v>
      </c>
      <c r="BG228" s="40" t="str">
        <f t="shared" si="167"/>
        <v>No Aplica</v>
      </c>
      <c r="BH228" s="41" t="e">
        <f>+VLOOKUP($AP228,[2]!Responsables[#Data],3,0)</f>
        <v>#REF!</v>
      </c>
      <c r="BI228" s="41" t="e">
        <f>+VLOOKUP($AA228,[2]!unidad_medida[[nombre]:[Columna1]],5,0)</f>
        <v>#REF!</v>
      </c>
    </row>
    <row r="229" spans="1:61" ht="43.5" x14ac:dyDescent="0.35">
      <c r="A229" s="58" t="s">
        <v>250</v>
      </c>
      <c r="B229" s="58" t="s">
        <v>251</v>
      </c>
      <c r="C229" s="59">
        <v>4.2</v>
      </c>
      <c r="D229" s="19">
        <f t="shared" si="168"/>
        <v>71</v>
      </c>
      <c r="E229" s="20" t="s">
        <v>47</v>
      </c>
      <c r="F229" s="21"/>
      <c r="G229" s="22"/>
      <c r="H229" s="22"/>
      <c r="I229" s="24">
        <v>100113003</v>
      </c>
      <c r="J229" s="23" t="s">
        <v>48</v>
      </c>
      <c r="K229" s="22"/>
      <c r="L229" s="22"/>
      <c r="M229" s="22"/>
      <c r="N229" s="22"/>
      <c r="O229" s="22"/>
      <c r="P229" s="53" t="str">
        <f t="shared" si="155"/>
        <v>Número de Empleados en Empresas del Sector Agrícola en cultivos de Semillas de Raps según la Categoría de Tamaño Específica del Servicio de Impuestos Internos de Chile para el Año 2020 (empleados)</v>
      </c>
      <c r="Q229" s="20" t="s">
        <v>152</v>
      </c>
      <c r="R229" s="49" t="s">
        <v>175</v>
      </c>
      <c r="S229" s="50">
        <f t="shared" si="160"/>
        <v>100113003</v>
      </c>
      <c r="T229" s="28"/>
      <c r="U229" s="28"/>
      <c r="V229" s="28"/>
      <c r="W229" s="28"/>
      <c r="X229" s="28"/>
      <c r="Y229" s="28"/>
      <c r="Z229" s="25" t="str">
        <f t="shared" si="161"/>
        <v>https://analytics.zoho.com/open-view/2395394000001175301?ZOHO_CRITERIA=%224.5%22.%22Id_Categor%C3%ADa%22%3D100113003</v>
      </c>
      <c r="AA229" s="54" t="s">
        <v>176</v>
      </c>
      <c r="AB229" s="30" t="str">
        <f t="shared" si="169"/>
        <v>Chile</v>
      </c>
      <c r="AC229" s="31" t="str">
        <f t="shared" si="169"/>
        <v>Año 2020</v>
      </c>
      <c r="AD229" s="32" t="str">
        <f t="shared" si="169"/>
        <v>Número</v>
      </c>
      <c r="AE229" s="30" t="str">
        <f t="shared" si="169"/>
        <v>Empleados</v>
      </c>
      <c r="AG229" s="33" t="str">
        <f t="shared" si="162"/>
        <v>Gráfico 6</v>
      </c>
      <c r="AH229" s="34" t="str">
        <f t="shared" si="170"/>
        <v>Número Empleados Agrícultura</v>
      </c>
      <c r="AI229" s="34" t="str">
        <f t="shared" si="154"/>
        <v>Ventas Estimadas de empresas dedicadas a agricultura y/o ganadería clasificadas por el Servicio de Impuestos Internos de tamaño GRANDE 3</v>
      </c>
      <c r="AJ229" s="34" t="str">
        <f t="shared" si="163"/>
        <v>Número de Empleados en Empresas del Sector Agrícola en cultivos de Semillas de Raps según la Categoría de Tamaño Específica del Servicio de Impuestos Internos de Chile para el Año 2020 (empleados)</v>
      </c>
      <c r="AK229" s="35" t="str">
        <f t="shared" si="171"/>
        <v>Año 2020</v>
      </c>
      <c r="AL229" s="34" t="str">
        <f t="shared" si="171"/>
        <v>venta estimada, empresas en agricultura, cultivos, actividad económica, agricultura, ganadería</v>
      </c>
      <c r="AM229" s="36" t="str">
        <f t="shared" si="164"/>
        <v>https://analytics.zoho.com/open-view/2395394000001175301?ZOHO_CRITERIA=%224.5%22.%22Id_Categor%C3%ADa%22%3D100113003</v>
      </c>
      <c r="AN229" s="44" t="str">
        <f t="shared" si="165"/>
        <v>CHL</v>
      </c>
      <c r="AO229" s="44" t="str">
        <f t="shared" si="165"/>
        <v>País</v>
      </c>
      <c r="AP229" s="34" t="str">
        <f t="shared" si="165"/>
        <v>Número de Empleados de las empresas dedicadas a una actividad económica asociada a la agricultura o la ganadería, según tamaño de la empresa.</v>
      </c>
      <c r="AQ229" s="45">
        <f t="shared" si="165"/>
        <v>44324</v>
      </c>
      <c r="AR229" s="36" t="str">
        <f t="shared" si="165"/>
        <v>Español</v>
      </c>
      <c r="AS229" s="36" t="str">
        <f t="shared" si="165"/>
        <v>Naty</v>
      </c>
      <c r="AT229" s="40" t="str">
        <f t="shared" si="165"/>
        <v>No Aplica</v>
      </c>
      <c r="AU229" s="40" t="str">
        <f t="shared" si="165"/>
        <v>No Aplica</v>
      </c>
      <c r="AV229" s="40" t="str">
        <f t="shared" si="165"/>
        <v>No Aplica</v>
      </c>
      <c r="AW229" s="35">
        <v>100113003</v>
      </c>
      <c r="AX229" s="41" t="e">
        <f t="shared" si="166"/>
        <v>#REF!</v>
      </c>
      <c r="AY229" s="46" t="str">
        <f t="shared" si="166"/>
        <v>Fruta</v>
      </c>
      <c r="AZ229" s="40">
        <f t="shared" si="166"/>
        <v>38</v>
      </c>
      <c r="BA229" s="41" t="e">
        <f>+VLOOKUP($Z229,[2]!Temporalidad[[nombre]:[Columna1]],7,0)</f>
        <v>#REF!</v>
      </c>
      <c r="BB229" s="41" t="e">
        <f>+VLOOKUP($B229,[2]!Tipo_Gráfico[#Data],2,0)</f>
        <v>#REF!</v>
      </c>
      <c r="BC229" s="36" t="str">
        <f t="shared" si="172"/>
        <v>Servicio de Impuestos Internos , Ministerio de Hacienda, Chile</v>
      </c>
      <c r="BD229" s="35" t="e">
        <f>+VLOOKUP($AA229,[2]!unidad_medida[[nombre]:[Columna1]],2,0)</f>
        <v>#REF!</v>
      </c>
      <c r="BE229" s="40" t="str">
        <f t="shared" si="167"/>
        <v>No Aplica</v>
      </c>
      <c r="BF229" s="40" t="str">
        <f t="shared" si="167"/>
        <v>No Aplica</v>
      </c>
      <c r="BG229" s="40" t="str">
        <f t="shared" si="167"/>
        <v>No Aplica</v>
      </c>
      <c r="BH229" s="41" t="e">
        <f>+VLOOKUP($AP229,[2]!Responsables[#Data],3,0)</f>
        <v>#REF!</v>
      </c>
      <c r="BI229" s="41" t="e">
        <f>+VLOOKUP($AA229,[2]!unidad_medida[[nombre]:[Columna1]],5,0)</f>
        <v>#REF!</v>
      </c>
    </row>
    <row r="230" spans="1:61" ht="43.5" x14ac:dyDescent="0.35">
      <c r="A230" s="58" t="s">
        <v>250</v>
      </c>
      <c r="B230" s="58" t="s">
        <v>251</v>
      </c>
      <c r="C230" s="59">
        <v>4.2</v>
      </c>
      <c r="D230" s="19">
        <f t="shared" si="168"/>
        <v>72</v>
      </c>
      <c r="E230" s="20" t="str">
        <f>+E229</f>
        <v>GR</v>
      </c>
      <c r="F230" s="21"/>
      <c r="G230" s="22"/>
      <c r="H230" s="22"/>
      <c r="I230" s="24">
        <v>100113004</v>
      </c>
      <c r="J230" s="23" t="s">
        <v>48</v>
      </c>
      <c r="K230" s="22"/>
      <c r="L230" s="22"/>
      <c r="M230" s="22"/>
      <c r="N230" s="22"/>
      <c r="O230" s="22"/>
      <c r="P230" s="53" t="str">
        <f t="shared" si="155"/>
        <v>Número de Empleados en Empresas del Sector Agrícola en cultivos de Remolacha azucarera según la Categoría de Tamaño Específica del Servicio de Impuestos Internos de Chile para el Año 2020 (empleados)</v>
      </c>
      <c r="Q230" s="20" t="str">
        <f t="shared" ref="Q230:Q242" si="173">+Q229</f>
        <v>Gráfico 6</v>
      </c>
      <c r="R230" s="49" t="s">
        <v>177</v>
      </c>
      <c r="S230" s="50">
        <f t="shared" si="160"/>
        <v>100113004</v>
      </c>
      <c r="T230" s="28"/>
      <c r="U230" s="28"/>
      <c r="V230" s="28"/>
      <c r="W230" s="28"/>
      <c r="X230" s="28"/>
      <c r="Y230" s="28"/>
      <c r="Z230" s="25" t="str">
        <f t="shared" si="161"/>
        <v>https://analytics.zoho.com/open-view/2395394000001175301?ZOHO_CRITERIA=%224.5%22.%22Id_Categor%C3%ADa%22%3D100113004</v>
      </c>
      <c r="AA230" s="54" t="s">
        <v>178</v>
      </c>
      <c r="AB230" s="30" t="str">
        <f t="shared" si="169"/>
        <v>Chile</v>
      </c>
      <c r="AC230" s="31" t="str">
        <f t="shared" si="169"/>
        <v>Año 2020</v>
      </c>
      <c r="AD230" s="32" t="str">
        <f t="shared" si="169"/>
        <v>Número</v>
      </c>
      <c r="AE230" s="30" t="str">
        <f t="shared" si="169"/>
        <v>Empleados</v>
      </c>
      <c r="AG230" s="33" t="str">
        <f t="shared" si="162"/>
        <v>Gráfico 6</v>
      </c>
      <c r="AH230" s="34" t="str">
        <f t="shared" si="170"/>
        <v>Número Empleados Agrícultura</v>
      </c>
      <c r="AI230" s="34" t="str">
        <f t="shared" si="154"/>
        <v>Ventas Estimadas de empresas dedicadas a agricultura y/o ganadería clasificadas por el Servicio de Impuestos Internos de tamaño GRANDE 3</v>
      </c>
      <c r="AJ230" s="34" t="str">
        <f t="shared" si="163"/>
        <v>Número de Empleados en Empresas del Sector Agrícola en cultivos de Remolacha azucarera según la Categoría de Tamaño Específica del Servicio de Impuestos Internos de Chile para el Año 2020 (empleados)</v>
      </c>
      <c r="AK230" s="35" t="str">
        <f t="shared" si="171"/>
        <v>Año 2020</v>
      </c>
      <c r="AL230" s="34" t="str">
        <f t="shared" si="171"/>
        <v>venta estimada, empresas en agricultura, cultivos, actividad económica, agricultura, ganadería</v>
      </c>
      <c r="AM230" s="36" t="str">
        <f t="shared" si="164"/>
        <v>https://analytics.zoho.com/open-view/2395394000001175301?ZOHO_CRITERIA=%224.5%22.%22Id_Categor%C3%ADa%22%3D100113004</v>
      </c>
      <c r="AN230" s="44" t="str">
        <f t="shared" si="165"/>
        <v>CHL</v>
      </c>
      <c r="AO230" s="44" t="str">
        <f t="shared" si="165"/>
        <v>País</v>
      </c>
      <c r="AP230" s="34" t="str">
        <f t="shared" si="165"/>
        <v>Número de Empleados de las empresas dedicadas a una actividad económica asociada a la agricultura o la ganadería, según tamaño de la empresa.</v>
      </c>
      <c r="AQ230" s="45">
        <f t="shared" si="165"/>
        <v>44324</v>
      </c>
      <c r="AR230" s="36" t="str">
        <f t="shared" si="165"/>
        <v>Español</v>
      </c>
      <c r="AS230" s="36" t="str">
        <f t="shared" si="165"/>
        <v>Naty</v>
      </c>
      <c r="AT230" s="40" t="str">
        <f t="shared" si="165"/>
        <v>No Aplica</v>
      </c>
      <c r="AU230" s="40" t="str">
        <f t="shared" si="165"/>
        <v>No Aplica</v>
      </c>
      <c r="AV230" s="40" t="str">
        <f t="shared" si="165"/>
        <v>No Aplica</v>
      </c>
      <c r="AW230" s="35">
        <v>100113004</v>
      </c>
      <c r="AX230" s="41" t="e">
        <f t="shared" si="166"/>
        <v>#REF!</v>
      </c>
      <c r="AY230" s="46" t="str">
        <f t="shared" si="166"/>
        <v>Fruta</v>
      </c>
      <c r="AZ230" s="40">
        <f t="shared" si="166"/>
        <v>38</v>
      </c>
      <c r="BA230" s="41" t="e">
        <f>+VLOOKUP($Z230,[2]!Temporalidad[[nombre]:[Columna1]],7,0)</f>
        <v>#REF!</v>
      </c>
      <c r="BB230" s="41" t="e">
        <f>+VLOOKUP($B230,[2]!Tipo_Gráfico[#Data],2,0)</f>
        <v>#REF!</v>
      </c>
      <c r="BC230" s="36" t="str">
        <f t="shared" si="172"/>
        <v>Servicio de Impuestos Internos , Ministerio de Hacienda, Chile</v>
      </c>
      <c r="BD230" s="35" t="e">
        <f>+VLOOKUP($AA230,[2]!unidad_medida[[nombre]:[Columna1]],2,0)</f>
        <v>#REF!</v>
      </c>
      <c r="BE230" s="40" t="str">
        <f t="shared" si="167"/>
        <v>No Aplica</v>
      </c>
      <c r="BF230" s="40" t="str">
        <f t="shared" si="167"/>
        <v>No Aplica</v>
      </c>
      <c r="BG230" s="40" t="str">
        <f t="shared" si="167"/>
        <v>No Aplica</v>
      </c>
      <c r="BH230" s="41" t="e">
        <f>+VLOOKUP($AP230,[2]!Responsables[#Data],3,0)</f>
        <v>#REF!</v>
      </c>
      <c r="BI230" s="41" t="e">
        <f>+VLOOKUP($AA230,[2]!unidad_medida[[nombre]:[Columna1]],5,0)</f>
        <v>#REF!</v>
      </c>
    </row>
    <row r="231" spans="1:61" ht="43.5" x14ac:dyDescent="0.35">
      <c r="A231" s="58" t="s">
        <v>250</v>
      </c>
      <c r="B231" s="58" t="s">
        <v>251</v>
      </c>
      <c r="C231" s="59">
        <v>4.2</v>
      </c>
      <c r="D231" s="19">
        <f t="shared" si="168"/>
        <v>73</v>
      </c>
      <c r="E231" s="20" t="str">
        <f t="shared" ref="E231:E242" si="174">+E230</f>
        <v>GR</v>
      </c>
      <c r="F231" s="21"/>
      <c r="G231" s="22"/>
      <c r="H231" s="22"/>
      <c r="I231" s="24">
        <v>100113005</v>
      </c>
      <c r="J231" s="23" t="s">
        <v>48</v>
      </c>
      <c r="K231" s="22"/>
      <c r="L231" s="22"/>
      <c r="M231" s="22"/>
      <c r="N231" s="22"/>
      <c r="O231" s="22"/>
      <c r="P231" s="53" t="str">
        <f t="shared" si="155"/>
        <v>Número de Empleados en Empresas del Sector Agrícola en cultivos de Tabaco según la Categoría de Tamaño Específica del Servicio de Impuestos Internos de Chile para el Año 2020 (empleados)</v>
      </c>
      <c r="Q231" s="20" t="str">
        <f t="shared" si="173"/>
        <v>Gráfico 6</v>
      </c>
      <c r="R231" s="49" t="s">
        <v>179</v>
      </c>
      <c r="S231" s="50">
        <f t="shared" si="160"/>
        <v>100113005</v>
      </c>
      <c r="T231" s="28"/>
      <c r="U231" s="28"/>
      <c r="V231" s="28"/>
      <c r="W231" s="28"/>
      <c r="X231" s="28"/>
      <c r="Y231" s="28"/>
      <c r="Z231" s="25" t="str">
        <f t="shared" si="161"/>
        <v>https://analytics.zoho.com/open-view/2395394000001175301?ZOHO_CRITERIA=%224.5%22.%22Id_Categor%C3%ADa%22%3D100113005</v>
      </c>
      <c r="AA231" s="54" t="s">
        <v>180</v>
      </c>
      <c r="AB231" s="30" t="str">
        <f t="shared" si="169"/>
        <v>Chile</v>
      </c>
      <c r="AC231" s="31" t="str">
        <f t="shared" si="169"/>
        <v>Año 2020</v>
      </c>
      <c r="AD231" s="32" t="str">
        <f t="shared" si="169"/>
        <v>Número</v>
      </c>
      <c r="AE231" s="30" t="str">
        <f t="shared" si="169"/>
        <v>Empleados</v>
      </c>
      <c r="AG231" s="33" t="str">
        <f t="shared" si="162"/>
        <v>Gráfico 6</v>
      </c>
      <c r="AH231" s="34" t="str">
        <f t="shared" si="170"/>
        <v>Número Empleados Agrícultura</v>
      </c>
      <c r="AI231" s="34" t="str">
        <f t="shared" si="154"/>
        <v>Ventas Estimadas de empresas dedicadas a agricultura y/o ganadería clasificadas por el Servicio de Impuestos Internos de tamaño GRANDE 3</v>
      </c>
      <c r="AJ231" s="34" t="str">
        <f t="shared" si="163"/>
        <v>Número de Empleados en Empresas del Sector Agrícola en cultivos de Tabaco según la Categoría de Tamaño Específica del Servicio de Impuestos Internos de Chile para el Año 2020 (empleados)</v>
      </c>
      <c r="AK231" s="35" t="str">
        <f t="shared" si="171"/>
        <v>Año 2020</v>
      </c>
      <c r="AL231" s="34" t="str">
        <f t="shared" si="171"/>
        <v>venta estimada, empresas en agricultura, cultivos, actividad económica, agricultura, ganadería</v>
      </c>
      <c r="AM231" s="36" t="str">
        <f t="shared" si="164"/>
        <v>https://analytics.zoho.com/open-view/2395394000001175301?ZOHO_CRITERIA=%224.5%22.%22Id_Categor%C3%ADa%22%3D100113005</v>
      </c>
      <c r="AN231" s="44" t="str">
        <f t="shared" si="165"/>
        <v>CHL</v>
      </c>
      <c r="AO231" s="44" t="str">
        <f t="shared" si="165"/>
        <v>País</v>
      </c>
      <c r="AP231" s="34" t="str">
        <f t="shared" si="165"/>
        <v>Número de Empleados de las empresas dedicadas a una actividad económica asociada a la agricultura o la ganadería, según tamaño de la empresa.</v>
      </c>
      <c r="AQ231" s="45">
        <f t="shared" si="165"/>
        <v>44324</v>
      </c>
      <c r="AR231" s="36" t="str">
        <f t="shared" si="165"/>
        <v>Español</v>
      </c>
      <c r="AS231" s="36" t="str">
        <f t="shared" si="165"/>
        <v>Naty</v>
      </c>
      <c r="AT231" s="40" t="str">
        <f t="shared" si="165"/>
        <v>No Aplica</v>
      </c>
      <c r="AU231" s="40" t="str">
        <f t="shared" si="165"/>
        <v>No Aplica</v>
      </c>
      <c r="AV231" s="40" t="str">
        <f t="shared" si="165"/>
        <v>No Aplica</v>
      </c>
      <c r="AW231" s="35">
        <v>100113005</v>
      </c>
      <c r="AX231" s="41" t="e">
        <f t="shared" si="166"/>
        <v>#REF!</v>
      </c>
      <c r="AY231" s="46" t="str">
        <f t="shared" si="166"/>
        <v>Fruta</v>
      </c>
      <c r="AZ231" s="40">
        <f t="shared" si="166"/>
        <v>38</v>
      </c>
      <c r="BA231" s="41" t="e">
        <f>+VLOOKUP($Z231,[2]!Temporalidad[[nombre]:[Columna1]],7,0)</f>
        <v>#REF!</v>
      </c>
      <c r="BB231" s="41" t="e">
        <f>+VLOOKUP($B231,[2]!Tipo_Gráfico[#Data],2,0)</f>
        <v>#REF!</v>
      </c>
      <c r="BC231" s="36" t="str">
        <f t="shared" si="172"/>
        <v>Servicio de Impuestos Internos , Ministerio de Hacienda, Chile</v>
      </c>
      <c r="BD231" s="35" t="e">
        <f>+VLOOKUP($AA231,[2]!unidad_medida[[nombre]:[Columna1]],2,0)</f>
        <v>#REF!</v>
      </c>
      <c r="BE231" s="40" t="str">
        <f t="shared" si="167"/>
        <v>No Aplica</v>
      </c>
      <c r="BF231" s="40" t="str">
        <f t="shared" si="167"/>
        <v>No Aplica</v>
      </c>
      <c r="BG231" s="40" t="str">
        <f t="shared" si="167"/>
        <v>No Aplica</v>
      </c>
      <c r="BH231" s="41" t="e">
        <f>+VLOOKUP($AP231,[2]!Responsables[#Data],3,0)</f>
        <v>#REF!</v>
      </c>
      <c r="BI231" s="41" t="e">
        <f>+VLOOKUP($AA231,[2]!unidad_medida[[nombre]:[Columna1]],5,0)</f>
        <v>#REF!</v>
      </c>
    </row>
    <row r="232" spans="1:61" ht="43.5" x14ac:dyDescent="0.35">
      <c r="A232" s="58" t="s">
        <v>250</v>
      </c>
      <c r="B232" s="58" t="s">
        <v>251</v>
      </c>
      <c r="C232" s="59">
        <v>4.2</v>
      </c>
      <c r="D232" s="19">
        <f t="shared" si="168"/>
        <v>74</v>
      </c>
      <c r="E232" s="20" t="str">
        <f t="shared" si="174"/>
        <v>GR</v>
      </c>
      <c r="F232" s="21"/>
      <c r="G232" s="22"/>
      <c r="H232" s="22"/>
      <c r="I232" s="24">
        <v>100114001</v>
      </c>
      <c r="J232" s="23" t="s">
        <v>48</v>
      </c>
      <c r="K232" s="22"/>
      <c r="L232" s="22"/>
      <c r="M232" s="22"/>
      <c r="N232" s="22"/>
      <c r="O232" s="22"/>
      <c r="P232" s="53" t="str">
        <f t="shared" si="155"/>
        <v>Número de Empleados en Empresas del Sector Agrícola en cultivos de Papas según la Categoría de Tamaño Específica del Servicio de Impuestos Internos de Chile para el Año 2020 (empleados)</v>
      </c>
      <c r="Q232" s="20" t="str">
        <f t="shared" si="173"/>
        <v>Gráfico 6</v>
      </c>
      <c r="R232" s="49" t="s">
        <v>181</v>
      </c>
      <c r="S232" s="50">
        <f t="shared" si="160"/>
        <v>100114001</v>
      </c>
      <c r="T232" s="28"/>
      <c r="U232" s="28"/>
      <c r="V232" s="28"/>
      <c r="W232" s="28"/>
      <c r="X232" s="28"/>
      <c r="Y232" s="28"/>
      <c r="Z232" s="25" t="str">
        <f t="shared" si="161"/>
        <v>https://analytics.zoho.com/open-view/2395394000001175301?ZOHO_CRITERIA=%224.5%22.%22Id_Categor%C3%ADa%22%3D100114001</v>
      </c>
      <c r="AA232" s="54" t="s">
        <v>182</v>
      </c>
      <c r="AB232" s="30" t="str">
        <f t="shared" si="169"/>
        <v>Chile</v>
      </c>
      <c r="AC232" s="31" t="str">
        <f t="shared" si="169"/>
        <v>Año 2020</v>
      </c>
      <c r="AD232" s="32" t="str">
        <f t="shared" si="169"/>
        <v>Número</v>
      </c>
      <c r="AE232" s="30" t="str">
        <f t="shared" si="169"/>
        <v>Empleados</v>
      </c>
      <c r="AG232" s="33" t="str">
        <f t="shared" si="162"/>
        <v>Gráfico 6</v>
      </c>
      <c r="AH232" s="34" t="str">
        <f t="shared" si="170"/>
        <v>Número Empleados Agrícultura</v>
      </c>
      <c r="AI232" s="34" t="str">
        <f t="shared" si="154"/>
        <v>Ventas Estimadas de empresas dedicadas a agricultura y/o ganadería clasificadas por el Servicio de Impuestos Internos de tamaño GRANDE 3</v>
      </c>
      <c r="AJ232" s="34" t="str">
        <f t="shared" si="163"/>
        <v>Número de Empleados en Empresas del Sector Agrícola en cultivos de Papas según la Categoría de Tamaño Específica del Servicio de Impuestos Internos de Chile para el Año 2020 (empleados)</v>
      </c>
      <c r="AK232" s="35" t="str">
        <f t="shared" si="171"/>
        <v>Año 2020</v>
      </c>
      <c r="AL232" s="34" t="str">
        <f t="shared" si="171"/>
        <v>venta estimada, empresas en agricultura, cultivos, actividad económica, agricultura, ganadería</v>
      </c>
      <c r="AM232" s="36" t="str">
        <f t="shared" si="164"/>
        <v>https://analytics.zoho.com/open-view/2395394000001175301?ZOHO_CRITERIA=%224.5%22.%22Id_Categor%C3%ADa%22%3D100114001</v>
      </c>
      <c r="AN232" s="44" t="str">
        <f t="shared" si="165"/>
        <v>CHL</v>
      </c>
      <c r="AO232" s="44" t="str">
        <f t="shared" si="165"/>
        <v>País</v>
      </c>
      <c r="AP232" s="34" t="str">
        <f t="shared" si="165"/>
        <v>Número de Empleados de las empresas dedicadas a una actividad económica asociada a la agricultura o la ganadería, según tamaño de la empresa.</v>
      </c>
      <c r="AQ232" s="45">
        <f t="shared" si="165"/>
        <v>44324</v>
      </c>
      <c r="AR232" s="36" t="str">
        <f t="shared" si="165"/>
        <v>Español</v>
      </c>
      <c r="AS232" s="36" t="str">
        <f t="shared" si="165"/>
        <v>Naty</v>
      </c>
      <c r="AT232" s="40" t="str">
        <f t="shared" si="165"/>
        <v>No Aplica</v>
      </c>
      <c r="AU232" s="40" t="str">
        <f t="shared" si="165"/>
        <v>No Aplica</v>
      </c>
      <c r="AV232" s="40" t="str">
        <f t="shared" si="165"/>
        <v>No Aplica</v>
      </c>
      <c r="AW232" s="35">
        <v>100114001</v>
      </c>
      <c r="AX232" s="41" t="e">
        <f t="shared" si="166"/>
        <v>#REF!</v>
      </c>
      <c r="AY232" s="46" t="str">
        <f t="shared" si="166"/>
        <v>Fruta</v>
      </c>
      <c r="AZ232" s="40">
        <f t="shared" si="166"/>
        <v>38</v>
      </c>
      <c r="BA232" s="41" t="e">
        <f>+VLOOKUP($Z232,[2]!Temporalidad[[nombre]:[Columna1]],7,0)</f>
        <v>#REF!</v>
      </c>
      <c r="BB232" s="41" t="e">
        <f>+VLOOKUP($B232,[2]!Tipo_Gráfico[#Data],2,0)</f>
        <v>#REF!</v>
      </c>
      <c r="BC232" s="36" t="str">
        <f t="shared" si="172"/>
        <v>Servicio de Impuestos Internos , Ministerio de Hacienda, Chile</v>
      </c>
      <c r="BD232" s="35" t="e">
        <f>+VLOOKUP($AA232,[2]!unidad_medida[[nombre]:[Columna1]],2,0)</f>
        <v>#REF!</v>
      </c>
      <c r="BE232" s="40" t="str">
        <f t="shared" si="167"/>
        <v>No Aplica</v>
      </c>
      <c r="BF232" s="40" t="str">
        <f t="shared" si="167"/>
        <v>No Aplica</v>
      </c>
      <c r="BG232" s="40" t="str">
        <f t="shared" si="167"/>
        <v>No Aplica</v>
      </c>
      <c r="BH232" s="41" t="e">
        <f>+VLOOKUP($AP232,[2]!Responsables[#Data],3,0)</f>
        <v>#REF!</v>
      </c>
      <c r="BI232" s="41" t="e">
        <f>+VLOOKUP($AA232,[2]!unidad_medida[[nombre]:[Columna1]],5,0)</f>
        <v>#REF!</v>
      </c>
    </row>
    <row r="233" spans="1:61" ht="43.5" x14ac:dyDescent="0.35">
      <c r="A233" s="58" t="s">
        <v>250</v>
      </c>
      <c r="B233" s="58" t="s">
        <v>251</v>
      </c>
      <c r="C233" s="59">
        <v>4.2</v>
      </c>
      <c r="D233" s="19">
        <f t="shared" si="168"/>
        <v>75</v>
      </c>
      <c r="E233" s="20" t="str">
        <f t="shared" si="174"/>
        <v>GR</v>
      </c>
      <c r="F233" s="21"/>
      <c r="G233" s="22"/>
      <c r="H233" s="22"/>
      <c r="I233" s="24">
        <v>100114002</v>
      </c>
      <c r="J233" s="23" t="s">
        <v>48</v>
      </c>
      <c r="K233" s="22"/>
      <c r="L233" s="22"/>
      <c r="M233" s="22"/>
      <c r="N233" s="22"/>
      <c r="O233" s="22"/>
      <c r="P233" s="53" t="str">
        <f t="shared" si="155"/>
        <v>Número de Empleados en Empresas del Sector Agrícola en cultivos de Camotes según la Categoría de Tamaño Específica del Servicio de Impuestos Internos de Chile para el Año 2020 (empleados)</v>
      </c>
      <c r="Q233" s="20" t="str">
        <f t="shared" si="173"/>
        <v>Gráfico 6</v>
      </c>
      <c r="R233" s="49" t="s">
        <v>183</v>
      </c>
      <c r="S233" s="50">
        <f t="shared" si="160"/>
        <v>100114002</v>
      </c>
      <c r="T233" s="28"/>
      <c r="U233" s="28"/>
      <c r="V233" s="28"/>
      <c r="W233" s="28"/>
      <c r="X233" s="28"/>
      <c r="Y233" s="28"/>
      <c r="Z233" s="25" t="str">
        <f t="shared" si="161"/>
        <v>https://analytics.zoho.com/open-view/2395394000001175301?ZOHO_CRITERIA=%224.5%22.%22Id_Categor%C3%ADa%22%3D100114002</v>
      </c>
      <c r="AA233" s="54" t="s">
        <v>184</v>
      </c>
      <c r="AB233" s="30" t="str">
        <f t="shared" si="169"/>
        <v>Chile</v>
      </c>
      <c r="AC233" s="31" t="str">
        <f t="shared" si="169"/>
        <v>Año 2020</v>
      </c>
      <c r="AD233" s="32" t="str">
        <f t="shared" si="169"/>
        <v>Número</v>
      </c>
      <c r="AE233" s="30" t="str">
        <f t="shared" si="169"/>
        <v>Empleados</v>
      </c>
      <c r="AG233" s="33" t="str">
        <f t="shared" si="162"/>
        <v>Gráfico 6</v>
      </c>
      <c r="AH233" s="34" t="str">
        <f t="shared" si="170"/>
        <v>Número Empleados Agrícultura</v>
      </c>
      <c r="AI233" s="34" t="str">
        <f t="shared" si="154"/>
        <v>Ventas Estimadas de empresas dedicadas a agricultura y/o ganadería clasificadas por el Servicio de Impuestos Internos de tamaño GRANDE 3</v>
      </c>
      <c r="AJ233" s="34" t="str">
        <f t="shared" si="163"/>
        <v>Número de Empleados en Empresas del Sector Agrícola en cultivos de Camotes según la Categoría de Tamaño Específica del Servicio de Impuestos Internos de Chile para el Año 2020 (empleados)</v>
      </c>
      <c r="AK233" s="35" t="str">
        <f t="shared" si="171"/>
        <v>Año 2020</v>
      </c>
      <c r="AL233" s="34" t="str">
        <f t="shared" si="171"/>
        <v>venta estimada, empresas en agricultura, cultivos, actividad económica, agricultura, ganadería</v>
      </c>
      <c r="AM233" s="36" t="str">
        <f t="shared" si="164"/>
        <v>https://analytics.zoho.com/open-view/2395394000001175301?ZOHO_CRITERIA=%224.5%22.%22Id_Categor%C3%ADa%22%3D100114002</v>
      </c>
      <c r="AN233" s="44" t="str">
        <f t="shared" si="165"/>
        <v>CHL</v>
      </c>
      <c r="AO233" s="44" t="str">
        <f t="shared" si="165"/>
        <v>País</v>
      </c>
      <c r="AP233" s="34" t="str">
        <f t="shared" si="165"/>
        <v>Número de Empleados de las empresas dedicadas a una actividad económica asociada a la agricultura o la ganadería, según tamaño de la empresa.</v>
      </c>
      <c r="AQ233" s="45">
        <f t="shared" si="165"/>
        <v>44324</v>
      </c>
      <c r="AR233" s="36" t="str">
        <f t="shared" si="165"/>
        <v>Español</v>
      </c>
      <c r="AS233" s="36" t="str">
        <f t="shared" si="165"/>
        <v>Naty</v>
      </c>
      <c r="AT233" s="40" t="str">
        <f t="shared" si="165"/>
        <v>No Aplica</v>
      </c>
      <c r="AU233" s="40" t="str">
        <f t="shared" si="165"/>
        <v>No Aplica</v>
      </c>
      <c r="AV233" s="40" t="str">
        <f t="shared" si="165"/>
        <v>No Aplica</v>
      </c>
      <c r="AW233" s="35">
        <v>100114002</v>
      </c>
      <c r="AX233" s="41" t="e">
        <f t="shared" si="166"/>
        <v>#REF!</v>
      </c>
      <c r="AY233" s="46" t="str">
        <f t="shared" si="166"/>
        <v>Fruta</v>
      </c>
      <c r="AZ233" s="40">
        <f t="shared" si="166"/>
        <v>38</v>
      </c>
      <c r="BA233" s="41" t="e">
        <f>+VLOOKUP($Z233,[2]!Temporalidad[[nombre]:[Columna1]],7,0)</f>
        <v>#REF!</v>
      </c>
      <c r="BB233" s="41" t="e">
        <f>+VLOOKUP($B233,[2]!Tipo_Gráfico[#Data],2,0)</f>
        <v>#REF!</v>
      </c>
      <c r="BC233" s="36" t="str">
        <f t="shared" si="172"/>
        <v>Servicio de Impuestos Internos , Ministerio de Hacienda, Chile</v>
      </c>
      <c r="BD233" s="35" t="e">
        <f>+VLOOKUP($AA233,[2]!unidad_medida[[nombre]:[Columna1]],2,0)</f>
        <v>#REF!</v>
      </c>
      <c r="BE233" s="40" t="str">
        <f t="shared" si="167"/>
        <v>No Aplica</v>
      </c>
      <c r="BF233" s="40" t="str">
        <f t="shared" si="167"/>
        <v>No Aplica</v>
      </c>
      <c r="BG233" s="40" t="str">
        <f t="shared" si="167"/>
        <v>No Aplica</v>
      </c>
      <c r="BH233" s="41" t="e">
        <f>+VLOOKUP($AP233,[2]!Responsables[#Data],3,0)</f>
        <v>#REF!</v>
      </c>
      <c r="BI233" s="41" t="e">
        <f>+VLOOKUP($AA233,[2]!unidad_medida[[nombre]:[Columna1]],5,0)</f>
        <v>#REF!</v>
      </c>
    </row>
    <row r="234" spans="1:61" ht="43.5" x14ac:dyDescent="0.35">
      <c r="A234" s="58" t="s">
        <v>250</v>
      </c>
      <c r="B234" s="58" t="s">
        <v>251</v>
      </c>
      <c r="C234" s="59">
        <v>4.2</v>
      </c>
      <c r="D234" s="19">
        <f t="shared" si="168"/>
        <v>76</v>
      </c>
      <c r="E234" s="20" t="str">
        <f t="shared" si="174"/>
        <v>GR</v>
      </c>
      <c r="F234" s="21"/>
      <c r="G234" s="22"/>
      <c r="H234" s="22"/>
      <c r="I234" s="24">
        <v>100114015</v>
      </c>
      <c r="J234" s="23" t="s">
        <v>48</v>
      </c>
      <c r="K234" s="22"/>
      <c r="L234" s="22"/>
      <c r="M234" s="22"/>
      <c r="N234" s="22"/>
      <c r="O234" s="22"/>
      <c r="P234" s="53" t="str">
        <f t="shared" si="155"/>
        <v>Número de Empleados en Empresas del Sector Agrícola en cultivos de Otros tubérculos según la Categoría de Tamaño Específica del Servicio de Impuestos Internos de Chile para el Año 2020 (empleados)</v>
      </c>
      <c r="Q234" s="20" t="str">
        <f t="shared" si="173"/>
        <v>Gráfico 6</v>
      </c>
      <c r="R234" s="49" t="s">
        <v>185</v>
      </c>
      <c r="S234" s="50">
        <f t="shared" si="160"/>
        <v>100114015</v>
      </c>
      <c r="T234" s="28"/>
      <c r="U234" s="28"/>
      <c r="V234" s="28"/>
      <c r="W234" s="28"/>
      <c r="X234" s="28"/>
      <c r="Y234" s="28"/>
      <c r="Z234" s="25" t="str">
        <f t="shared" si="161"/>
        <v>https://analytics.zoho.com/open-view/2395394000001175301?ZOHO_CRITERIA=%224.5%22.%22Id_Categor%C3%ADa%22%3D100114015</v>
      </c>
      <c r="AA234" s="54" t="s">
        <v>186</v>
      </c>
      <c r="AB234" s="30" t="str">
        <f t="shared" si="169"/>
        <v>Chile</v>
      </c>
      <c r="AC234" s="31" t="str">
        <f t="shared" si="169"/>
        <v>Año 2020</v>
      </c>
      <c r="AD234" s="32" t="str">
        <f t="shared" si="169"/>
        <v>Número</v>
      </c>
      <c r="AE234" s="30" t="str">
        <f t="shared" si="169"/>
        <v>Empleados</v>
      </c>
      <c r="AG234" s="33" t="str">
        <f t="shared" si="162"/>
        <v>Gráfico 6</v>
      </c>
      <c r="AH234" s="34" t="str">
        <f t="shared" si="170"/>
        <v>Número Empleados Agrícultura</v>
      </c>
      <c r="AI234" s="34" t="str">
        <f t="shared" si="154"/>
        <v>Ventas Estimadas de empresas dedicadas a agricultura y/o ganadería clasificadas por el Servicio de Impuestos Internos de tamaño GRANDE 3</v>
      </c>
      <c r="AJ234" s="34" t="str">
        <f t="shared" si="163"/>
        <v>Número de Empleados en Empresas del Sector Agrícola en cultivos de Otros tubérculos según la Categoría de Tamaño Específica del Servicio de Impuestos Internos de Chile para el Año 2020 (empleados)</v>
      </c>
      <c r="AK234" s="35" t="str">
        <f t="shared" si="171"/>
        <v>Año 2020</v>
      </c>
      <c r="AL234" s="34" t="str">
        <f t="shared" si="171"/>
        <v>venta estimada, empresas en agricultura, cultivos, actividad económica, agricultura, ganadería</v>
      </c>
      <c r="AM234" s="36" t="str">
        <f t="shared" si="164"/>
        <v>https://analytics.zoho.com/open-view/2395394000001175301?ZOHO_CRITERIA=%224.5%22.%22Id_Categor%C3%ADa%22%3D100114015</v>
      </c>
      <c r="AN234" s="44" t="str">
        <f t="shared" si="165"/>
        <v>CHL</v>
      </c>
      <c r="AO234" s="44" t="str">
        <f t="shared" si="165"/>
        <v>País</v>
      </c>
      <c r="AP234" s="34" t="str">
        <f t="shared" si="165"/>
        <v>Número de Empleados de las empresas dedicadas a una actividad económica asociada a la agricultura o la ganadería, según tamaño de la empresa.</v>
      </c>
      <c r="AQ234" s="45">
        <f t="shared" si="165"/>
        <v>44324</v>
      </c>
      <c r="AR234" s="36" t="str">
        <f t="shared" si="165"/>
        <v>Español</v>
      </c>
      <c r="AS234" s="36" t="str">
        <f t="shared" si="165"/>
        <v>Naty</v>
      </c>
      <c r="AT234" s="40" t="str">
        <f t="shared" si="165"/>
        <v>No Aplica</v>
      </c>
      <c r="AU234" s="40" t="str">
        <f t="shared" si="165"/>
        <v>No Aplica</v>
      </c>
      <c r="AV234" s="40" t="str">
        <f t="shared" si="165"/>
        <v>No Aplica</v>
      </c>
      <c r="AW234" s="35">
        <v>100114015</v>
      </c>
      <c r="AX234" s="41" t="e">
        <f t="shared" si="166"/>
        <v>#REF!</v>
      </c>
      <c r="AY234" s="46" t="str">
        <f t="shared" si="166"/>
        <v>Fruta</v>
      </c>
      <c r="AZ234" s="40">
        <f t="shared" si="166"/>
        <v>38</v>
      </c>
      <c r="BA234" s="41" t="e">
        <f>+VLOOKUP($Z234,[2]!Temporalidad[[nombre]:[Columna1]],7,0)</f>
        <v>#REF!</v>
      </c>
      <c r="BB234" s="41" t="e">
        <f>+VLOOKUP($B234,[2]!Tipo_Gráfico[#Data],2,0)</f>
        <v>#REF!</v>
      </c>
      <c r="BC234" s="36" t="str">
        <f t="shared" si="172"/>
        <v>Servicio de Impuestos Internos , Ministerio de Hacienda, Chile</v>
      </c>
      <c r="BD234" s="35" t="e">
        <f>+VLOOKUP($AA234,[2]!unidad_medida[[nombre]:[Columna1]],2,0)</f>
        <v>#REF!</v>
      </c>
      <c r="BE234" s="40" t="str">
        <f t="shared" si="167"/>
        <v>No Aplica</v>
      </c>
      <c r="BF234" s="40" t="str">
        <f t="shared" si="167"/>
        <v>No Aplica</v>
      </c>
      <c r="BG234" s="40" t="str">
        <f t="shared" si="167"/>
        <v>No Aplica</v>
      </c>
      <c r="BH234" s="41" t="e">
        <f>+VLOOKUP($AP234,[2]!Responsables[#Data],3,0)</f>
        <v>#REF!</v>
      </c>
      <c r="BI234" s="41" t="e">
        <f>+VLOOKUP($AA234,[2]!unidad_medida[[nombre]:[Columna1]],5,0)</f>
        <v>#REF!</v>
      </c>
    </row>
    <row r="235" spans="1:61" ht="43.5" x14ac:dyDescent="0.35">
      <c r="A235" s="58" t="s">
        <v>250</v>
      </c>
      <c r="B235" s="58" t="s">
        <v>251</v>
      </c>
      <c r="C235" s="59">
        <v>4.2</v>
      </c>
      <c r="D235" s="19">
        <f t="shared" si="168"/>
        <v>77</v>
      </c>
      <c r="E235" s="20" t="str">
        <f t="shared" si="174"/>
        <v>GR</v>
      </c>
      <c r="F235" s="21"/>
      <c r="G235" s="22"/>
      <c r="H235" s="22"/>
      <c r="I235" s="24">
        <v>100115001</v>
      </c>
      <c r="J235" s="23" t="s">
        <v>48</v>
      </c>
      <c r="K235" s="22"/>
      <c r="L235" s="22"/>
      <c r="M235" s="22"/>
      <c r="N235" s="22"/>
      <c r="O235" s="22"/>
      <c r="P235" s="53" t="str">
        <f t="shared" si="155"/>
        <v>Número de Empleados en Empresas del Sector Agrícola en cultivos de Semillas de hortalizas según la Categoría de Tamaño Específica del Servicio de Impuestos Internos de Chile para el Año 2020 (empleados)</v>
      </c>
      <c r="Q235" s="20" t="str">
        <f t="shared" si="173"/>
        <v>Gráfico 6</v>
      </c>
      <c r="R235" s="49" t="s">
        <v>187</v>
      </c>
      <c r="S235" s="50">
        <f t="shared" si="160"/>
        <v>100115001</v>
      </c>
      <c r="T235" s="28"/>
      <c r="U235" s="28"/>
      <c r="V235" s="28"/>
      <c r="W235" s="28"/>
      <c r="X235" s="28"/>
      <c r="Y235" s="28"/>
      <c r="Z235" s="25" t="str">
        <f t="shared" si="161"/>
        <v>https://analytics.zoho.com/open-view/2395394000001175301?ZOHO_CRITERIA=%224.5%22.%22Id_Categor%C3%ADa%22%3D100115001</v>
      </c>
      <c r="AA235" s="54" t="s">
        <v>188</v>
      </c>
      <c r="AB235" s="30" t="str">
        <f t="shared" si="169"/>
        <v>Chile</v>
      </c>
      <c r="AC235" s="31" t="str">
        <f t="shared" si="169"/>
        <v>Año 2020</v>
      </c>
      <c r="AD235" s="32" t="str">
        <f t="shared" si="169"/>
        <v>Número</v>
      </c>
      <c r="AE235" s="30" t="str">
        <f t="shared" si="169"/>
        <v>Empleados</v>
      </c>
      <c r="AG235" s="33" t="str">
        <f t="shared" si="162"/>
        <v>Gráfico 6</v>
      </c>
      <c r="AH235" s="34" t="str">
        <f t="shared" si="170"/>
        <v>Número Empleados Agrícultura</v>
      </c>
      <c r="AI235" s="34" t="str">
        <f t="shared" si="154"/>
        <v>Ventas Estimadas de empresas dedicadas a agricultura y/o ganadería clasificadas por el Servicio de Impuestos Internos de tamaño GRANDE 3</v>
      </c>
      <c r="AJ235" s="34" t="str">
        <f t="shared" si="163"/>
        <v>Número de Empleados en Empresas del Sector Agrícola en cultivos de Semillas de hortalizas según la Categoría de Tamaño Específica del Servicio de Impuestos Internos de Chile para el Año 2020 (empleados)</v>
      </c>
      <c r="AK235" s="35" t="str">
        <f t="shared" si="171"/>
        <v>Año 2020</v>
      </c>
      <c r="AL235" s="34" t="str">
        <f t="shared" si="171"/>
        <v>venta estimada, empresas en agricultura, cultivos, actividad económica, agricultura, ganadería</v>
      </c>
      <c r="AM235" s="36" t="str">
        <f t="shared" si="164"/>
        <v>https://analytics.zoho.com/open-view/2395394000001175301?ZOHO_CRITERIA=%224.5%22.%22Id_Categor%C3%ADa%22%3D100115001</v>
      </c>
      <c r="AN235" s="44" t="str">
        <f t="shared" si="165"/>
        <v>CHL</v>
      </c>
      <c r="AO235" s="44" t="str">
        <f t="shared" si="165"/>
        <v>País</v>
      </c>
      <c r="AP235" s="34" t="str">
        <f t="shared" si="165"/>
        <v>Número de Empleados de las empresas dedicadas a una actividad económica asociada a la agricultura o la ganadería, según tamaño de la empresa.</v>
      </c>
      <c r="AQ235" s="45">
        <f t="shared" si="165"/>
        <v>44324</v>
      </c>
      <c r="AR235" s="36" t="str">
        <f t="shared" si="165"/>
        <v>Español</v>
      </c>
      <c r="AS235" s="36" t="str">
        <f t="shared" si="165"/>
        <v>Naty</v>
      </c>
      <c r="AT235" s="40" t="str">
        <f t="shared" si="165"/>
        <v>No Aplica</v>
      </c>
      <c r="AU235" s="40" t="str">
        <f t="shared" si="165"/>
        <v>No Aplica</v>
      </c>
      <c r="AV235" s="40" t="str">
        <f t="shared" si="165"/>
        <v>No Aplica</v>
      </c>
      <c r="AW235" s="35">
        <v>100115001</v>
      </c>
      <c r="AX235" s="41" t="e">
        <f t="shared" si="166"/>
        <v>#REF!</v>
      </c>
      <c r="AY235" s="46" t="str">
        <f t="shared" si="166"/>
        <v>Fruta</v>
      </c>
      <c r="AZ235" s="40">
        <f t="shared" si="166"/>
        <v>38</v>
      </c>
      <c r="BA235" s="41" t="e">
        <f>+VLOOKUP($Z235,[2]!Temporalidad[[nombre]:[Columna1]],7,0)</f>
        <v>#REF!</v>
      </c>
      <c r="BB235" s="41" t="e">
        <f>+VLOOKUP($B235,[2]!Tipo_Gráfico[#Data],2,0)</f>
        <v>#REF!</v>
      </c>
      <c r="BC235" s="36" t="str">
        <f t="shared" si="172"/>
        <v>Servicio de Impuestos Internos , Ministerio de Hacienda, Chile</v>
      </c>
      <c r="BD235" s="35" t="e">
        <f>+VLOOKUP($AA235,[2]!unidad_medida[[nombre]:[Columna1]],2,0)</f>
        <v>#REF!</v>
      </c>
      <c r="BE235" s="40" t="str">
        <f t="shared" si="167"/>
        <v>No Aplica</v>
      </c>
      <c r="BF235" s="40" t="str">
        <f t="shared" si="167"/>
        <v>No Aplica</v>
      </c>
      <c r="BG235" s="40" t="str">
        <f t="shared" si="167"/>
        <v>No Aplica</v>
      </c>
      <c r="BH235" s="41" t="e">
        <f>+VLOOKUP($AP235,[2]!Responsables[#Data],3,0)</f>
        <v>#REF!</v>
      </c>
      <c r="BI235" s="41" t="e">
        <f>+VLOOKUP($AA235,[2]!unidad_medida[[nombre]:[Columna1]],5,0)</f>
        <v>#REF!</v>
      </c>
    </row>
    <row r="236" spans="1:61" ht="43.5" x14ac:dyDescent="0.35">
      <c r="A236" s="58" t="s">
        <v>250</v>
      </c>
      <c r="B236" s="58" t="s">
        <v>251</v>
      </c>
      <c r="C236" s="59">
        <v>4.2</v>
      </c>
      <c r="D236" s="19">
        <f t="shared" si="168"/>
        <v>78</v>
      </c>
      <c r="E236" s="20" t="str">
        <f t="shared" si="174"/>
        <v>GR</v>
      </c>
      <c r="F236" s="21"/>
      <c r="G236" s="22"/>
      <c r="H236" s="22"/>
      <c r="I236" s="24">
        <v>100115003</v>
      </c>
      <c r="J236" s="23" t="s">
        <v>48</v>
      </c>
      <c r="K236" s="22"/>
      <c r="L236" s="22"/>
      <c r="M236" s="22"/>
      <c r="N236" s="22"/>
      <c r="O236" s="22"/>
      <c r="P236" s="53" t="str">
        <f t="shared" si="155"/>
        <v>Número de Empleados en Empresas del Sector Agrícola en cultivos de Otras semillas de cereales, legumbres y oleaginosas según la Categoría de Tamaño Específica del Servicio de Impuestos Internos de Chile para el Año 2020 (empleados)</v>
      </c>
      <c r="Q236" s="20" t="str">
        <f t="shared" si="173"/>
        <v>Gráfico 6</v>
      </c>
      <c r="R236" s="49" t="s">
        <v>189</v>
      </c>
      <c r="S236" s="50">
        <f t="shared" si="160"/>
        <v>100115003</v>
      </c>
      <c r="T236" s="28"/>
      <c r="U236" s="28"/>
      <c r="V236" s="28"/>
      <c r="W236" s="28"/>
      <c r="X236" s="28"/>
      <c r="Y236" s="28"/>
      <c r="Z236" s="25" t="str">
        <f t="shared" si="161"/>
        <v>https://analytics.zoho.com/open-view/2395394000001175301?ZOHO_CRITERIA=%224.5%22.%22Id_Categor%C3%ADa%22%3D100115003</v>
      </c>
      <c r="AA236" s="54" t="s">
        <v>190</v>
      </c>
      <c r="AB236" s="30" t="str">
        <f t="shared" si="169"/>
        <v>Chile</v>
      </c>
      <c r="AC236" s="31" t="str">
        <f t="shared" si="169"/>
        <v>Año 2020</v>
      </c>
      <c r="AD236" s="32" t="str">
        <f t="shared" si="169"/>
        <v>Número</v>
      </c>
      <c r="AE236" s="30" t="str">
        <f t="shared" si="169"/>
        <v>Empleados</v>
      </c>
      <c r="AG236" s="33" t="str">
        <f t="shared" si="162"/>
        <v>Gráfico 6</v>
      </c>
      <c r="AH236" s="34" t="str">
        <f t="shared" si="170"/>
        <v>Número Empleados Agrícultura</v>
      </c>
      <c r="AI236" s="34" t="str">
        <f t="shared" si="154"/>
        <v>Ventas Estimadas de empresas dedicadas a agricultura y/o ganadería clasificadas por el Servicio de Impuestos Internos de tamaño GRANDE 3</v>
      </c>
      <c r="AJ236" s="34" t="str">
        <f t="shared" si="163"/>
        <v>Número de Empleados en Empresas del Sector Agrícola en cultivos de Otras semillas de cereales, legumbres y oleaginosas según la Categoría de Tamaño Específica del Servicio de Impuestos Internos de Chile para el Año 2020 (empleados)</v>
      </c>
      <c r="AK236" s="35" t="str">
        <f t="shared" si="171"/>
        <v>Año 2020</v>
      </c>
      <c r="AL236" s="34" t="str">
        <f t="shared" si="171"/>
        <v>venta estimada, empresas en agricultura, cultivos, actividad económica, agricultura, ganadería</v>
      </c>
      <c r="AM236" s="36" t="str">
        <f t="shared" si="164"/>
        <v>https://analytics.zoho.com/open-view/2395394000001175301?ZOHO_CRITERIA=%224.5%22.%22Id_Categor%C3%ADa%22%3D100115003</v>
      </c>
      <c r="AN236" s="44" t="str">
        <f t="shared" si="165"/>
        <v>CHL</v>
      </c>
      <c r="AO236" s="44" t="str">
        <f t="shared" si="165"/>
        <v>País</v>
      </c>
      <c r="AP236" s="34" t="str">
        <f t="shared" si="165"/>
        <v>Número de Empleados de las empresas dedicadas a una actividad económica asociada a la agricultura o la ganadería, según tamaño de la empresa.</v>
      </c>
      <c r="AQ236" s="45">
        <f t="shared" si="165"/>
        <v>44324</v>
      </c>
      <c r="AR236" s="36" t="str">
        <f t="shared" si="165"/>
        <v>Español</v>
      </c>
      <c r="AS236" s="36" t="str">
        <f t="shared" si="165"/>
        <v>Naty</v>
      </c>
      <c r="AT236" s="40" t="str">
        <f t="shared" si="165"/>
        <v>No Aplica</v>
      </c>
      <c r="AU236" s="40" t="str">
        <f t="shared" si="165"/>
        <v>No Aplica</v>
      </c>
      <c r="AV236" s="40" t="str">
        <f t="shared" si="165"/>
        <v>No Aplica</v>
      </c>
      <c r="AW236" s="35">
        <v>100115003</v>
      </c>
      <c r="AX236" s="41" t="e">
        <f t="shared" si="166"/>
        <v>#REF!</v>
      </c>
      <c r="AY236" s="46" t="str">
        <f t="shared" si="166"/>
        <v>Fruta</v>
      </c>
      <c r="AZ236" s="40">
        <f t="shared" si="166"/>
        <v>38</v>
      </c>
      <c r="BA236" s="41" t="e">
        <f>+VLOOKUP($Z236,[2]!Temporalidad[[nombre]:[Columna1]],7,0)</f>
        <v>#REF!</v>
      </c>
      <c r="BB236" s="41" t="e">
        <f>+VLOOKUP($B236,[2]!Tipo_Gráfico[#Data],2,0)</f>
        <v>#REF!</v>
      </c>
      <c r="BC236" s="36" t="str">
        <f t="shared" si="172"/>
        <v>Servicio de Impuestos Internos , Ministerio de Hacienda, Chile</v>
      </c>
      <c r="BD236" s="35" t="e">
        <f>+VLOOKUP($AA236,[2]!unidad_medida[[nombre]:[Columna1]],2,0)</f>
        <v>#REF!</v>
      </c>
      <c r="BE236" s="40" t="str">
        <f t="shared" si="167"/>
        <v>No Aplica</v>
      </c>
      <c r="BF236" s="40" t="str">
        <f t="shared" si="167"/>
        <v>No Aplica</v>
      </c>
      <c r="BG236" s="40" t="str">
        <f t="shared" si="167"/>
        <v>No Aplica</v>
      </c>
      <c r="BH236" s="41" t="e">
        <f>+VLOOKUP($AP236,[2]!Responsables[#Data],3,0)</f>
        <v>#REF!</v>
      </c>
      <c r="BI236" s="41" t="e">
        <f>+VLOOKUP($AA236,[2]!unidad_medida[[nombre]:[Columna1]],5,0)</f>
        <v>#REF!</v>
      </c>
    </row>
    <row r="237" spans="1:61" ht="43.5" x14ac:dyDescent="0.35">
      <c r="A237" s="58" t="s">
        <v>250</v>
      </c>
      <c r="B237" s="58" t="s">
        <v>251</v>
      </c>
      <c r="C237" s="59">
        <v>4.2</v>
      </c>
      <c r="D237" s="19">
        <f t="shared" si="168"/>
        <v>79</v>
      </c>
      <c r="E237" s="20" t="str">
        <f t="shared" si="174"/>
        <v>GR</v>
      </c>
      <c r="F237" s="21"/>
      <c r="G237" s="22"/>
      <c r="H237" s="22"/>
      <c r="I237" s="24">
        <v>100117002</v>
      </c>
      <c r="J237" s="23" t="s">
        <v>48</v>
      </c>
      <c r="K237" s="22"/>
      <c r="L237" s="22"/>
      <c r="M237" s="22"/>
      <c r="N237" s="22"/>
      <c r="O237" s="22"/>
      <c r="P237" s="53" t="str">
        <f t="shared" si="155"/>
        <v>Número de Empleados en Empresas del Sector Agrícola en cultivos de Plantas de fibra según la Categoría de Tamaño Específica del Servicio de Impuestos Internos de Chile para el Año 2020 (empleados)</v>
      </c>
      <c r="Q237" s="20" t="str">
        <f t="shared" si="173"/>
        <v>Gráfico 6</v>
      </c>
      <c r="R237" s="49" t="s">
        <v>191</v>
      </c>
      <c r="S237" s="50">
        <f t="shared" si="160"/>
        <v>100117002</v>
      </c>
      <c r="T237" s="28"/>
      <c r="U237" s="28"/>
      <c r="V237" s="28"/>
      <c r="W237" s="28"/>
      <c r="X237" s="28"/>
      <c r="Y237" s="28"/>
      <c r="Z237" s="25" t="str">
        <f t="shared" si="161"/>
        <v>https://analytics.zoho.com/open-view/2395394000001175301?ZOHO_CRITERIA=%224.5%22.%22Id_Categor%C3%ADa%22%3D100117002</v>
      </c>
      <c r="AA237" s="54" t="s">
        <v>192</v>
      </c>
      <c r="AB237" s="30" t="str">
        <f t="shared" si="169"/>
        <v>Chile</v>
      </c>
      <c r="AC237" s="31" t="str">
        <f t="shared" si="169"/>
        <v>Año 2020</v>
      </c>
      <c r="AD237" s="32" t="str">
        <f t="shared" si="169"/>
        <v>Número</v>
      </c>
      <c r="AE237" s="30" t="str">
        <f t="shared" si="169"/>
        <v>Empleados</v>
      </c>
      <c r="AG237" s="33" t="str">
        <f t="shared" si="162"/>
        <v>Gráfico 6</v>
      </c>
      <c r="AH237" s="34" t="str">
        <f t="shared" si="170"/>
        <v>Número Empleados Agrícultura</v>
      </c>
      <c r="AI237" s="34" t="str">
        <f t="shared" si="154"/>
        <v>Ventas Estimadas de empresas dedicadas a agricultura y/o ganadería clasificadas por el Servicio de Impuestos Internos de tamaño GRANDE 3</v>
      </c>
      <c r="AJ237" s="34" t="str">
        <f t="shared" si="163"/>
        <v>Número de Empleados en Empresas del Sector Agrícola en cultivos de Plantas de fibra según la Categoría de Tamaño Específica del Servicio de Impuestos Internos de Chile para el Año 2020 (empleados)</v>
      </c>
      <c r="AK237" s="35" t="str">
        <f t="shared" si="171"/>
        <v>Año 2020</v>
      </c>
      <c r="AL237" s="34" t="str">
        <f t="shared" si="171"/>
        <v>venta estimada, empresas en agricultura, cultivos, actividad económica, agricultura, ganadería</v>
      </c>
      <c r="AM237" s="36" t="str">
        <f t="shared" si="164"/>
        <v>https://analytics.zoho.com/open-view/2395394000001175301?ZOHO_CRITERIA=%224.5%22.%22Id_Categor%C3%ADa%22%3D100117002</v>
      </c>
      <c r="AN237" s="44" t="str">
        <f t="shared" si="165"/>
        <v>CHL</v>
      </c>
      <c r="AO237" s="44" t="str">
        <f t="shared" si="165"/>
        <v>País</v>
      </c>
      <c r="AP237" s="34" t="str">
        <f t="shared" si="165"/>
        <v>Número de Empleados de las empresas dedicadas a una actividad económica asociada a la agricultura o la ganadería, según tamaño de la empresa.</v>
      </c>
      <c r="AQ237" s="45">
        <f t="shared" si="165"/>
        <v>44324</v>
      </c>
      <c r="AR237" s="36" t="str">
        <f t="shared" si="165"/>
        <v>Español</v>
      </c>
      <c r="AS237" s="36" t="str">
        <f t="shared" si="165"/>
        <v>Naty</v>
      </c>
      <c r="AT237" s="40" t="str">
        <f t="shared" si="165"/>
        <v>No Aplica</v>
      </c>
      <c r="AU237" s="40" t="str">
        <f t="shared" si="165"/>
        <v>No Aplica</v>
      </c>
      <c r="AV237" s="40" t="str">
        <f t="shared" si="165"/>
        <v>No Aplica</v>
      </c>
      <c r="AW237" s="35">
        <v>100117002</v>
      </c>
      <c r="AX237" s="41" t="e">
        <f t="shared" si="166"/>
        <v>#REF!</v>
      </c>
      <c r="AY237" s="46" t="str">
        <f t="shared" si="166"/>
        <v>Fruta</v>
      </c>
      <c r="AZ237" s="40">
        <f t="shared" si="166"/>
        <v>38</v>
      </c>
      <c r="BA237" s="41" t="e">
        <f>+VLOOKUP($Z237,[2]!Temporalidad[[nombre]:[Columna1]],7,0)</f>
        <v>#REF!</v>
      </c>
      <c r="BB237" s="41" t="e">
        <f>+VLOOKUP($B237,[2]!Tipo_Gráfico[#Data],2,0)</f>
        <v>#REF!</v>
      </c>
      <c r="BC237" s="36" t="str">
        <f t="shared" si="172"/>
        <v>Servicio de Impuestos Internos , Ministerio de Hacienda, Chile</v>
      </c>
      <c r="BD237" s="35" t="e">
        <f>+VLOOKUP($AA237,[2]!unidad_medida[[nombre]:[Columna1]],2,0)</f>
        <v>#REF!</v>
      </c>
      <c r="BE237" s="40" t="str">
        <f t="shared" si="167"/>
        <v>No Aplica</v>
      </c>
      <c r="BF237" s="40" t="str">
        <f t="shared" si="167"/>
        <v>No Aplica</v>
      </c>
      <c r="BG237" s="40" t="str">
        <f t="shared" si="167"/>
        <v>No Aplica</v>
      </c>
      <c r="BH237" s="41" t="e">
        <f>+VLOOKUP($AP237,[2]!Responsables[#Data],3,0)</f>
        <v>#REF!</v>
      </c>
      <c r="BI237" s="41" t="e">
        <f>+VLOOKUP($AA237,[2]!unidad_medida[[nombre]:[Columna1]],5,0)</f>
        <v>#REF!</v>
      </c>
    </row>
    <row r="238" spans="1:61" ht="43.5" x14ac:dyDescent="0.35">
      <c r="A238" s="58" t="s">
        <v>250</v>
      </c>
      <c r="B238" s="58" t="s">
        <v>251</v>
      </c>
      <c r="C238" s="59">
        <v>4.2</v>
      </c>
      <c r="D238" s="19">
        <f t="shared" si="168"/>
        <v>80</v>
      </c>
      <c r="E238" s="20" t="str">
        <f t="shared" si="174"/>
        <v>GR</v>
      </c>
      <c r="F238" s="21"/>
      <c r="G238" s="22"/>
      <c r="H238" s="22"/>
      <c r="I238" s="24">
        <v>100117005</v>
      </c>
      <c r="J238" s="23" t="s">
        <v>48</v>
      </c>
      <c r="K238" s="22"/>
      <c r="L238" s="22"/>
      <c r="M238" s="22"/>
      <c r="N238" s="22"/>
      <c r="O238" s="22"/>
      <c r="P238" s="53" t="str">
        <f t="shared" si="155"/>
        <v>Número de Empleados en Empresas del Sector Agrícola en cultivos de Flores según la Categoría de Tamaño Específica del Servicio de Impuestos Internos de Chile para el Año 2020 (empleados)</v>
      </c>
      <c r="Q238" s="20" t="str">
        <f t="shared" si="173"/>
        <v>Gráfico 6</v>
      </c>
      <c r="R238" s="49" t="s">
        <v>193</v>
      </c>
      <c r="S238" s="50">
        <f t="shared" si="160"/>
        <v>100117005</v>
      </c>
      <c r="T238" s="28"/>
      <c r="U238" s="28"/>
      <c r="V238" s="28"/>
      <c r="W238" s="28"/>
      <c r="X238" s="28"/>
      <c r="Y238" s="28"/>
      <c r="Z238" s="25" t="str">
        <f t="shared" si="161"/>
        <v>https://analytics.zoho.com/open-view/2395394000001175301?ZOHO_CRITERIA=%224.5%22.%22Id_Categor%C3%ADa%22%3D100117005</v>
      </c>
      <c r="AA238" s="54" t="s">
        <v>194</v>
      </c>
      <c r="AB238" s="30" t="str">
        <f t="shared" si="169"/>
        <v>Chile</v>
      </c>
      <c r="AC238" s="31" t="str">
        <f t="shared" si="169"/>
        <v>Año 2020</v>
      </c>
      <c r="AD238" s="32" t="str">
        <f t="shared" si="169"/>
        <v>Número</v>
      </c>
      <c r="AE238" s="30" t="str">
        <f t="shared" si="169"/>
        <v>Empleados</v>
      </c>
      <c r="AG238" s="33" t="str">
        <f t="shared" si="162"/>
        <v>Gráfico 6</v>
      </c>
      <c r="AH238" s="34" t="str">
        <f t="shared" si="170"/>
        <v>Número Empleados Agrícultura</v>
      </c>
      <c r="AI238" s="34" t="str">
        <f t="shared" si="154"/>
        <v>Ventas Estimadas de empresas dedicadas a agricultura y/o ganadería clasificadas por el Servicio de Impuestos Internos de tamaño GRANDE 3</v>
      </c>
      <c r="AJ238" s="34" t="str">
        <f t="shared" si="163"/>
        <v>Número de Empleados en Empresas del Sector Agrícola en cultivos de Flores según la Categoría de Tamaño Específica del Servicio de Impuestos Internos de Chile para el Año 2020 (empleados)</v>
      </c>
      <c r="AK238" s="35" t="str">
        <f t="shared" si="171"/>
        <v>Año 2020</v>
      </c>
      <c r="AL238" s="34" t="str">
        <f t="shared" si="171"/>
        <v>venta estimada, empresas en agricultura, cultivos, actividad económica, agricultura, ganadería</v>
      </c>
      <c r="AM238" s="36" t="str">
        <f t="shared" si="164"/>
        <v>https://analytics.zoho.com/open-view/2395394000001175301?ZOHO_CRITERIA=%224.5%22.%22Id_Categor%C3%ADa%22%3D100117005</v>
      </c>
      <c r="AN238" s="44" t="str">
        <f t="shared" si="165"/>
        <v>CHL</v>
      </c>
      <c r="AO238" s="44" t="str">
        <f t="shared" si="165"/>
        <v>País</v>
      </c>
      <c r="AP238" s="34" t="str">
        <f t="shared" si="165"/>
        <v>Número de Empleados de las empresas dedicadas a una actividad económica asociada a la agricultura o la ganadería, según tamaño de la empresa.</v>
      </c>
      <c r="AQ238" s="45">
        <f t="shared" si="165"/>
        <v>44324</v>
      </c>
      <c r="AR238" s="36" t="str">
        <f t="shared" si="165"/>
        <v>Español</v>
      </c>
      <c r="AS238" s="36" t="str">
        <f t="shared" si="165"/>
        <v>Naty</v>
      </c>
      <c r="AT238" s="40" t="str">
        <f t="shared" si="165"/>
        <v>No Aplica</v>
      </c>
      <c r="AU238" s="40" t="str">
        <f t="shared" si="165"/>
        <v>No Aplica</v>
      </c>
      <c r="AV238" s="40" t="str">
        <f t="shared" si="165"/>
        <v>No Aplica</v>
      </c>
      <c r="AW238" s="35">
        <v>100117005</v>
      </c>
      <c r="AX238" s="41" t="e">
        <f t="shared" si="166"/>
        <v>#REF!</v>
      </c>
      <c r="AY238" s="46" t="str">
        <f t="shared" si="166"/>
        <v>Fruta</v>
      </c>
      <c r="AZ238" s="40">
        <f t="shared" si="166"/>
        <v>38</v>
      </c>
      <c r="BA238" s="41" t="e">
        <f>+VLOOKUP($Z238,[2]!Temporalidad[[nombre]:[Columna1]],7,0)</f>
        <v>#REF!</v>
      </c>
      <c r="BB238" s="41" t="e">
        <f>+VLOOKUP($B238,[2]!Tipo_Gráfico[#Data],2,0)</f>
        <v>#REF!</v>
      </c>
      <c r="BC238" s="36" t="str">
        <f t="shared" si="172"/>
        <v>Servicio de Impuestos Internos , Ministerio de Hacienda, Chile</v>
      </c>
      <c r="BD238" s="35" t="e">
        <f>+VLOOKUP($AA238,[2]!unidad_medida[[nombre]:[Columna1]],2,0)</f>
        <v>#REF!</v>
      </c>
      <c r="BE238" s="40" t="str">
        <f t="shared" si="167"/>
        <v>No Aplica</v>
      </c>
      <c r="BF238" s="40" t="str">
        <f t="shared" si="167"/>
        <v>No Aplica</v>
      </c>
      <c r="BG238" s="40" t="str">
        <f t="shared" si="167"/>
        <v>No Aplica</v>
      </c>
      <c r="BH238" s="41" t="e">
        <f>+VLOOKUP($AP238,[2]!Responsables[#Data],3,0)</f>
        <v>#REF!</v>
      </c>
      <c r="BI238" s="41" t="e">
        <f>+VLOOKUP($AA238,[2]!unidad_medida[[nombre]:[Columna1]],5,0)</f>
        <v>#REF!</v>
      </c>
    </row>
    <row r="239" spans="1:61" ht="43.5" x14ac:dyDescent="0.35">
      <c r="A239" s="58" t="s">
        <v>250</v>
      </c>
      <c r="B239" s="58" t="s">
        <v>251</v>
      </c>
      <c r="C239" s="59">
        <v>4.2</v>
      </c>
      <c r="D239" s="19">
        <f t="shared" si="168"/>
        <v>81</v>
      </c>
      <c r="E239" s="20" t="str">
        <f t="shared" si="174"/>
        <v>GR</v>
      </c>
      <c r="F239" s="21"/>
      <c r="G239" s="22"/>
      <c r="H239" s="22"/>
      <c r="I239" s="24">
        <v>100117006</v>
      </c>
      <c r="J239" s="23" t="s">
        <v>48</v>
      </c>
      <c r="K239" s="22"/>
      <c r="L239" s="22"/>
      <c r="M239" s="22"/>
      <c r="N239" s="22"/>
      <c r="O239" s="22"/>
      <c r="P239" s="53" t="str">
        <f t="shared" si="155"/>
        <v>Número de Empleados en Empresas del Sector Agrícola en cultivos de Forraje en praderas mejoradas o sembradas según la Categoría de Tamaño Específica del Servicio de Impuestos Internos de Chile para el Año 2020 (empleados)</v>
      </c>
      <c r="Q239" s="20" t="str">
        <f t="shared" si="173"/>
        <v>Gráfico 6</v>
      </c>
      <c r="R239" s="49" t="s">
        <v>195</v>
      </c>
      <c r="S239" s="50">
        <f t="shared" si="160"/>
        <v>100117006</v>
      </c>
      <c r="T239" s="28"/>
      <c r="U239" s="28"/>
      <c r="V239" s="28"/>
      <c r="W239" s="28"/>
      <c r="X239" s="28"/>
      <c r="Y239" s="28"/>
      <c r="Z239" s="25" t="str">
        <f t="shared" si="161"/>
        <v>https://analytics.zoho.com/open-view/2395394000001175301?ZOHO_CRITERIA=%224.5%22.%22Id_Categor%C3%ADa%22%3D100117006</v>
      </c>
      <c r="AA239" s="54" t="s">
        <v>196</v>
      </c>
      <c r="AB239" s="30" t="str">
        <f t="shared" si="169"/>
        <v>Chile</v>
      </c>
      <c r="AC239" s="31" t="str">
        <f t="shared" si="169"/>
        <v>Año 2020</v>
      </c>
      <c r="AD239" s="32" t="str">
        <f t="shared" si="169"/>
        <v>Número</v>
      </c>
      <c r="AE239" s="30" t="str">
        <f t="shared" si="169"/>
        <v>Empleados</v>
      </c>
      <c r="AG239" s="33" t="str">
        <f t="shared" si="162"/>
        <v>Gráfico 6</v>
      </c>
      <c r="AH239" s="34" t="str">
        <f t="shared" si="170"/>
        <v>Número Empleados Agrícultura</v>
      </c>
      <c r="AI239" s="34" t="str">
        <f t="shared" si="154"/>
        <v>Ventas Estimadas de empresas dedicadas a agricultura y/o ganadería clasificadas por el Servicio de Impuestos Internos de tamaño GRANDE 3</v>
      </c>
      <c r="AJ239" s="34" t="str">
        <f t="shared" si="163"/>
        <v>Número de Empleados en Empresas del Sector Agrícola en cultivos de Forraje en praderas mejoradas o sembradas según la Categoría de Tamaño Específica del Servicio de Impuestos Internos de Chile para el Año 2020 (empleados)</v>
      </c>
      <c r="AK239" s="35" t="str">
        <f t="shared" si="171"/>
        <v>Año 2020</v>
      </c>
      <c r="AL239" s="34" t="str">
        <f t="shared" si="171"/>
        <v>venta estimada, empresas en agricultura, cultivos, actividad económica, agricultura, ganadería</v>
      </c>
      <c r="AM239" s="36" t="str">
        <f t="shared" si="164"/>
        <v>https://analytics.zoho.com/open-view/2395394000001175301?ZOHO_CRITERIA=%224.5%22.%22Id_Categor%C3%ADa%22%3D100117006</v>
      </c>
      <c r="AN239" s="44" t="str">
        <f t="shared" si="165"/>
        <v>CHL</v>
      </c>
      <c r="AO239" s="44" t="str">
        <f t="shared" si="165"/>
        <v>País</v>
      </c>
      <c r="AP239" s="34" t="str">
        <f t="shared" si="165"/>
        <v>Número de Empleados de las empresas dedicadas a una actividad económica asociada a la agricultura o la ganadería, según tamaño de la empresa.</v>
      </c>
      <c r="AQ239" s="45">
        <f t="shared" si="165"/>
        <v>44324</v>
      </c>
      <c r="AR239" s="36" t="str">
        <f t="shared" si="165"/>
        <v>Español</v>
      </c>
      <c r="AS239" s="36" t="str">
        <f t="shared" si="165"/>
        <v>Naty</v>
      </c>
      <c r="AT239" s="40" t="str">
        <f t="shared" si="165"/>
        <v>No Aplica</v>
      </c>
      <c r="AU239" s="40" t="str">
        <f t="shared" si="165"/>
        <v>No Aplica</v>
      </c>
      <c r="AV239" s="40" t="str">
        <f t="shared" si="165"/>
        <v>No Aplica</v>
      </c>
      <c r="AW239" s="35">
        <v>100117006</v>
      </c>
      <c r="AX239" s="41" t="e">
        <f t="shared" si="166"/>
        <v>#REF!</v>
      </c>
      <c r="AY239" s="46" t="str">
        <f t="shared" si="166"/>
        <v>Fruta</v>
      </c>
      <c r="AZ239" s="40">
        <f t="shared" si="166"/>
        <v>38</v>
      </c>
      <c r="BA239" s="41" t="e">
        <f>+VLOOKUP($Z239,[2]!Temporalidad[[nombre]:[Columna1]],7,0)</f>
        <v>#REF!</v>
      </c>
      <c r="BB239" s="41" t="e">
        <f>+VLOOKUP($B239,[2]!Tipo_Gráfico[#Data],2,0)</f>
        <v>#REF!</v>
      </c>
      <c r="BC239" s="36" t="str">
        <f t="shared" si="172"/>
        <v>Servicio de Impuestos Internos , Ministerio de Hacienda, Chile</v>
      </c>
      <c r="BD239" s="35" t="e">
        <f>+VLOOKUP($AA239,[2]!unidad_medida[[nombre]:[Columna1]],2,0)</f>
        <v>#REF!</v>
      </c>
      <c r="BE239" s="40" t="str">
        <f t="shared" si="167"/>
        <v>No Aplica</v>
      </c>
      <c r="BF239" s="40" t="str">
        <f t="shared" si="167"/>
        <v>No Aplica</v>
      </c>
      <c r="BG239" s="40" t="str">
        <f t="shared" si="167"/>
        <v>No Aplica</v>
      </c>
      <c r="BH239" s="41" t="e">
        <f>+VLOOKUP($AP239,[2]!Responsables[#Data],3,0)</f>
        <v>#REF!</v>
      </c>
      <c r="BI239" s="41" t="e">
        <f>+VLOOKUP($AA239,[2]!unidad_medida[[nombre]:[Columna1]],5,0)</f>
        <v>#REF!</v>
      </c>
    </row>
    <row r="240" spans="1:61" ht="43.5" x14ac:dyDescent="0.35">
      <c r="A240" s="58" t="s">
        <v>250</v>
      </c>
      <c r="B240" s="58" t="s">
        <v>251</v>
      </c>
      <c r="C240" s="59">
        <v>4.2</v>
      </c>
      <c r="D240" s="19">
        <f t="shared" si="168"/>
        <v>82</v>
      </c>
      <c r="E240" s="20" t="str">
        <f t="shared" si="174"/>
        <v>GR</v>
      </c>
      <c r="F240" s="21"/>
      <c r="G240" s="22"/>
      <c r="H240" s="24">
        <v>100110</v>
      </c>
      <c r="I240" s="22"/>
      <c r="J240" s="23" t="s">
        <v>48</v>
      </c>
      <c r="K240" s="22"/>
      <c r="L240" s="22"/>
      <c r="M240" s="22"/>
      <c r="N240" s="22"/>
      <c r="O240" s="22"/>
      <c r="P240" s="53" t="str">
        <f>+"Ventas Estimadas de Empresas del Sector Agrícola en cultivos de "&amp;R240&amp;" según la Categoría de Tamaño Específica del Servicio de Impuestos Internos de Chile para el Año 2020 (USD)"</f>
        <v>Ventas Estimadas de Empresas del Sector Agrícola en cultivos de Legumbres según la Categoría de Tamaño Específica del Servicio de Impuestos Internos de Chile para el Año 2020 (USD)</v>
      </c>
      <c r="Q240" s="20" t="s">
        <v>197</v>
      </c>
      <c r="R240" s="47" t="s">
        <v>136</v>
      </c>
      <c r="S240" s="48">
        <f>+H240</f>
        <v>100110</v>
      </c>
      <c r="T240" s="28"/>
      <c r="U240" s="28"/>
      <c r="V240" s="28"/>
      <c r="W240" s="28"/>
      <c r="X240" s="28"/>
      <c r="Y240" s="28"/>
      <c r="Z240" s="25" t="str">
        <f>+"https://analytics.zoho.com/open-view/2395394000001175328?ZOHO_CRITERIA=%224.5%22.%22Id_Producto%22%3D"&amp;S240</f>
        <v>https://analytics.zoho.com/open-view/2395394000001175328?ZOHO_CRITERIA=%224.5%22.%22Id_Producto%22%3D100110</v>
      </c>
      <c r="AA240" s="54" t="s">
        <v>198</v>
      </c>
      <c r="AB240" s="30" t="str">
        <f t="shared" si="169"/>
        <v>Chile</v>
      </c>
      <c r="AC240" s="31" t="str">
        <f t="shared" si="169"/>
        <v>Año 2020</v>
      </c>
      <c r="AD240" s="32" t="s">
        <v>106</v>
      </c>
      <c r="AE240" s="30" t="s">
        <v>107</v>
      </c>
      <c r="AG240" s="33" t="str">
        <f t="shared" si="162"/>
        <v>Gráfico 7</v>
      </c>
      <c r="AH240" s="34" t="s">
        <v>108</v>
      </c>
      <c r="AI240" s="34" t="s">
        <v>199</v>
      </c>
      <c r="AJ240" s="34" t="str">
        <f t="shared" si="163"/>
        <v>Ventas Estimadas de Empresas del Sector Agrícola en cultivos de Legumbres según la Categoría de Tamaño Específica del Servicio de Impuestos Internos de Chile para el Año 2020 (USD)</v>
      </c>
      <c r="AK240" s="35" t="str">
        <f t="shared" si="171"/>
        <v>Año 2020</v>
      </c>
      <c r="AL240" s="34" t="str">
        <f t="shared" si="171"/>
        <v>venta estimada, empresas en agricultura, cultivos, actividad económica, agricultura, ganadería</v>
      </c>
      <c r="AM240" s="36" t="str">
        <f t="shared" si="164"/>
        <v>https://analytics.zoho.com/open-view/2395394000001175328?ZOHO_CRITERIA=%224.5%22.%22Id_Producto%22%3D100110</v>
      </c>
      <c r="AN240" s="44" t="str">
        <f t="shared" ref="AN240:AZ255" si="175">+AN239</f>
        <v>CHL</v>
      </c>
      <c r="AO240" s="44" t="str">
        <f t="shared" si="175"/>
        <v>País</v>
      </c>
      <c r="AP240" s="34" t="str">
        <f t="shared" si="175"/>
        <v>Número de Empleados de las empresas dedicadas a una actividad económica asociada a la agricultura o la ganadería, según tamaño de la empresa.</v>
      </c>
      <c r="AQ240" s="45">
        <f t="shared" si="175"/>
        <v>44324</v>
      </c>
      <c r="AR240" s="36" t="str">
        <f t="shared" si="175"/>
        <v>Español</v>
      </c>
      <c r="AS240" s="36" t="str">
        <f t="shared" si="175"/>
        <v>Naty</v>
      </c>
      <c r="AT240" s="40" t="str">
        <f t="shared" si="175"/>
        <v>No Aplica</v>
      </c>
      <c r="AU240" s="40" t="str">
        <f t="shared" si="175"/>
        <v>No Aplica</v>
      </c>
      <c r="AV240" s="40" t="str">
        <f t="shared" si="175"/>
        <v>No Aplica</v>
      </c>
      <c r="AW240" s="35">
        <f t="shared" si="175"/>
        <v>100117006</v>
      </c>
      <c r="AX240" s="41" t="e">
        <f t="shared" si="175"/>
        <v>#REF!</v>
      </c>
      <c r="AY240" s="46" t="str">
        <f t="shared" si="175"/>
        <v>Fruta</v>
      </c>
      <c r="AZ240" s="40">
        <f t="shared" si="175"/>
        <v>38</v>
      </c>
      <c r="BA240" s="41" t="e">
        <f>+VLOOKUP($Z240,[2]!Temporalidad[[nombre]:[Columna1]],7,0)</f>
        <v>#REF!</v>
      </c>
      <c r="BB240" s="41" t="e">
        <f>+VLOOKUP($B240,[2]!Tipo_Gráfico[#Data],2,0)</f>
        <v>#REF!</v>
      </c>
      <c r="BC240" s="36" t="str">
        <f t="shared" si="172"/>
        <v>Servicio de Impuestos Internos , Ministerio de Hacienda, Chile</v>
      </c>
      <c r="BD240" s="35" t="e">
        <f>+VLOOKUP($AA240,[2]!unidad_medida[[nombre]:[Columna1]],2,0)</f>
        <v>#REF!</v>
      </c>
      <c r="BE240" s="40" t="str">
        <f t="shared" ref="BE240:BG255" si="176">+BE239</f>
        <v>No Aplica</v>
      </c>
      <c r="BF240" s="40" t="str">
        <f t="shared" si="176"/>
        <v>No Aplica</v>
      </c>
      <c r="BG240" s="40" t="str">
        <f t="shared" si="176"/>
        <v>No Aplica</v>
      </c>
      <c r="BH240" s="41" t="e">
        <f>+VLOOKUP($AP240,[2]!Responsables[#Data],3,0)</f>
        <v>#REF!</v>
      </c>
      <c r="BI240" s="41" t="e">
        <f>+VLOOKUP($AA240,[2]!unidad_medida[[nombre]:[Columna1]],5,0)</f>
        <v>#REF!</v>
      </c>
    </row>
    <row r="241" spans="1:61" ht="43.5" x14ac:dyDescent="0.35">
      <c r="A241" s="58" t="s">
        <v>250</v>
      </c>
      <c r="B241" s="58" t="s">
        <v>251</v>
      </c>
      <c r="C241" s="59">
        <v>4.2</v>
      </c>
      <c r="D241" s="19">
        <f t="shared" si="168"/>
        <v>83</v>
      </c>
      <c r="E241" s="20" t="str">
        <f t="shared" si="174"/>
        <v>GR</v>
      </c>
      <c r="F241" s="21"/>
      <c r="G241" s="22"/>
      <c r="H241" s="24">
        <v>100111</v>
      </c>
      <c r="I241" s="22"/>
      <c r="J241" s="23" t="s">
        <v>48</v>
      </c>
      <c r="K241" s="22"/>
      <c r="L241" s="22"/>
      <c r="M241" s="22"/>
      <c r="N241" s="22"/>
      <c r="O241" s="22"/>
      <c r="P241" s="53" t="str">
        <f t="shared" ref="P241:P268" si="177">+"Ventas Estimadas de Empresas del Sector Agrícola en cultivos de "&amp;R241&amp;" según la Categoría de Tamaño Específica del Servicio de Impuestos Internos de Chile para el Año 2020 (USD)"</f>
        <v>Ventas Estimadas de Empresas del Sector Agrícola en cultivos de Cereales según la Categoría de Tamaño Específica del Servicio de Impuestos Internos de Chile para el Año 2020 (USD)</v>
      </c>
      <c r="Q241" s="20" t="str">
        <f t="shared" si="173"/>
        <v>Gráfico 7</v>
      </c>
      <c r="R241" s="47" t="s">
        <v>140</v>
      </c>
      <c r="S241" s="48">
        <f t="shared" ref="S241:S246" si="178">+H241</f>
        <v>100111</v>
      </c>
      <c r="T241" s="28"/>
      <c r="U241" s="28"/>
      <c r="V241" s="28"/>
      <c r="W241" s="28"/>
      <c r="X241" s="28"/>
      <c r="Y241" s="28"/>
      <c r="Z241" s="25" t="str">
        <f t="shared" ref="Z241:Z246" si="179">+"https://analytics.zoho.com/open-view/2395394000001175328?ZOHO_CRITERIA=%224.5%22.%22Id_Producto%22%3D"&amp;S241</f>
        <v>https://analytics.zoho.com/open-view/2395394000001175328?ZOHO_CRITERIA=%224.5%22.%22Id_Producto%22%3D100111</v>
      </c>
      <c r="AA241" s="54" t="s">
        <v>200</v>
      </c>
      <c r="AB241" s="30" t="str">
        <f t="shared" ref="AB241:AE256" si="180">+AB240</f>
        <v>Chile</v>
      </c>
      <c r="AC241" s="31" t="str">
        <f t="shared" si="180"/>
        <v>Año 2020</v>
      </c>
      <c r="AD241" s="32" t="str">
        <f t="shared" si="180"/>
        <v>Dólar USA</v>
      </c>
      <c r="AE241" s="30" t="str">
        <f t="shared" si="180"/>
        <v>Ventas</v>
      </c>
      <c r="AG241" s="33" t="str">
        <f t="shared" si="162"/>
        <v>Gráfico 7</v>
      </c>
      <c r="AH241" s="34" t="str">
        <f t="shared" si="170"/>
        <v>Ventas Estimadas Agricultura</v>
      </c>
      <c r="AI241" s="34" t="str">
        <f t="shared" si="154"/>
        <v>Ventas estimadas de empresas dedicadas a agricultura y/o ganadería</v>
      </c>
      <c r="AJ241" s="34" t="str">
        <f t="shared" si="163"/>
        <v>Ventas Estimadas de Empresas del Sector Agrícola en cultivos de Cereales según la Categoría de Tamaño Específica del Servicio de Impuestos Internos de Chile para el Año 2020 (USD)</v>
      </c>
      <c r="AK241" s="35" t="str">
        <f t="shared" ref="AK241:AL256" si="181">+AK240</f>
        <v>Año 2020</v>
      </c>
      <c r="AL241" s="34" t="str">
        <f t="shared" si="181"/>
        <v>venta estimada, empresas en agricultura, cultivos, actividad económica, agricultura, ganadería</v>
      </c>
      <c r="AM241" s="36" t="str">
        <f t="shared" si="164"/>
        <v>https://analytics.zoho.com/open-view/2395394000001175328?ZOHO_CRITERIA=%224.5%22.%22Id_Producto%22%3D100111</v>
      </c>
      <c r="AN241" s="44" t="str">
        <f t="shared" si="175"/>
        <v>CHL</v>
      </c>
      <c r="AO241" s="44" t="str">
        <f t="shared" si="175"/>
        <v>País</v>
      </c>
      <c r="AP241" s="34" t="str">
        <f t="shared" si="175"/>
        <v>Número de Empleados de las empresas dedicadas a una actividad económica asociada a la agricultura o la ganadería, según tamaño de la empresa.</v>
      </c>
      <c r="AQ241" s="45">
        <f t="shared" si="175"/>
        <v>44324</v>
      </c>
      <c r="AR241" s="36" t="str">
        <f t="shared" si="175"/>
        <v>Español</v>
      </c>
      <c r="AS241" s="36" t="str">
        <f t="shared" si="175"/>
        <v>Naty</v>
      </c>
      <c r="AT241" s="40" t="str">
        <f t="shared" si="175"/>
        <v>No Aplica</v>
      </c>
      <c r="AU241" s="40" t="str">
        <f t="shared" si="175"/>
        <v>No Aplica</v>
      </c>
      <c r="AV241" s="40" t="str">
        <f t="shared" si="175"/>
        <v>No Aplica</v>
      </c>
      <c r="AW241" s="35">
        <f t="shared" si="175"/>
        <v>100117006</v>
      </c>
      <c r="AX241" s="41" t="e">
        <f t="shared" si="175"/>
        <v>#REF!</v>
      </c>
      <c r="AY241" s="46" t="str">
        <f t="shared" si="175"/>
        <v>Fruta</v>
      </c>
      <c r="AZ241" s="40">
        <f t="shared" si="175"/>
        <v>38</v>
      </c>
      <c r="BA241" s="41" t="e">
        <f>+VLOOKUP($Z241,[2]!Temporalidad[[nombre]:[Columna1]],7,0)</f>
        <v>#REF!</v>
      </c>
      <c r="BB241" s="41" t="e">
        <f>+VLOOKUP($B241,[2]!Tipo_Gráfico[#Data],2,0)</f>
        <v>#REF!</v>
      </c>
      <c r="BC241" s="36" t="str">
        <f t="shared" si="172"/>
        <v>Servicio de Impuestos Internos , Ministerio de Hacienda, Chile</v>
      </c>
      <c r="BD241" s="35" t="e">
        <f>+VLOOKUP($AA241,[2]!unidad_medida[[nombre]:[Columna1]],2,0)</f>
        <v>#REF!</v>
      </c>
      <c r="BE241" s="40" t="str">
        <f t="shared" si="176"/>
        <v>No Aplica</v>
      </c>
      <c r="BF241" s="40" t="str">
        <f t="shared" si="176"/>
        <v>No Aplica</v>
      </c>
      <c r="BG241" s="40" t="str">
        <f t="shared" si="176"/>
        <v>No Aplica</v>
      </c>
      <c r="BH241" s="41" t="e">
        <f>+VLOOKUP($AP241,[2]!Responsables[#Data],3,0)</f>
        <v>#REF!</v>
      </c>
      <c r="BI241" s="41" t="e">
        <f>+VLOOKUP($AA241,[2]!unidad_medida[[nombre]:[Columna1]],5,0)</f>
        <v>#REF!</v>
      </c>
    </row>
    <row r="242" spans="1:61" ht="43.5" x14ac:dyDescent="0.35">
      <c r="A242" s="58" t="s">
        <v>250</v>
      </c>
      <c r="B242" s="58" t="s">
        <v>251</v>
      </c>
      <c r="C242" s="59">
        <v>4.2</v>
      </c>
      <c r="D242" s="19">
        <f t="shared" si="168"/>
        <v>84</v>
      </c>
      <c r="E242" s="20" t="str">
        <f t="shared" si="174"/>
        <v>GR</v>
      </c>
      <c r="F242" s="21"/>
      <c r="G242" s="22"/>
      <c r="H242" s="24">
        <v>100112</v>
      </c>
      <c r="I242" s="22"/>
      <c r="J242" s="23" t="s">
        <v>48</v>
      </c>
      <c r="K242" s="22"/>
      <c r="L242" s="22"/>
      <c r="M242" s="22"/>
      <c r="N242" s="22"/>
      <c r="O242" s="22"/>
      <c r="P242" s="53" t="str">
        <f t="shared" si="177"/>
        <v>Ventas Estimadas de Empresas del Sector Agrícola en cultivos de Hortalizas según la Categoría de Tamaño Específica del Servicio de Impuestos Internos de Chile para el Año 2020 (USD)</v>
      </c>
      <c r="Q242" s="20" t="str">
        <f t="shared" si="173"/>
        <v>Gráfico 7</v>
      </c>
      <c r="R242" s="47" t="s">
        <v>142</v>
      </c>
      <c r="S242" s="48">
        <f t="shared" si="178"/>
        <v>100112</v>
      </c>
      <c r="T242" s="28"/>
      <c r="U242" s="28"/>
      <c r="V242" s="28"/>
      <c r="W242" s="28"/>
      <c r="X242" s="28"/>
      <c r="Y242" s="28"/>
      <c r="Z242" s="25" t="str">
        <f t="shared" si="179"/>
        <v>https://analytics.zoho.com/open-view/2395394000001175328?ZOHO_CRITERIA=%224.5%22.%22Id_Producto%22%3D100112</v>
      </c>
      <c r="AA242" s="54" t="s">
        <v>201</v>
      </c>
      <c r="AB242" s="30" t="str">
        <f t="shared" si="180"/>
        <v>Chile</v>
      </c>
      <c r="AC242" s="31" t="str">
        <f t="shared" si="180"/>
        <v>Año 2020</v>
      </c>
      <c r="AD242" s="32" t="str">
        <f t="shared" si="180"/>
        <v>Dólar USA</v>
      </c>
      <c r="AE242" s="30" t="str">
        <f t="shared" si="180"/>
        <v>Ventas</v>
      </c>
      <c r="AG242" s="33" t="str">
        <f t="shared" si="162"/>
        <v>Gráfico 7</v>
      </c>
      <c r="AH242" s="34" t="str">
        <f t="shared" si="170"/>
        <v>Ventas Estimadas Agricultura</v>
      </c>
      <c r="AI242" s="34" t="str">
        <f t="shared" si="154"/>
        <v>Ventas estimadas de empresas dedicadas a agricultura y/o ganadería</v>
      </c>
      <c r="AJ242" s="34" t="str">
        <f t="shared" si="163"/>
        <v>Ventas Estimadas de Empresas del Sector Agrícola en cultivos de Hortalizas según la Categoría de Tamaño Específica del Servicio de Impuestos Internos de Chile para el Año 2020 (USD)</v>
      </c>
      <c r="AK242" s="35" t="str">
        <f t="shared" si="181"/>
        <v>Año 2020</v>
      </c>
      <c r="AL242" s="34" t="str">
        <f t="shared" si="181"/>
        <v>venta estimada, empresas en agricultura, cultivos, actividad económica, agricultura, ganadería</v>
      </c>
      <c r="AM242" s="36" t="str">
        <f t="shared" si="164"/>
        <v>https://analytics.zoho.com/open-view/2395394000001175328?ZOHO_CRITERIA=%224.5%22.%22Id_Producto%22%3D100112</v>
      </c>
      <c r="AN242" s="44" t="str">
        <f t="shared" si="175"/>
        <v>CHL</v>
      </c>
      <c r="AO242" s="44" t="str">
        <f t="shared" si="175"/>
        <v>País</v>
      </c>
      <c r="AP242" s="34" t="str">
        <f t="shared" si="175"/>
        <v>Número de Empleados de las empresas dedicadas a una actividad económica asociada a la agricultura o la ganadería, según tamaño de la empresa.</v>
      </c>
      <c r="AQ242" s="45">
        <f t="shared" si="175"/>
        <v>44324</v>
      </c>
      <c r="AR242" s="36" t="str">
        <f t="shared" si="175"/>
        <v>Español</v>
      </c>
      <c r="AS242" s="36" t="str">
        <f t="shared" si="175"/>
        <v>Naty</v>
      </c>
      <c r="AT242" s="40" t="str">
        <f t="shared" si="175"/>
        <v>No Aplica</v>
      </c>
      <c r="AU242" s="40" t="str">
        <f t="shared" si="175"/>
        <v>No Aplica</v>
      </c>
      <c r="AV242" s="40" t="str">
        <f t="shared" si="175"/>
        <v>No Aplica</v>
      </c>
      <c r="AW242" s="35">
        <f t="shared" si="175"/>
        <v>100117006</v>
      </c>
      <c r="AX242" s="41" t="e">
        <f t="shared" si="175"/>
        <v>#REF!</v>
      </c>
      <c r="AY242" s="46" t="str">
        <f t="shared" si="175"/>
        <v>Fruta</v>
      </c>
      <c r="AZ242" s="40">
        <f t="shared" si="175"/>
        <v>38</v>
      </c>
      <c r="BA242" s="41" t="e">
        <f>+VLOOKUP($Z242,[2]!Temporalidad[[nombre]:[Columna1]],7,0)</f>
        <v>#REF!</v>
      </c>
      <c r="BB242" s="41" t="e">
        <f>+VLOOKUP($B242,[2]!Tipo_Gráfico[#Data],2,0)</f>
        <v>#REF!</v>
      </c>
      <c r="BC242" s="36" t="str">
        <f t="shared" si="172"/>
        <v>Servicio de Impuestos Internos , Ministerio de Hacienda, Chile</v>
      </c>
      <c r="BD242" s="35" t="e">
        <f>+VLOOKUP($AA242,[2]!unidad_medida[[nombre]:[Columna1]],2,0)</f>
        <v>#REF!</v>
      </c>
      <c r="BE242" s="40" t="str">
        <f t="shared" si="176"/>
        <v>No Aplica</v>
      </c>
      <c r="BF242" s="40" t="str">
        <f t="shared" si="176"/>
        <v>No Aplica</v>
      </c>
      <c r="BG242" s="40" t="str">
        <f t="shared" si="176"/>
        <v>No Aplica</v>
      </c>
      <c r="BH242" s="41" t="e">
        <f>+VLOOKUP($AP242,[2]!Responsables[#Data],3,0)</f>
        <v>#REF!</v>
      </c>
      <c r="BI242" s="41" t="e">
        <f>+VLOOKUP($AA242,[2]!unidad_medida[[nombre]:[Columna1]],5,0)</f>
        <v>#REF!</v>
      </c>
    </row>
    <row r="243" spans="1:61" ht="43.5" x14ac:dyDescent="0.35">
      <c r="A243" s="58" t="s">
        <v>250</v>
      </c>
      <c r="B243" s="58" t="s">
        <v>251</v>
      </c>
      <c r="C243" s="59">
        <v>4.2</v>
      </c>
      <c r="D243" s="19">
        <f t="shared" si="168"/>
        <v>85</v>
      </c>
      <c r="E243" s="20" t="s">
        <v>47</v>
      </c>
      <c r="F243" s="21"/>
      <c r="G243" s="22"/>
      <c r="H243" s="24">
        <v>100113</v>
      </c>
      <c r="I243" s="22"/>
      <c r="J243" s="23" t="s">
        <v>48</v>
      </c>
      <c r="K243" s="22"/>
      <c r="L243" s="22"/>
      <c r="M243" s="22"/>
      <c r="N243" s="22"/>
      <c r="O243" s="22"/>
      <c r="P243" s="53" t="str">
        <f t="shared" si="177"/>
        <v>Ventas Estimadas de Empresas del Sector Agrícola en cultivos de Industriales según la Categoría de Tamaño Específica del Servicio de Impuestos Internos de Chile para el Año 2020 (USD)</v>
      </c>
      <c r="Q243" s="20" t="s">
        <v>197</v>
      </c>
      <c r="R243" s="47" t="s">
        <v>144</v>
      </c>
      <c r="S243" s="48">
        <f t="shared" si="178"/>
        <v>100113</v>
      </c>
      <c r="T243" s="28"/>
      <c r="U243" s="28"/>
      <c r="V243" s="28"/>
      <c r="W243" s="28"/>
      <c r="X243" s="28"/>
      <c r="Y243" s="28"/>
      <c r="Z243" s="25" t="str">
        <f t="shared" si="179"/>
        <v>https://analytics.zoho.com/open-view/2395394000001175328?ZOHO_CRITERIA=%224.5%22.%22Id_Producto%22%3D100113</v>
      </c>
      <c r="AA243" s="54" t="s">
        <v>202</v>
      </c>
      <c r="AB243" s="30" t="str">
        <f t="shared" si="180"/>
        <v>Chile</v>
      </c>
      <c r="AC243" s="31" t="str">
        <f t="shared" si="180"/>
        <v>Año 2020</v>
      </c>
      <c r="AD243" s="32" t="str">
        <f t="shared" si="180"/>
        <v>Dólar USA</v>
      </c>
      <c r="AE243" s="30" t="str">
        <f t="shared" si="180"/>
        <v>Ventas</v>
      </c>
      <c r="AG243" s="33" t="str">
        <f t="shared" si="162"/>
        <v>Gráfico 7</v>
      </c>
      <c r="AH243" s="34" t="str">
        <f t="shared" si="170"/>
        <v>Ventas Estimadas Agricultura</v>
      </c>
      <c r="AI243" s="34" t="str">
        <f t="shared" si="154"/>
        <v>Ventas estimadas de empresas dedicadas a agricultura y/o ganadería</v>
      </c>
      <c r="AJ243" s="34" t="str">
        <f t="shared" si="163"/>
        <v>Ventas Estimadas de Empresas del Sector Agrícola en cultivos de Industriales según la Categoría de Tamaño Específica del Servicio de Impuestos Internos de Chile para el Año 2020 (USD)</v>
      </c>
      <c r="AK243" s="35" t="str">
        <f t="shared" si="181"/>
        <v>Año 2020</v>
      </c>
      <c r="AL243" s="34" t="str">
        <f t="shared" si="181"/>
        <v>venta estimada, empresas en agricultura, cultivos, actividad económica, agricultura, ganadería</v>
      </c>
      <c r="AM243" s="36" t="str">
        <f t="shared" si="164"/>
        <v>https://analytics.zoho.com/open-view/2395394000001175328?ZOHO_CRITERIA=%224.5%22.%22Id_Producto%22%3D100113</v>
      </c>
      <c r="AN243" s="44" t="str">
        <f t="shared" si="175"/>
        <v>CHL</v>
      </c>
      <c r="AO243" s="44" t="str">
        <f t="shared" si="175"/>
        <v>País</v>
      </c>
      <c r="AP243" s="34" t="str">
        <f t="shared" si="175"/>
        <v>Número de Empleados de las empresas dedicadas a una actividad económica asociada a la agricultura o la ganadería, según tamaño de la empresa.</v>
      </c>
      <c r="AQ243" s="45">
        <f t="shared" si="175"/>
        <v>44324</v>
      </c>
      <c r="AR243" s="36" t="str">
        <f t="shared" si="175"/>
        <v>Español</v>
      </c>
      <c r="AS243" s="36" t="str">
        <f t="shared" si="175"/>
        <v>Naty</v>
      </c>
      <c r="AT243" s="40" t="str">
        <f t="shared" si="175"/>
        <v>No Aplica</v>
      </c>
      <c r="AU243" s="40" t="str">
        <f t="shared" si="175"/>
        <v>No Aplica</v>
      </c>
      <c r="AV243" s="40" t="str">
        <f t="shared" si="175"/>
        <v>No Aplica</v>
      </c>
      <c r="AW243" s="35">
        <f t="shared" si="175"/>
        <v>100117006</v>
      </c>
      <c r="AX243" s="41" t="e">
        <f t="shared" si="175"/>
        <v>#REF!</v>
      </c>
      <c r="AY243" s="46" t="str">
        <f t="shared" si="175"/>
        <v>Fruta</v>
      </c>
      <c r="AZ243" s="40">
        <f t="shared" si="175"/>
        <v>38</v>
      </c>
      <c r="BA243" s="41" t="e">
        <f>+VLOOKUP($Z243,[2]!Temporalidad[[nombre]:[Columna1]],7,0)</f>
        <v>#REF!</v>
      </c>
      <c r="BB243" s="41" t="e">
        <f>+VLOOKUP($B243,[2]!Tipo_Gráfico[#Data],2,0)</f>
        <v>#REF!</v>
      </c>
      <c r="BC243" s="36" t="str">
        <f t="shared" si="172"/>
        <v>Servicio de Impuestos Internos , Ministerio de Hacienda, Chile</v>
      </c>
      <c r="BD243" s="35" t="e">
        <f>+VLOOKUP($AA243,[2]!unidad_medida[[nombre]:[Columna1]],2,0)</f>
        <v>#REF!</v>
      </c>
      <c r="BE243" s="40" t="str">
        <f t="shared" si="176"/>
        <v>No Aplica</v>
      </c>
      <c r="BF243" s="40" t="str">
        <f t="shared" si="176"/>
        <v>No Aplica</v>
      </c>
      <c r="BG243" s="40" t="str">
        <f t="shared" si="176"/>
        <v>No Aplica</v>
      </c>
      <c r="BH243" s="41" t="e">
        <f>+VLOOKUP($AP243,[2]!Responsables[#Data],3,0)</f>
        <v>#REF!</v>
      </c>
      <c r="BI243" s="41" t="e">
        <f>+VLOOKUP($AA243,[2]!unidad_medida[[nombre]:[Columna1]],5,0)</f>
        <v>#REF!</v>
      </c>
    </row>
    <row r="244" spans="1:61" ht="43.5" x14ac:dyDescent="0.35">
      <c r="A244" s="58" t="s">
        <v>250</v>
      </c>
      <c r="B244" s="58" t="s">
        <v>251</v>
      </c>
      <c r="C244" s="59">
        <v>4.2</v>
      </c>
      <c r="D244" s="19">
        <f t="shared" si="168"/>
        <v>86</v>
      </c>
      <c r="E244" s="20" t="str">
        <f>+E243</f>
        <v>GR</v>
      </c>
      <c r="F244" s="21"/>
      <c r="G244" s="22"/>
      <c r="H244" s="24">
        <v>100114</v>
      </c>
      <c r="I244" s="22"/>
      <c r="J244" s="23" t="s">
        <v>48</v>
      </c>
      <c r="K244" s="22"/>
      <c r="L244" s="22"/>
      <c r="M244" s="22"/>
      <c r="N244" s="22"/>
      <c r="O244" s="22"/>
      <c r="P244" s="53" t="str">
        <f t="shared" si="177"/>
        <v>Ventas Estimadas de Empresas del Sector Agrícola en cultivos de Tubérculos según la Categoría de Tamaño Específica del Servicio de Impuestos Internos de Chile para el Año 2020 (USD)</v>
      </c>
      <c r="Q244" s="20" t="str">
        <f t="shared" ref="Q244:Q256" si="182">+Q243</f>
        <v>Gráfico 7</v>
      </c>
      <c r="R244" s="47" t="s">
        <v>146</v>
      </c>
      <c r="S244" s="48">
        <f t="shared" si="178"/>
        <v>100114</v>
      </c>
      <c r="T244" s="28"/>
      <c r="U244" s="28"/>
      <c r="V244" s="28"/>
      <c r="W244" s="28"/>
      <c r="X244" s="28"/>
      <c r="Y244" s="28"/>
      <c r="Z244" s="25" t="str">
        <f t="shared" si="179"/>
        <v>https://analytics.zoho.com/open-view/2395394000001175328?ZOHO_CRITERIA=%224.5%22.%22Id_Producto%22%3D100114</v>
      </c>
      <c r="AA244" s="54" t="s">
        <v>203</v>
      </c>
      <c r="AB244" s="30" t="str">
        <f t="shared" si="180"/>
        <v>Chile</v>
      </c>
      <c r="AC244" s="31" t="str">
        <f t="shared" si="180"/>
        <v>Año 2020</v>
      </c>
      <c r="AD244" s="32" t="str">
        <f t="shared" si="180"/>
        <v>Dólar USA</v>
      </c>
      <c r="AE244" s="30" t="str">
        <f t="shared" si="180"/>
        <v>Ventas</v>
      </c>
      <c r="AG244" s="33" t="str">
        <f t="shared" si="162"/>
        <v>Gráfico 7</v>
      </c>
      <c r="AH244" s="34" t="str">
        <f t="shared" si="170"/>
        <v>Ventas Estimadas Agricultura</v>
      </c>
      <c r="AI244" s="34" t="str">
        <f t="shared" si="154"/>
        <v>Ventas estimadas de empresas dedicadas a agricultura y/o ganadería</v>
      </c>
      <c r="AJ244" s="34" t="str">
        <f t="shared" si="163"/>
        <v>Ventas Estimadas de Empresas del Sector Agrícola en cultivos de Tubérculos según la Categoría de Tamaño Específica del Servicio de Impuestos Internos de Chile para el Año 2020 (USD)</v>
      </c>
      <c r="AK244" s="35" t="str">
        <f t="shared" si="181"/>
        <v>Año 2020</v>
      </c>
      <c r="AL244" s="34" t="str">
        <f t="shared" si="181"/>
        <v>venta estimada, empresas en agricultura, cultivos, actividad económica, agricultura, ganadería</v>
      </c>
      <c r="AM244" s="36" t="str">
        <f t="shared" si="164"/>
        <v>https://analytics.zoho.com/open-view/2395394000001175328?ZOHO_CRITERIA=%224.5%22.%22Id_Producto%22%3D100114</v>
      </c>
      <c r="AN244" s="44" t="str">
        <f t="shared" si="175"/>
        <v>CHL</v>
      </c>
      <c r="AO244" s="44" t="str">
        <f t="shared" si="175"/>
        <v>País</v>
      </c>
      <c r="AP244" s="34" t="str">
        <f t="shared" si="175"/>
        <v>Número de Empleados de las empresas dedicadas a una actividad económica asociada a la agricultura o la ganadería, según tamaño de la empresa.</v>
      </c>
      <c r="AQ244" s="45">
        <f t="shared" si="175"/>
        <v>44324</v>
      </c>
      <c r="AR244" s="36" t="str">
        <f t="shared" si="175"/>
        <v>Español</v>
      </c>
      <c r="AS244" s="36" t="str">
        <f t="shared" si="175"/>
        <v>Naty</v>
      </c>
      <c r="AT244" s="40" t="str">
        <f t="shared" si="175"/>
        <v>No Aplica</v>
      </c>
      <c r="AU244" s="40" t="str">
        <f t="shared" si="175"/>
        <v>No Aplica</v>
      </c>
      <c r="AV244" s="40" t="str">
        <f t="shared" si="175"/>
        <v>No Aplica</v>
      </c>
      <c r="AW244" s="35">
        <f t="shared" si="175"/>
        <v>100117006</v>
      </c>
      <c r="AX244" s="41" t="e">
        <f t="shared" si="175"/>
        <v>#REF!</v>
      </c>
      <c r="AY244" s="46" t="str">
        <f t="shared" si="175"/>
        <v>Fruta</v>
      </c>
      <c r="AZ244" s="40">
        <f t="shared" si="175"/>
        <v>38</v>
      </c>
      <c r="BA244" s="41" t="e">
        <f>+VLOOKUP($Z244,[2]!Temporalidad[[nombre]:[Columna1]],7,0)</f>
        <v>#REF!</v>
      </c>
      <c r="BB244" s="41" t="e">
        <f>+VLOOKUP($B244,[2]!Tipo_Gráfico[#Data],2,0)</f>
        <v>#REF!</v>
      </c>
      <c r="BC244" s="36" t="str">
        <f t="shared" si="172"/>
        <v>Servicio de Impuestos Internos , Ministerio de Hacienda, Chile</v>
      </c>
      <c r="BD244" s="35" t="e">
        <f>+VLOOKUP($AA244,[2]!unidad_medida[[nombre]:[Columna1]],2,0)</f>
        <v>#REF!</v>
      </c>
      <c r="BE244" s="40" t="str">
        <f t="shared" si="176"/>
        <v>No Aplica</v>
      </c>
      <c r="BF244" s="40" t="str">
        <f t="shared" si="176"/>
        <v>No Aplica</v>
      </c>
      <c r="BG244" s="40" t="str">
        <f t="shared" si="176"/>
        <v>No Aplica</v>
      </c>
      <c r="BH244" s="41" t="e">
        <f>+VLOOKUP($AP244,[2]!Responsables[#Data],3,0)</f>
        <v>#REF!</v>
      </c>
      <c r="BI244" s="41" t="e">
        <f>+VLOOKUP($AA244,[2]!unidad_medida[[nombre]:[Columna1]],5,0)</f>
        <v>#REF!</v>
      </c>
    </row>
    <row r="245" spans="1:61" ht="43.5" x14ac:dyDescent="0.35">
      <c r="A245" s="58" t="s">
        <v>250</v>
      </c>
      <c r="B245" s="58" t="s">
        <v>251</v>
      </c>
      <c r="C245" s="59">
        <v>4.2</v>
      </c>
      <c r="D245" s="19">
        <f t="shared" si="168"/>
        <v>87</v>
      </c>
      <c r="E245" s="20" t="str">
        <f t="shared" ref="E245:E256" si="183">+E244</f>
        <v>GR</v>
      </c>
      <c r="F245" s="21"/>
      <c r="G245" s="22"/>
      <c r="H245" s="24">
        <v>100115</v>
      </c>
      <c r="I245" s="22"/>
      <c r="J245" s="23" t="s">
        <v>48</v>
      </c>
      <c r="K245" s="22"/>
      <c r="L245" s="22"/>
      <c r="M245" s="22"/>
      <c r="N245" s="22"/>
      <c r="O245" s="22"/>
      <c r="P245" s="53" t="str">
        <f t="shared" si="177"/>
        <v>Ventas Estimadas de Empresas del Sector Agrícola en cultivos de Semillas según la Categoría de Tamaño Específica del Servicio de Impuestos Internos de Chile para el Año 2020 (USD)</v>
      </c>
      <c r="Q245" s="20" t="str">
        <f t="shared" si="182"/>
        <v>Gráfico 7</v>
      </c>
      <c r="R245" s="47" t="s">
        <v>148</v>
      </c>
      <c r="S245" s="48">
        <f t="shared" si="178"/>
        <v>100115</v>
      </c>
      <c r="T245" s="28"/>
      <c r="U245" s="28"/>
      <c r="V245" s="28"/>
      <c r="W245" s="28"/>
      <c r="X245" s="28"/>
      <c r="Y245" s="28"/>
      <c r="Z245" s="25" t="str">
        <f t="shared" si="179"/>
        <v>https://analytics.zoho.com/open-view/2395394000001175328?ZOHO_CRITERIA=%224.5%22.%22Id_Producto%22%3D100115</v>
      </c>
      <c r="AA245" s="54" t="s">
        <v>204</v>
      </c>
      <c r="AB245" s="30" t="str">
        <f t="shared" si="180"/>
        <v>Chile</v>
      </c>
      <c r="AC245" s="31" t="str">
        <f t="shared" si="180"/>
        <v>Año 2020</v>
      </c>
      <c r="AD245" s="32" t="str">
        <f t="shared" si="180"/>
        <v>Dólar USA</v>
      </c>
      <c r="AE245" s="30" t="str">
        <f t="shared" si="180"/>
        <v>Ventas</v>
      </c>
      <c r="AG245" s="33" t="str">
        <f t="shared" si="162"/>
        <v>Gráfico 7</v>
      </c>
      <c r="AH245" s="34" t="str">
        <f t="shared" si="170"/>
        <v>Ventas Estimadas Agricultura</v>
      </c>
      <c r="AI245" s="34" t="str">
        <f t="shared" si="154"/>
        <v>Ventas estimadas de empresas dedicadas a agricultura y/o ganadería</v>
      </c>
      <c r="AJ245" s="34" t="str">
        <f t="shared" si="163"/>
        <v>Ventas Estimadas de Empresas del Sector Agrícola en cultivos de Semillas según la Categoría de Tamaño Específica del Servicio de Impuestos Internos de Chile para el Año 2020 (USD)</v>
      </c>
      <c r="AK245" s="35" t="str">
        <f t="shared" si="181"/>
        <v>Año 2020</v>
      </c>
      <c r="AL245" s="34" t="str">
        <f t="shared" si="181"/>
        <v>venta estimada, empresas en agricultura, cultivos, actividad económica, agricultura, ganadería</v>
      </c>
      <c r="AM245" s="36" t="str">
        <f t="shared" si="164"/>
        <v>https://analytics.zoho.com/open-view/2395394000001175328?ZOHO_CRITERIA=%224.5%22.%22Id_Producto%22%3D100115</v>
      </c>
      <c r="AN245" s="44" t="str">
        <f t="shared" si="175"/>
        <v>CHL</v>
      </c>
      <c r="AO245" s="44" t="str">
        <f t="shared" si="175"/>
        <v>País</v>
      </c>
      <c r="AP245" s="34" t="str">
        <f t="shared" si="175"/>
        <v>Número de Empleados de las empresas dedicadas a una actividad económica asociada a la agricultura o la ganadería, según tamaño de la empresa.</v>
      </c>
      <c r="AQ245" s="45">
        <f t="shared" si="175"/>
        <v>44324</v>
      </c>
      <c r="AR245" s="36" t="str">
        <f t="shared" si="175"/>
        <v>Español</v>
      </c>
      <c r="AS245" s="36" t="str">
        <f t="shared" si="175"/>
        <v>Naty</v>
      </c>
      <c r="AT245" s="40" t="str">
        <f t="shared" si="175"/>
        <v>No Aplica</v>
      </c>
      <c r="AU245" s="40" t="str">
        <f t="shared" si="175"/>
        <v>No Aplica</v>
      </c>
      <c r="AV245" s="40" t="str">
        <f t="shared" si="175"/>
        <v>No Aplica</v>
      </c>
      <c r="AW245" s="35">
        <f t="shared" si="175"/>
        <v>100117006</v>
      </c>
      <c r="AX245" s="41" t="e">
        <f t="shared" si="175"/>
        <v>#REF!</v>
      </c>
      <c r="AY245" s="46" t="str">
        <f t="shared" si="175"/>
        <v>Fruta</v>
      </c>
      <c r="AZ245" s="40">
        <f t="shared" si="175"/>
        <v>38</v>
      </c>
      <c r="BA245" s="41" t="e">
        <f>+VLOOKUP($Z245,[2]!Temporalidad[[nombre]:[Columna1]],7,0)</f>
        <v>#REF!</v>
      </c>
      <c r="BB245" s="41" t="e">
        <f>+VLOOKUP($B245,[2]!Tipo_Gráfico[#Data],2,0)</f>
        <v>#REF!</v>
      </c>
      <c r="BC245" s="36" t="str">
        <f t="shared" si="172"/>
        <v>Servicio de Impuestos Internos , Ministerio de Hacienda, Chile</v>
      </c>
      <c r="BD245" s="35" t="e">
        <f>+VLOOKUP($AA245,[2]!unidad_medida[[nombre]:[Columna1]],2,0)</f>
        <v>#REF!</v>
      </c>
      <c r="BE245" s="40" t="str">
        <f t="shared" si="176"/>
        <v>No Aplica</v>
      </c>
      <c r="BF245" s="40" t="str">
        <f t="shared" si="176"/>
        <v>No Aplica</v>
      </c>
      <c r="BG245" s="40" t="str">
        <f t="shared" si="176"/>
        <v>No Aplica</v>
      </c>
      <c r="BH245" s="41" t="e">
        <f>+VLOOKUP($AP245,[2]!Responsables[#Data],3,0)</f>
        <v>#REF!</v>
      </c>
      <c r="BI245" s="41" t="e">
        <f>+VLOOKUP($AA245,[2]!unidad_medida[[nombre]:[Columna1]],5,0)</f>
        <v>#REF!</v>
      </c>
    </row>
    <row r="246" spans="1:61" ht="43.5" x14ac:dyDescent="0.35">
      <c r="A246" s="58" t="s">
        <v>250</v>
      </c>
      <c r="B246" s="58" t="s">
        <v>251</v>
      </c>
      <c r="C246" s="59">
        <v>4.2</v>
      </c>
      <c r="D246" s="19">
        <f t="shared" si="168"/>
        <v>88</v>
      </c>
      <c r="E246" s="20" t="str">
        <f t="shared" si="183"/>
        <v>GR</v>
      </c>
      <c r="F246" s="21"/>
      <c r="G246" s="22"/>
      <c r="H246" s="24">
        <v>100117</v>
      </c>
      <c r="I246" s="22"/>
      <c r="J246" s="23" t="s">
        <v>48</v>
      </c>
      <c r="K246" s="22"/>
      <c r="L246" s="22"/>
      <c r="M246" s="22"/>
      <c r="N246" s="22"/>
      <c r="O246" s="22"/>
      <c r="P246" s="53" t="str">
        <f t="shared" si="177"/>
        <v>Ventas Estimadas de Empresas del Sector Agrícola en cultivos de Plantas y forraje según la Categoría de Tamaño Específica del Servicio de Impuestos Internos de Chile para el Año 2020 (USD)</v>
      </c>
      <c r="Q246" s="20" t="str">
        <f t="shared" si="182"/>
        <v>Gráfico 7</v>
      </c>
      <c r="R246" s="47" t="s">
        <v>150</v>
      </c>
      <c r="S246" s="48">
        <f t="shared" si="178"/>
        <v>100117</v>
      </c>
      <c r="T246" s="28"/>
      <c r="U246" s="28"/>
      <c r="V246" s="28"/>
      <c r="W246" s="28"/>
      <c r="X246" s="28"/>
      <c r="Y246" s="28"/>
      <c r="Z246" s="25" t="str">
        <f t="shared" si="179"/>
        <v>https://analytics.zoho.com/open-view/2395394000001175328?ZOHO_CRITERIA=%224.5%22.%22Id_Producto%22%3D100117</v>
      </c>
      <c r="AA246" s="54" t="s">
        <v>205</v>
      </c>
      <c r="AB246" s="30" t="str">
        <f t="shared" si="180"/>
        <v>Chile</v>
      </c>
      <c r="AC246" s="31" t="str">
        <f t="shared" si="180"/>
        <v>Año 2020</v>
      </c>
      <c r="AD246" s="32" t="str">
        <f t="shared" si="180"/>
        <v>Dólar USA</v>
      </c>
      <c r="AE246" s="30" t="str">
        <f t="shared" si="180"/>
        <v>Ventas</v>
      </c>
      <c r="AG246" s="33" t="str">
        <f t="shared" si="162"/>
        <v>Gráfico 7</v>
      </c>
      <c r="AH246" s="34" t="str">
        <f t="shared" si="170"/>
        <v>Ventas Estimadas Agricultura</v>
      </c>
      <c r="AI246" s="34" t="str">
        <f t="shared" si="154"/>
        <v>Ventas estimadas de empresas dedicadas a agricultura y/o ganadería</v>
      </c>
      <c r="AJ246" s="34" t="str">
        <f t="shared" si="163"/>
        <v>Ventas Estimadas de Empresas del Sector Agrícola en cultivos de Plantas y forraje según la Categoría de Tamaño Específica del Servicio de Impuestos Internos de Chile para el Año 2020 (USD)</v>
      </c>
      <c r="AK246" s="35" t="str">
        <f t="shared" si="181"/>
        <v>Año 2020</v>
      </c>
      <c r="AL246" s="34" t="str">
        <f t="shared" si="181"/>
        <v>venta estimada, empresas en agricultura, cultivos, actividad económica, agricultura, ganadería</v>
      </c>
      <c r="AM246" s="36" t="str">
        <f t="shared" si="164"/>
        <v>https://analytics.zoho.com/open-view/2395394000001175328?ZOHO_CRITERIA=%224.5%22.%22Id_Producto%22%3D100117</v>
      </c>
      <c r="AN246" s="44" t="str">
        <f t="shared" si="175"/>
        <v>CHL</v>
      </c>
      <c r="AO246" s="44" t="str">
        <f t="shared" si="175"/>
        <v>País</v>
      </c>
      <c r="AP246" s="34" t="str">
        <f t="shared" si="175"/>
        <v>Número de Empleados de las empresas dedicadas a una actividad económica asociada a la agricultura o la ganadería, según tamaño de la empresa.</v>
      </c>
      <c r="AQ246" s="45">
        <f t="shared" si="175"/>
        <v>44324</v>
      </c>
      <c r="AR246" s="36" t="str">
        <f t="shared" si="175"/>
        <v>Español</v>
      </c>
      <c r="AS246" s="36" t="str">
        <f t="shared" si="175"/>
        <v>Naty</v>
      </c>
      <c r="AT246" s="40" t="str">
        <f t="shared" si="175"/>
        <v>No Aplica</v>
      </c>
      <c r="AU246" s="40" t="str">
        <f t="shared" si="175"/>
        <v>No Aplica</v>
      </c>
      <c r="AV246" s="40" t="str">
        <f t="shared" si="175"/>
        <v>No Aplica</v>
      </c>
      <c r="AW246" s="35">
        <f t="shared" si="175"/>
        <v>100117006</v>
      </c>
      <c r="AX246" s="41" t="e">
        <f t="shared" si="175"/>
        <v>#REF!</v>
      </c>
      <c r="AY246" s="46" t="str">
        <f t="shared" si="175"/>
        <v>Fruta</v>
      </c>
      <c r="AZ246" s="40">
        <f t="shared" si="175"/>
        <v>38</v>
      </c>
      <c r="BA246" s="41" t="e">
        <f>+VLOOKUP($Z246,[2]!Temporalidad[[nombre]:[Columna1]],7,0)</f>
        <v>#REF!</v>
      </c>
      <c r="BB246" s="41" t="e">
        <f>+VLOOKUP($B246,[2]!Tipo_Gráfico[#Data],2,0)</f>
        <v>#REF!</v>
      </c>
      <c r="BC246" s="36" t="str">
        <f t="shared" si="172"/>
        <v>Servicio de Impuestos Internos , Ministerio de Hacienda, Chile</v>
      </c>
      <c r="BD246" s="35" t="e">
        <f>+VLOOKUP($AA246,[2]!unidad_medida[[nombre]:[Columna1]],2,0)</f>
        <v>#REF!</v>
      </c>
      <c r="BE246" s="40" t="str">
        <f t="shared" si="176"/>
        <v>No Aplica</v>
      </c>
      <c r="BF246" s="40" t="str">
        <f t="shared" si="176"/>
        <v>No Aplica</v>
      </c>
      <c r="BG246" s="40" t="str">
        <f t="shared" si="176"/>
        <v>No Aplica</v>
      </c>
      <c r="BH246" s="41" t="e">
        <f>+VLOOKUP($AP246,[2]!Responsables[#Data],3,0)</f>
        <v>#REF!</v>
      </c>
      <c r="BI246" s="41" t="e">
        <f>+VLOOKUP($AA246,[2]!unidad_medida[[nombre]:[Columna1]],5,0)</f>
        <v>#REF!</v>
      </c>
    </row>
    <row r="247" spans="1:61" ht="43.5" x14ac:dyDescent="0.35">
      <c r="A247" s="58" t="s">
        <v>250</v>
      </c>
      <c r="B247" s="58" t="s">
        <v>251</v>
      </c>
      <c r="C247" s="59">
        <v>4.2</v>
      </c>
      <c r="D247" s="19">
        <f t="shared" si="168"/>
        <v>89</v>
      </c>
      <c r="E247" s="20" t="str">
        <f t="shared" si="183"/>
        <v>GR</v>
      </c>
      <c r="F247" s="21"/>
      <c r="G247" s="22"/>
      <c r="H247" s="22"/>
      <c r="I247" s="24">
        <v>100110002</v>
      </c>
      <c r="J247" s="23" t="s">
        <v>48</v>
      </c>
      <c r="K247" s="22"/>
      <c r="L247" s="22"/>
      <c r="M247" s="22"/>
      <c r="N247" s="22"/>
      <c r="O247" s="22"/>
      <c r="P247" s="53" t="str">
        <f t="shared" si="177"/>
        <v>Ventas Estimadas de Empresas del Sector Agrícola en cultivos de Porotos según la Categoría de Tamaño Específica del Servicio de Impuestos Internos de Chile para el Año 2020 (USD)</v>
      </c>
      <c r="Q247" s="20" t="s">
        <v>206</v>
      </c>
      <c r="R247" s="49" t="s">
        <v>153</v>
      </c>
      <c r="S247" s="50">
        <f>+I247</f>
        <v>100110002</v>
      </c>
      <c r="T247" s="28"/>
      <c r="U247" s="28"/>
      <c r="V247" s="28"/>
      <c r="W247" s="28"/>
      <c r="X247" s="28"/>
      <c r="Y247" s="28"/>
      <c r="Z247" s="25" t="str">
        <f>+"https://analytics.zoho.com/open-view/2395394000001175359?ZOHO_CRITERIA=%224.5%22.%22Id_Categor%C3%ADa%22%3D"&amp;S247</f>
        <v>https://analytics.zoho.com/open-view/2395394000001175359?ZOHO_CRITERIA=%224.5%22.%22Id_Categor%C3%ADa%22%3D100110002</v>
      </c>
      <c r="AA247" s="54" t="s">
        <v>207</v>
      </c>
      <c r="AB247" s="30" t="str">
        <f t="shared" si="180"/>
        <v>Chile</v>
      </c>
      <c r="AC247" s="31" t="str">
        <f t="shared" si="180"/>
        <v>Año 2020</v>
      </c>
      <c r="AD247" s="32" t="str">
        <f t="shared" si="180"/>
        <v>Dólar USA</v>
      </c>
      <c r="AE247" s="30" t="str">
        <f t="shared" si="180"/>
        <v>Ventas</v>
      </c>
      <c r="AG247" s="33" t="str">
        <f t="shared" si="162"/>
        <v>Gráfico 8</v>
      </c>
      <c r="AH247" s="34" t="str">
        <f t="shared" si="170"/>
        <v>Ventas Estimadas Agricultura</v>
      </c>
      <c r="AI247" s="34" t="str">
        <f t="shared" si="154"/>
        <v>Ventas estimadas de empresas dedicadas a agricultura y/o ganadería</v>
      </c>
      <c r="AJ247" s="34" t="str">
        <f t="shared" si="163"/>
        <v>Ventas Estimadas de Empresas del Sector Agrícola en cultivos de Porotos según la Categoría de Tamaño Específica del Servicio de Impuestos Internos de Chile para el Año 2020 (USD)</v>
      </c>
      <c r="AK247" s="35" t="str">
        <f t="shared" si="181"/>
        <v>Año 2020</v>
      </c>
      <c r="AL247" s="34" t="str">
        <f t="shared" si="181"/>
        <v>venta estimada, empresas en agricultura, cultivos, actividad económica, agricultura, ganadería</v>
      </c>
      <c r="AM247" s="36" t="str">
        <f t="shared" si="164"/>
        <v>https://analytics.zoho.com/open-view/2395394000001175359?ZOHO_CRITERIA=%224.5%22.%22Id_Categor%C3%ADa%22%3D100110002</v>
      </c>
      <c r="AN247" s="44" t="str">
        <f t="shared" si="175"/>
        <v>CHL</v>
      </c>
      <c r="AO247" s="44" t="str">
        <f t="shared" si="175"/>
        <v>País</v>
      </c>
      <c r="AP247" s="34" t="str">
        <f t="shared" si="175"/>
        <v>Número de Empleados de las empresas dedicadas a una actividad económica asociada a la agricultura o la ganadería, según tamaño de la empresa.</v>
      </c>
      <c r="AQ247" s="45">
        <f t="shared" si="175"/>
        <v>44324</v>
      </c>
      <c r="AR247" s="36" t="str">
        <f t="shared" si="175"/>
        <v>Español</v>
      </c>
      <c r="AS247" s="36" t="str">
        <f t="shared" si="175"/>
        <v>Naty</v>
      </c>
      <c r="AT247" s="40" t="str">
        <f t="shared" si="175"/>
        <v>No Aplica</v>
      </c>
      <c r="AU247" s="40" t="str">
        <f t="shared" si="175"/>
        <v>No Aplica</v>
      </c>
      <c r="AV247" s="40" t="str">
        <f t="shared" si="175"/>
        <v>No Aplica</v>
      </c>
      <c r="AW247" s="35">
        <v>100110002</v>
      </c>
      <c r="AX247" s="41" t="e">
        <f t="shared" si="175"/>
        <v>#REF!</v>
      </c>
      <c r="AY247" s="46" t="str">
        <f t="shared" si="175"/>
        <v>Fruta</v>
      </c>
      <c r="AZ247" s="40">
        <f t="shared" si="175"/>
        <v>38</v>
      </c>
      <c r="BA247" s="41" t="e">
        <f>+VLOOKUP($Z247,[2]!Temporalidad[[nombre]:[Columna1]],7,0)</f>
        <v>#REF!</v>
      </c>
      <c r="BB247" s="41" t="e">
        <f>+VLOOKUP($B247,[2]!Tipo_Gráfico[#Data],2,0)</f>
        <v>#REF!</v>
      </c>
      <c r="BC247" s="36" t="str">
        <f t="shared" si="172"/>
        <v>Servicio de Impuestos Internos , Ministerio de Hacienda, Chile</v>
      </c>
      <c r="BD247" s="35" t="e">
        <f>+VLOOKUP($AA247,[2]!unidad_medida[[nombre]:[Columna1]],2,0)</f>
        <v>#REF!</v>
      </c>
      <c r="BE247" s="40" t="str">
        <f t="shared" si="176"/>
        <v>No Aplica</v>
      </c>
      <c r="BF247" s="40" t="str">
        <f t="shared" si="176"/>
        <v>No Aplica</v>
      </c>
      <c r="BG247" s="40" t="str">
        <f t="shared" si="176"/>
        <v>No Aplica</v>
      </c>
      <c r="BH247" s="41" t="e">
        <f>+VLOOKUP($AP247,[2]!Responsables[#Data],3,0)</f>
        <v>#REF!</v>
      </c>
      <c r="BI247" s="41" t="e">
        <f>+VLOOKUP($AA247,[2]!unidad_medida[[nombre]:[Columna1]],5,0)</f>
        <v>#REF!</v>
      </c>
    </row>
    <row r="248" spans="1:61" ht="43.5" x14ac:dyDescent="0.35">
      <c r="A248" s="58" t="s">
        <v>250</v>
      </c>
      <c r="B248" s="58" t="s">
        <v>251</v>
      </c>
      <c r="C248" s="59">
        <v>4.2</v>
      </c>
      <c r="D248" s="19">
        <f t="shared" si="168"/>
        <v>90</v>
      </c>
      <c r="E248" s="20" t="str">
        <f t="shared" si="183"/>
        <v>GR</v>
      </c>
      <c r="F248" s="21"/>
      <c r="G248" s="22"/>
      <c r="H248" s="22"/>
      <c r="I248" s="24">
        <v>100110007</v>
      </c>
      <c r="J248" s="23" t="s">
        <v>48</v>
      </c>
      <c r="K248" s="22"/>
      <c r="L248" s="22"/>
      <c r="M248" s="22"/>
      <c r="N248" s="22"/>
      <c r="O248" s="22"/>
      <c r="P248" s="53" t="str">
        <f t="shared" si="177"/>
        <v>Ventas Estimadas de Empresas del Sector Agrícola en cultivos de Otras legumbres según la Categoría de Tamaño Específica del Servicio de Impuestos Internos de Chile para el Año 2020 (USD)</v>
      </c>
      <c r="Q248" s="20" t="str">
        <f t="shared" si="182"/>
        <v>Gráfico 8</v>
      </c>
      <c r="R248" s="49" t="s">
        <v>155</v>
      </c>
      <c r="S248" s="50">
        <f t="shared" ref="S248:S268" si="184">+I248</f>
        <v>100110007</v>
      </c>
      <c r="T248" s="28"/>
      <c r="U248" s="28"/>
      <c r="V248" s="28"/>
      <c r="W248" s="28"/>
      <c r="X248" s="28"/>
      <c r="Y248" s="28"/>
      <c r="Z248" s="25" t="str">
        <f t="shared" ref="Z248:Z268" si="185">+"https://analytics.zoho.com/open-view/2395394000001175359?ZOHO_CRITERIA=%224.5%22.%22Id_Categor%C3%ADa%22%3D"&amp;S248</f>
        <v>https://analytics.zoho.com/open-view/2395394000001175359?ZOHO_CRITERIA=%224.5%22.%22Id_Categor%C3%ADa%22%3D100110007</v>
      </c>
      <c r="AA248" s="54" t="s">
        <v>208</v>
      </c>
      <c r="AB248" s="30" t="str">
        <f t="shared" si="180"/>
        <v>Chile</v>
      </c>
      <c r="AC248" s="31" t="str">
        <f t="shared" si="180"/>
        <v>Año 2020</v>
      </c>
      <c r="AD248" s="32" t="str">
        <f t="shared" si="180"/>
        <v>Dólar USA</v>
      </c>
      <c r="AE248" s="30" t="str">
        <f t="shared" si="180"/>
        <v>Ventas</v>
      </c>
      <c r="AG248" s="33" t="str">
        <f t="shared" si="162"/>
        <v>Gráfico 8</v>
      </c>
      <c r="AH248" s="34" t="str">
        <f t="shared" si="170"/>
        <v>Ventas Estimadas Agricultura</v>
      </c>
      <c r="AI248" s="34" t="str">
        <f t="shared" si="154"/>
        <v>Ventas estimadas de empresas dedicadas a agricultura y/o ganadería</v>
      </c>
      <c r="AJ248" s="34" t="str">
        <f t="shared" si="163"/>
        <v>Ventas Estimadas de Empresas del Sector Agrícola en cultivos de Otras legumbres según la Categoría de Tamaño Específica del Servicio de Impuestos Internos de Chile para el Año 2020 (USD)</v>
      </c>
      <c r="AK248" s="35" t="str">
        <f t="shared" si="181"/>
        <v>Año 2020</v>
      </c>
      <c r="AL248" s="34" t="str">
        <f t="shared" si="181"/>
        <v>venta estimada, empresas en agricultura, cultivos, actividad económica, agricultura, ganadería</v>
      </c>
      <c r="AM248" s="36" t="str">
        <f t="shared" si="164"/>
        <v>https://analytics.zoho.com/open-view/2395394000001175359?ZOHO_CRITERIA=%224.5%22.%22Id_Categor%C3%ADa%22%3D100110007</v>
      </c>
      <c r="AN248" s="44" t="str">
        <f t="shared" si="175"/>
        <v>CHL</v>
      </c>
      <c r="AO248" s="44" t="str">
        <f t="shared" si="175"/>
        <v>País</v>
      </c>
      <c r="AP248" s="34" t="str">
        <f t="shared" si="175"/>
        <v>Número de Empleados de las empresas dedicadas a una actividad económica asociada a la agricultura o la ganadería, según tamaño de la empresa.</v>
      </c>
      <c r="AQ248" s="45">
        <f t="shared" si="175"/>
        <v>44324</v>
      </c>
      <c r="AR248" s="36" t="str">
        <f t="shared" si="175"/>
        <v>Español</v>
      </c>
      <c r="AS248" s="36" t="str">
        <f t="shared" si="175"/>
        <v>Naty</v>
      </c>
      <c r="AT248" s="40" t="str">
        <f t="shared" si="175"/>
        <v>No Aplica</v>
      </c>
      <c r="AU248" s="40" t="str">
        <f t="shared" si="175"/>
        <v>No Aplica</v>
      </c>
      <c r="AV248" s="40" t="str">
        <f t="shared" si="175"/>
        <v>No Aplica</v>
      </c>
      <c r="AW248" s="35">
        <v>100110007</v>
      </c>
      <c r="AX248" s="41" t="e">
        <f t="shared" si="175"/>
        <v>#REF!</v>
      </c>
      <c r="AY248" s="46" t="str">
        <f t="shared" si="175"/>
        <v>Fruta</v>
      </c>
      <c r="AZ248" s="40">
        <f t="shared" si="175"/>
        <v>38</v>
      </c>
      <c r="BA248" s="41" t="e">
        <f>+VLOOKUP($Z248,[2]!Temporalidad[[nombre]:[Columna1]],7,0)</f>
        <v>#REF!</v>
      </c>
      <c r="BB248" s="41" t="e">
        <f>+VLOOKUP($B248,[2]!Tipo_Gráfico[#Data],2,0)</f>
        <v>#REF!</v>
      </c>
      <c r="BC248" s="36" t="str">
        <f t="shared" si="172"/>
        <v>Servicio de Impuestos Internos , Ministerio de Hacienda, Chile</v>
      </c>
      <c r="BD248" s="35" t="e">
        <f>+VLOOKUP($AA248,[2]!unidad_medida[[nombre]:[Columna1]],2,0)</f>
        <v>#REF!</v>
      </c>
      <c r="BE248" s="40" t="str">
        <f t="shared" si="176"/>
        <v>No Aplica</v>
      </c>
      <c r="BF248" s="40" t="str">
        <f t="shared" si="176"/>
        <v>No Aplica</v>
      </c>
      <c r="BG248" s="40" t="str">
        <f t="shared" si="176"/>
        <v>No Aplica</v>
      </c>
      <c r="BH248" s="41" t="e">
        <f>+VLOOKUP($AP248,[2]!Responsables[#Data],3,0)</f>
        <v>#REF!</v>
      </c>
      <c r="BI248" s="41" t="e">
        <f>+VLOOKUP($AA248,[2]!unidad_medida[[nombre]:[Columna1]],5,0)</f>
        <v>#REF!</v>
      </c>
    </row>
    <row r="249" spans="1:61" ht="43.5" x14ac:dyDescent="0.35">
      <c r="A249" s="58" t="s">
        <v>250</v>
      </c>
      <c r="B249" s="58" t="s">
        <v>251</v>
      </c>
      <c r="C249" s="59">
        <v>4.2</v>
      </c>
      <c r="D249" s="19">
        <f t="shared" si="168"/>
        <v>91</v>
      </c>
      <c r="E249" s="20" t="str">
        <f t="shared" si="183"/>
        <v>GR</v>
      </c>
      <c r="F249" s="21"/>
      <c r="G249" s="22"/>
      <c r="H249" s="22"/>
      <c r="I249" s="24">
        <v>100111001</v>
      </c>
      <c r="J249" s="23" t="s">
        <v>48</v>
      </c>
      <c r="K249" s="22"/>
      <c r="L249" s="22"/>
      <c r="M249" s="22"/>
      <c r="N249" s="22"/>
      <c r="O249" s="22"/>
      <c r="P249" s="53" t="str">
        <f t="shared" si="177"/>
        <v>Ventas Estimadas de Empresas del Sector Agrícola en cultivos de Arroz según la Categoría de Tamaño Específica del Servicio de Impuestos Internos de Chile para el Año 2020 (USD)</v>
      </c>
      <c r="Q249" s="20" t="str">
        <f t="shared" si="182"/>
        <v>Gráfico 8</v>
      </c>
      <c r="R249" s="49" t="s">
        <v>157</v>
      </c>
      <c r="S249" s="50">
        <f t="shared" si="184"/>
        <v>100111001</v>
      </c>
      <c r="T249" s="28"/>
      <c r="U249" s="28"/>
      <c r="V249" s="28"/>
      <c r="W249" s="28"/>
      <c r="X249" s="28"/>
      <c r="Y249" s="28"/>
      <c r="Z249" s="25" t="str">
        <f t="shared" si="185"/>
        <v>https://analytics.zoho.com/open-view/2395394000001175359?ZOHO_CRITERIA=%224.5%22.%22Id_Categor%C3%ADa%22%3D100111001</v>
      </c>
      <c r="AA249" s="54" t="s">
        <v>209</v>
      </c>
      <c r="AB249" s="30" t="str">
        <f t="shared" si="180"/>
        <v>Chile</v>
      </c>
      <c r="AC249" s="31" t="str">
        <f t="shared" si="180"/>
        <v>Año 2020</v>
      </c>
      <c r="AD249" s="32" t="str">
        <f t="shared" si="180"/>
        <v>Dólar USA</v>
      </c>
      <c r="AE249" s="30" t="str">
        <f t="shared" si="180"/>
        <v>Ventas</v>
      </c>
      <c r="AG249" s="33" t="str">
        <f t="shared" si="162"/>
        <v>Gráfico 8</v>
      </c>
      <c r="AH249" s="34" t="str">
        <f t="shared" si="170"/>
        <v>Ventas Estimadas Agricultura</v>
      </c>
      <c r="AI249" s="34" t="str">
        <f t="shared" si="154"/>
        <v>Ventas estimadas de empresas dedicadas a agricultura y/o ganadería</v>
      </c>
      <c r="AJ249" s="34" t="str">
        <f t="shared" si="163"/>
        <v>Ventas Estimadas de Empresas del Sector Agrícola en cultivos de Arroz según la Categoría de Tamaño Específica del Servicio de Impuestos Internos de Chile para el Año 2020 (USD)</v>
      </c>
      <c r="AK249" s="35" t="str">
        <f t="shared" si="181"/>
        <v>Año 2020</v>
      </c>
      <c r="AL249" s="34" t="str">
        <f t="shared" si="181"/>
        <v>venta estimada, empresas en agricultura, cultivos, actividad económica, agricultura, ganadería</v>
      </c>
      <c r="AM249" s="36" t="str">
        <f t="shared" si="164"/>
        <v>https://analytics.zoho.com/open-view/2395394000001175359?ZOHO_CRITERIA=%224.5%22.%22Id_Categor%C3%ADa%22%3D100111001</v>
      </c>
      <c r="AN249" s="44" t="str">
        <f t="shared" si="175"/>
        <v>CHL</v>
      </c>
      <c r="AO249" s="44" t="str">
        <f t="shared" si="175"/>
        <v>País</v>
      </c>
      <c r="AP249" s="34" t="str">
        <f t="shared" si="175"/>
        <v>Número de Empleados de las empresas dedicadas a una actividad económica asociada a la agricultura o la ganadería, según tamaño de la empresa.</v>
      </c>
      <c r="AQ249" s="45">
        <f t="shared" si="175"/>
        <v>44324</v>
      </c>
      <c r="AR249" s="36" t="str">
        <f t="shared" si="175"/>
        <v>Español</v>
      </c>
      <c r="AS249" s="36" t="str">
        <f t="shared" si="175"/>
        <v>Naty</v>
      </c>
      <c r="AT249" s="40" t="str">
        <f t="shared" si="175"/>
        <v>No Aplica</v>
      </c>
      <c r="AU249" s="40" t="str">
        <f t="shared" si="175"/>
        <v>No Aplica</v>
      </c>
      <c r="AV249" s="40" t="str">
        <f t="shared" si="175"/>
        <v>No Aplica</v>
      </c>
      <c r="AW249" s="35">
        <v>100111001</v>
      </c>
      <c r="AX249" s="41" t="e">
        <f t="shared" si="175"/>
        <v>#REF!</v>
      </c>
      <c r="AY249" s="46" t="str">
        <f t="shared" si="175"/>
        <v>Fruta</v>
      </c>
      <c r="AZ249" s="40">
        <f t="shared" si="175"/>
        <v>38</v>
      </c>
      <c r="BA249" s="41" t="e">
        <f>+VLOOKUP($Z249,[2]!Temporalidad[[nombre]:[Columna1]],7,0)</f>
        <v>#REF!</v>
      </c>
      <c r="BB249" s="41" t="e">
        <f>+VLOOKUP($B249,[2]!Tipo_Gráfico[#Data],2,0)</f>
        <v>#REF!</v>
      </c>
      <c r="BC249" s="36" t="str">
        <f t="shared" si="172"/>
        <v>Servicio de Impuestos Internos , Ministerio de Hacienda, Chile</v>
      </c>
      <c r="BD249" s="35" t="e">
        <f>+VLOOKUP($AA249,[2]!unidad_medida[[nombre]:[Columna1]],2,0)</f>
        <v>#REF!</v>
      </c>
      <c r="BE249" s="40" t="str">
        <f t="shared" si="176"/>
        <v>No Aplica</v>
      </c>
      <c r="BF249" s="40" t="str">
        <f t="shared" si="176"/>
        <v>No Aplica</v>
      </c>
      <c r="BG249" s="40" t="str">
        <f t="shared" si="176"/>
        <v>No Aplica</v>
      </c>
      <c r="BH249" s="41" t="e">
        <f>+VLOOKUP($AP249,[2]!Responsables[#Data],3,0)</f>
        <v>#REF!</v>
      </c>
      <c r="BI249" s="41" t="e">
        <f>+VLOOKUP($AA249,[2]!unidad_medida[[nombre]:[Columna1]],5,0)</f>
        <v>#REF!</v>
      </c>
    </row>
    <row r="250" spans="1:61" ht="43.5" x14ac:dyDescent="0.35">
      <c r="A250" s="58" t="s">
        <v>250</v>
      </c>
      <c r="B250" s="58" t="s">
        <v>251</v>
      </c>
      <c r="C250" s="59">
        <v>4.2</v>
      </c>
      <c r="D250" s="19">
        <f t="shared" si="168"/>
        <v>92</v>
      </c>
      <c r="E250" s="20" t="str">
        <f t="shared" si="183"/>
        <v>GR</v>
      </c>
      <c r="F250" s="21"/>
      <c r="G250" s="22"/>
      <c r="H250" s="22"/>
      <c r="I250" s="24">
        <v>100111002</v>
      </c>
      <c r="J250" s="23" t="s">
        <v>48</v>
      </c>
      <c r="K250" s="22"/>
      <c r="L250" s="22"/>
      <c r="M250" s="22"/>
      <c r="N250" s="22"/>
      <c r="O250" s="22"/>
      <c r="P250" s="53" t="str">
        <f t="shared" si="177"/>
        <v>Ventas Estimadas de Empresas del Sector Agrícola en cultivos de Trigo según la Categoría de Tamaño Específica del Servicio de Impuestos Internos de Chile para el Año 2020 (USD)</v>
      </c>
      <c r="Q250" s="20" t="str">
        <f t="shared" si="182"/>
        <v>Gráfico 8</v>
      </c>
      <c r="R250" s="49" t="s">
        <v>159</v>
      </c>
      <c r="S250" s="50">
        <f t="shared" si="184"/>
        <v>100111002</v>
      </c>
      <c r="T250" s="28"/>
      <c r="U250" s="28"/>
      <c r="V250" s="28"/>
      <c r="W250" s="28"/>
      <c r="X250" s="28"/>
      <c r="Y250" s="28"/>
      <c r="Z250" s="25" t="str">
        <f t="shared" si="185"/>
        <v>https://analytics.zoho.com/open-view/2395394000001175359?ZOHO_CRITERIA=%224.5%22.%22Id_Categor%C3%ADa%22%3D100111002</v>
      </c>
      <c r="AA250" s="54" t="s">
        <v>210</v>
      </c>
      <c r="AB250" s="30" t="str">
        <f t="shared" si="180"/>
        <v>Chile</v>
      </c>
      <c r="AC250" s="31" t="str">
        <f t="shared" si="180"/>
        <v>Año 2020</v>
      </c>
      <c r="AD250" s="32" t="str">
        <f t="shared" si="180"/>
        <v>Dólar USA</v>
      </c>
      <c r="AE250" s="30" t="str">
        <f t="shared" si="180"/>
        <v>Ventas</v>
      </c>
      <c r="AG250" s="33" t="str">
        <f t="shared" si="162"/>
        <v>Gráfico 8</v>
      </c>
      <c r="AH250" s="34" t="str">
        <f t="shared" si="170"/>
        <v>Ventas Estimadas Agricultura</v>
      </c>
      <c r="AI250" s="34" t="str">
        <f t="shared" si="154"/>
        <v>Ventas estimadas de empresas dedicadas a agricultura y/o ganadería</v>
      </c>
      <c r="AJ250" s="34" t="str">
        <f t="shared" si="163"/>
        <v>Ventas Estimadas de Empresas del Sector Agrícola en cultivos de Trigo según la Categoría de Tamaño Específica del Servicio de Impuestos Internos de Chile para el Año 2020 (USD)</v>
      </c>
      <c r="AK250" s="35" t="str">
        <f t="shared" si="181"/>
        <v>Año 2020</v>
      </c>
      <c r="AL250" s="34" t="str">
        <f t="shared" si="181"/>
        <v>venta estimada, empresas en agricultura, cultivos, actividad económica, agricultura, ganadería</v>
      </c>
      <c r="AM250" s="36" t="str">
        <f t="shared" si="164"/>
        <v>https://analytics.zoho.com/open-view/2395394000001175359?ZOHO_CRITERIA=%224.5%22.%22Id_Categor%C3%ADa%22%3D100111002</v>
      </c>
      <c r="AN250" s="44" t="str">
        <f t="shared" si="175"/>
        <v>CHL</v>
      </c>
      <c r="AO250" s="44" t="str">
        <f t="shared" si="175"/>
        <v>País</v>
      </c>
      <c r="AP250" s="34" t="str">
        <f t="shared" si="175"/>
        <v>Número de Empleados de las empresas dedicadas a una actividad económica asociada a la agricultura o la ganadería, según tamaño de la empresa.</v>
      </c>
      <c r="AQ250" s="45">
        <f t="shared" si="175"/>
        <v>44324</v>
      </c>
      <c r="AR250" s="36" t="str">
        <f t="shared" si="175"/>
        <v>Español</v>
      </c>
      <c r="AS250" s="36" t="str">
        <f t="shared" si="175"/>
        <v>Naty</v>
      </c>
      <c r="AT250" s="40" t="str">
        <f t="shared" si="175"/>
        <v>No Aplica</v>
      </c>
      <c r="AU250" s="40" t="str">
        <f t="shared" si="175"/>
        <v>No Aplica</v>
      </c>
      <c r="AV250" s="40" t="str">
        <f t="shared" si="175"/>
        <v>No Aplica</v>
      </c>
      <c r="AW250" s="35">
        <v>100111002</v>
      </c>
      <c r="AX250" s="41" t="e">
        <f t="shared" si="175"/>
        <v>#REF!</v>
      </c>
      <c r="AY250" s="46" t="str">
        <f t="shared" si="175"/>
        <v>Fruta</v>
      </c>
      <c r="AZ250" s="40">
        <f t="shared" si="175"/>
        <v>38</v>
      </c>
      <c r="BA250" s="41" t="e">
        <f>+VLOOKUP($Z250,[2]!Temporalidad[[nombre]:[Columna1]],7,0)</f>
        <v>#REF!</v>
      </c>
      <c r="BB250" s="41" t="e">
        <f>+VLOOKUP($B250,[2]!Tipo_Gráfico[#Data],2,0)</f>
        <v>#REF!</v>
      </c>
      <c r="BC250" s="36" t="str">
        <f t="shared" si="172"/>
        <v>Servicio de Impuestos Internos , Ministerio de Hacienda, Chile</v>
      </c>
      <c r="BD250" s="35" t="e">
        <f>+VLOOKUP($AA250,[2]!unidad_medida[[nombre]:[Columna1]],2,0)</f>
        <v>#REF!</v>
      </c>
      <c r="BE250" s="40" t="str">
        <f t="shared" si="176"/>
        <v>No Aplica</v>
      </c>
      <c r="BF250" s="40" t="str">
        <f t="shared" si="176"/>
        <v>No Aplica</v>
      </c>
      <c r="BG250" s="40" t="str">
        <f t="shared" si="176"/>
        <v>No Aplica</v>
      </c>
      <c r="BH250" s="41" t="e">
        <f>+VLOOKUP($AP250,[2]!Responsables[#Data],3,0)</f>
        <v>#REF!</v>
      </c>
      <c r="BI250" s="41" t="e">
        <f>+VLOOKUP($AA250,[2]!unidad_medida[[nombre]:[Columna1]],5,0)</f>
        <v>#REF!</v>
      </c>
    </row>
    <row r="251" spans="1:61" ht="43.5" x14ac:dyDescent="0.35">
      <c r="A251" s="58" t="s">
        <v>250</v>
      </c>
      <c r="B251" s="58" t="s">
        <v>251</v>
      </c>
      <c r="C251" s="59">
        <v>4.2</v>
      </c>
      <c r="D251" s="19">
        <f t="shared" si="168"/>
        <v>93</v>
      </c>
      <c r="E251" s="20" t="str">
        <f t="shared" si="183"/>
        <v>GR</v>
      </c>
      <c r="F251" s="21"/>
      <c r="G251" s="22"/>
      <c r="H251" s="22"/>
      <c r="I251" s="24">
        <v>100111003</v>
      </c>
      <c r="J251" s="23" t="s">
        <v>48</v>
      </c>
      <c r="K251" s="22"/>
      <c r="L251" s="22"/>
      <c r="M251" s="22"/>
      <c r="N251" s="22"/>
      <c r="O251" s="22"/>
      <c r="P251" s="53" t="str">
        <f t="shared" si="177"/>
        <v>Ventas Estimadas de Empresas del Sector Agrícola en cultivos de Maíz según la Categoría de Tamaño Específica del Servicio de Impuestos Internos de Chile para el Año 2020 (USD)</v>
      </c>
      <c r="Q251" s="20" t="str">
        <f t="shared" si="182"/>
        <v>Gráfico 8</v>
      </c>
      <c r="R251" s="49" t="s">
        <v>161</v>
      </c>
      <c r="S251" s="50">
        <f t="shared" si="184"/>
        <v>100111003</v>
      </c>
      <c r="T251" s="28"/>
      <c r="U251" s="28"/>
      <c r="V251" s="28"/>
      <c r="W251" s="28"/>
      <c r="X251" s="28"/>
      <c r="Y251" s="28"/>
      <c r="Z251" s="25" t="str">
        <f t="shared" si="185"/>
        <v>https://analytics.zoho.com/open-view/2395394000001175359?ZOHO_CRITERIA=%224.5%22.%22Id_Categor%C3%ADa%22%3D100111003</v>
      </c>
      <c r="AA251" s="54" t="s">
        <v>211</v>
      </c>
      <c r="AB251" s="30" t="str">
        <f t="shared" si="180"/>
        <v>Chile</v>
      </c>
      <c r="AC251" s="31" t="str">
        <f t="shared" si="180"/>
        <v>Año 2020</v>
      </c>
      <c r="AD251" s="32" t="str">
        <f t="shared" si="180"/>
        <v>Dólar USA</v>
      </c>
      <c r="AE251" s="30" t="str">
        <f t="shared" si="180"/>
        <v>Ventas</v>
      </c>
      <c r="AG251" s="33" t="str">
        <f t="shared" si="162"/>
        <v>Gráfico 8</v>
      </c>
      <c r="AH251" s="34" t="str">
        <f t="shared" si="170"/>
        <v>Ventas Estimadas Agricultura</v>
      </c>
      <c r="AI251" s="34" t="str">
        <f t="shared" si="154"/>
        <v>Ventas estimadas de empresas dedicadas a agricultura y/o ganadería</v>
      </c>
      <c r="AJ251" s="34" t="str">
        <f t="shared" si="163"/>
        <v>Ventas Estimadas de Empresas del Sector Agrícola en cultivos de Maíz según la Categoría de Tamaño Específica del Servicio de Impuestos Internos de Chile para el Año 2020 (USD)</v>
      </c>
      <c r="AK251" s="35" t="str">
        <f t="shared" si="181"/>
        <v>Año 2020</v>
      </c>
      <c r="AL251" s="34" t="str">
        <f t="shared" si="181"/>
        <v>venta estimada, empresas en agricultura, cultivos, actividad económica, agricultura, ganadería</v>
      </c>
      <c r="AM251" s="36" t="str">
        <f t="shared" si="164"/>
        <v>https://analytics.zoho.com/open-view/2395394000001175359?ZOHO_CRITERIA=%224.5%22.%22Id_Categor%C3%ADa%22%3D100111003</v>
      </c>
      <c r="AN251" s="44" t="str">
        <f t="shared" si="175"/>
        <v>CHL</v>
      </c>
      <c r="AO251" s="44" t="str">
        <f t="shared" si="175"/>
        <v>País</v>
      </c>
      <c r="AP251" s="34" t="str">
        <f t="shared" si="175"/>
        <v>Número de Empleados de las empresas dedicadas a una actividad económica asociada a la agricultura o la ganadería, según tamaño de la empresa.</v>
      </c>
      <c r="AQ251" s="45">
        <f t="shared" si="175"/>
        <v>44324</v>
      </c>
      <c r="AR251" s="36" t="str">
        <f t="shared" si="175"/>
        <v>Español</v>
      </c>
      <c r="AS251" s="36" t="str">
        <f t="shared" si="175"/>
        <v>Naty</v>
      </c>
      <c r="AT251" s="40" t="str">
        <f t="shared" si="175"/>
        <v>No Aplica</v>
      </c>
      <c r="AU251" s="40" t="str">
        <f t="shared" si="175"/>
        <v>No Aplica</v>
      </c>
      <c r="AV251" s="40" t="str">
        <f t="shared" si="175"/>
        <v>No Aplica</v>
      </c>
      <c r="AW251" s="35">
        <v>100111003</v>
      </c>
      <c r="AX251" s="41" t="e">
        <f t="shared" si="175"/>
        <v>#REF!</v>
      </c>
      <c r="AY251" s="46" t="str">
        <f t="shared" si="175"/>
        <v>Fruta</v>
      </c>
      <c r="AZ251" s="40">
        <f t="shared" si="175"/>
        <v>38</v>
      </c>
      <c r="BA251" s="41" t="e">
        <f>+VLOOKUP($Z251,[2]!Temporalidad[[nombre]:[Columna1]],7,0)</f>
        <v>#REF!</v>
      </c>
      <c r="BB251" s="41" t="e">
        <f>+VLOOKUP($B251,[2]!Tipo_Gráfico[#Data],2,0)</f>
        <v>#REF!</v>
      </c>
      <c r="BC251" s="36" t="str">
        <f t="shared" si="172"/>
        <v>Servicio de Impuestos Internos , Ministerio de Hacienda, Chile</v>
      </c>
      <c r="BD251" s="35" t="e">
        <f>+VLOOKUP($AA251,[2]!unidad_medida[[nombre]:[Columna1]],2,0)</f>
        <v>#REF!</v>
      </c>
      <c r="BE251" s="40" t="str">
        <f t="shared" si="176"/>
        <v>No Aplica</v>
      </c>
      <c r="BF251" s="40" t="str">
        <f t="shared" si="176"/>
        <v>No Aplica</v>
      </c>
      <c r="BG251" s="40" t="str">
        <f t="shared" si="176"/>
        <v>No Aplica</v>
      </c>
      <c r="BH251" s="41" t="e">
        <f>+VLOOKUP($AP251,[2]!Responsables[#Data],3,0)</f>
        <v>#REF!</v>
      </c>
      <c r="BI251" s="41" t="e">
        <f>+VLOOKUP($AA251,[2]!unidad_medida[[nombre]:[Columna1]],5,0)</f>
        <v>#REF!</v>
      </c>
    </row>
    <row r="252" spans="1:61" ht="43.5" x14ac:dyDescent="0.35">
      <c r="A252" s="58" t="s">
        <v>250</v>
      </c>
      <c r="B252" s="58" t="s">
        <v>251</v>
      </c>
      <c r="C252" s="59">
        <v>4.2</v>
      </c>
      <c r="D252" s="19">
        <f t="shared" si="168"/>
        <v>94</v>
      </c>
      <c r="E252" s="20" t="str">
        <f t="shared" si="183"/>
        <v>GR</v>
      </c>
      <c r="F252" s="21"/>
      <c r="G252" s="22"/>
      <c r="H252" s="22"/>
      <c r="I252" s="24">
        <v>100111004</v>
      </c>
      <c r="J252" s="23" t="s">
        <v>48</v>
      </c>
      <c r="K252" s="22"/>
      <c r="L252" s="22"/>
      <c r="M252" s="22"/>
      <c r="N252" s="22"/>
      <c r="O252" s="22"/>
      <c r="P252" s="53" t="str">
        <f t="shared" si="177"/>
        <v>Ventas Estimadas de Empresas del Sector Agrícola en cultivos de Cebada según la Categoría de Tamaño Específica del Servicio de Impuestos Internos de Chile para el Año 2020 (USD)</v>
      </c>
      <c r="Q252" s="20" t="str">
        <f t="shared" si="182"/>
        <v>Gráfico 8</v>
      </c>
      <c r="R252" s="49" t="s">
        <v>163</v>
      </c>
      <c r="S252" s="50">
        <f t="shared" si="184"/>
        <v>100111004</v>
      </c>
      <c r="T252" s="28"/>
      <c r="U252" s="28"/>
      <c r="V252" s="28"/>
      <c r="W252" s="28"/>
      <c r="X252" s="28"/>
      <c r="Y252" s="28"/>
      <c r="Z252" s="25" t="str">
        <f t="shared" si="185"/>
        <v>https://analytics.zoho.com/open-view/2395394000001175359?ZOHO_CRITERIA=%224.5%22.%22Id_Categor%C3%ADa%22%3D100111004</v>
      </c>
      <c r="AA252" s="54" t="s">
        <v>212</v>
      </c>
      <c r="AB252" s="30" t="str">
        <f t="shared" si="180"/>
        <v>Chile</v>
      </c>
      <c r="AC252" s="31" t="str">
        <f t="shared" si="180"/>
        <v>Año 2020</v>
      </c>
      <c r="AD252" s="32" t="str">
        <f t="shared" si="180"/>
        <v>Dólar USA</v>
      </c>
      <c r="AE252" s="30" t="str">
        <f t="shared" si="180"/>
        <v>Ventas</v>
      </c>
      <c r="AG252" s="33" t="str">
        <f t="shared" si="162"/>
        <v>Gráfico 8</v>
      </c>
      <c r="AH252" s="34" t="str">
        <f t="shared" si="170"/>
        <v>Ventas Estimadas Agricultura</v>
      </c>
      <c r="AI252" s="34" t="str">
        <f t="shared" si="154"/>
        <v>Ventas estimadas de empresas dedicadas a agricultura y/o ganadería</v>
      </c>
      <c r="AJ252" s="34" t="str">
        <f t="shared" si="163"/>
        <v>Ventas Estimadas de Empresas del Sector Agrícola en cultivos de Cebada según la Categoría de Tamaño Específica del Servicio de Impuestos Internos de Chile para el Año 2020 (USD)</v>
      </c>
      <c r="AK252" s="35" t="str">
        <f t="shared" si="181"/>
        <v>Año 2020</v>
      </c>
      <c r="AL252" s="34" t="str">
        <f t="shared" si="181"/>
        <v>venta estimada, empresas en agricultura, cultivos, actividad económica, agricultura, ganadería</v>
      </c>
      <c r="AM252" s="36" t="str">
        <f t="shared" si="164"/>
        <v>https://analytics.zoho.com/open-view/2395394000001175359?ZOHO_CRITERIA=%224.5%22.%22Id_Categor%C3%ADa%22%3D100111004</v>
      </c>
      <c r="AN252" s="44" t="str">
        <f t="shared" si="175"/>
        <v>CHL</v>
      </c>
      <c r="AO252" s="44" t="str">
        <f t="shared" si="175"/>
        <v>País</v>
      </c>
      <c r="AP252" s="34" t="str">
        <f t="shared" si="175"/>
        <v>Número de Empleados de las empresas dedicadas a una actividad económica asociada a la agricultura o la ganadería, según tamaño de la empresa.</v>
      </c>
      <c r="AQ252" s="45">
        <f t="shared" si="175"/>
        <v>44324</v>
      </c>
      <c r="AR252" s="36" t="str">
        <f t="shared" si="175"/>
        <v>Español</v>
      </c>
      <c r="AS252" s="36" t="str">
        <f t="shared" si="175"/>
        <v>Naty</v>
      </c>
      <c r="AT252" s="40" t="str">
        <f t="shared" si="175"/>
        <v>No Aplica</v>
      </c>
      <c r="AU252" s="40" t="str">
        <f t="shared" si="175"/>
        <v>No Aplica</v>
      </c>
      <c r="AV252" s="40" t="str">
        <f t="shared" si="175"/>
        <v>No Aplica</v>
      </c>
      <c r="AW252" s="35">
        <v>100111004</v>
      </c>
      <c r="AX252" s="41" t="e">
        <f t="shared" si="175"/>
        <v>#REF!</v>
      </c>
      <c r="AY252" s="46" t="str">
        <f t="shared" si="175"/>
        <v>Fruta</v>
      </c>
      <c r="AZ252" s="40">
        <f t="shared" si="175"/>
        <v>38</v>
      </c>
      <c r="BA252" s="41" t="e">
        <f>+VLOOKUP($Z252,[2]!Temporalidad[[nombre]:[Columna1]],7,0)</f>
        <v>#REF!</v>
      </c>
      <c r="BB252" s="41" t="e">
        <f>+VLOOKUP($B252,[2]!Tipo_Gráfico[#Data],2,0)</f>
        <v>#REF!</v>
      </c>
      <c r="BC252" s="36" t="str">
        <f t="shared" si="172"/>
        <v>Servicio de Impuestos Internos , Ministerio de Hacienda, Chile</v>
      </c>
      <c r="BD252" s="35" t="e">
        <f>+VLOOKUP($AA252,[2]!unidad_medida[[nombre]:[Columna1]],2,0)</f>
        <v>#REF!</v>
      </c>
      <c r="BE252" s="40" t="str">
        <f t="shared" si="176"/>
        <v>No Aplica</v>
      </c>
      <c r="BF252" s="40" t="str">
        <f t="shared" si="176"/>
        <v>No Aplica</v>
      </c>
      <c r="BG252" s="40" t="str">
        <f t="shared" si="176"/>
        <v>No Aplica</v>
      </c>
      <c r="BH252" s="41" t="e">
        <f>+VLOOKUP($AP252,[2]!Responsables[#Data],3,0)</f>
        <v>#REF!</v>
      </c>
      <c r="BI252" s="41" t="e">
        <f>+VLOOKUP($AA252,[2]!unidad_medida[[nombre]:[Columna1]],5,0)</f>
        <v>#REF!</v>
      </c>
    </row>
    <row r="253" spans="1:61" ht="43.5" x14ac:dyDescent="0.35">
      <c r="A253" s="58" t="s">
        <v>250</v>
      </c>
      <c r="B253" s="58" t="s">
        <v>251</v>
      </c>
      <c r="C253" s="59">
        <v>4.2</v>
      </c>
      <c r="D253" s="19">
        <f t="shared" si="168"/>
        <v>95</v>
      </c>
      <c r="E253" s="20" t="str">
        <f t="shared" si="183"/>
        <v>GR</v>
      </c>
      <c r="F253" s="21"/>
      <c r="G253" s="22"/>
      <c r="H253" s="22"/>
      <c r="I253" s="24">
        <v>100111005</v>
      </c>
      <c r="J253" s="23" t="s">
        <v>48</v>
      </c>
      <c r="K253" s="22"/>
      <c r="L253" s="22"/>
      <c r="M253" s="22"/>
      <c r="N253" s="22"/>
      <c r="O253" s="22"/>
      <c r="P253" s="53" t="str">
        <f t="shared" si="177"/>
        <v>Ventas Estimadas de Empresas del Sector Agrícola en cultivos de Avena según la Categoría de Tamaño Específica del Servicio de Impuestos Internos de Chile para el Año 2020 (USD)</v>
      </c>
      <c r="Q253" s="20" t="str">
        <f t="shared" si="182"/>
        <v>Gráfico 8</v>
      </c>
      <c r="R253" s="49" t="s">
        <v>165</v>
      </c>
      <c r="S253" s="50">
        <f t="shared" si="184"/>
        <v>100111005</v>
      </c>
      <c r="T253" s="28"/>
      <c r="U253" s="28"/>
      <c r="V253" s="28"/>
      <c r="W253" s="28"/>
      <c r="X253" s="28"/>
      <c r="Y253" s="28"/>
      <c r="Z253" s="25" t="str">
        <f t="shared" si="185"/>
        <v>https://analytics.zoho.com/open-view/2395394000001175359?ZOHO_CRITERIA=%224.5%22.%22Id_Categor%C3%ADa%22%3D100111005</v>
      </c>
      <c r="AA253" s="54" t="s">
        <v>213</v>
      </c>
      <c r="AB253" s="30" t="str">
        <f t="shared" si="180"/>
        <v>Chile</v>
      </c>
      <c r="AC253" s="31" t="str">
        <f t="shared" si="180"/>
        <v>Año 2020</v>
      </c>
      <c r="AD253" s="32" t="str">
        <f t="shared" si="180"/>
        <v>Dólar USA</v>
      </c>
      <c r="AE253" s="30" t="str">
        <f t="shared" si="180"/>
        <v>Ventas</v>
      </c>
      <c r="AG253" s="33" t="str">
        <f t="shared" si="162"/>
        <v>Gráfico 8</v>
      </c>
      <c r="AH253" s="34" t="str">
        <f t="shared" si="170"/>
        <v>Ventas Estimadas Agricultura</v>
      </c>
      <c r="AI253" s="34" t="str">
        <f t="shared" si="154"/>
        <v>Ventas estimadas de empresas dedicadas a agricultura y/o ganadería</v>
      </c>
      <c r="AJ253" s="34" t="str">
        <f t="shared" si="163"/>
        <v>Ventas Estimadas de Empresas del Sector Agrícola en cultivos de Avena según la Categoría de Tamaño Específica del Servicio de Impuestos Internos de Chile para el Año 2020 (USD)</v>
      </c>
      <c r="AK253" s="35" t="str">
        <f t="shared" si="181"/>
        <v>Año 2020</v>
      </c>
      <c r="AL253" s="34" t="str">
        <f t="shared" si="181"/>
        <v>venta estimada, empresas en agricultura, cultivos, actividad económica, agricultura, ganadería</v>
      </c>
      <c r="AM253" s="36" t="str">
        <f t="shared" si="164"/>
        <v>https://analytics.zoho.com/open-view/2395394000001175359?ZOHO_CRITERIA=%224.5%22.%22Id_Categor%C3%ADa%22%3D100111005</v>
      </c>
      <c r="AN253" s="44" t="str">
        <f t="shared" si="175"/>
        <v>CHL</v>
      </c>
      <c r="AO253" s="44" t="str">
        <f t="shared" si="175"/>
        <v>País</v>
      </c>
      <c r="AP253" s="34" t="str">
        <f t="shared" si="175"/>
        <v>Número de Empleados de las empresas dedicadas a una actividad económica asociada a la agricultura o la ganadería, según tamaño de la empresa.</v>
      </c>
      <c r="AQ253" s="45">
        <f t="shared" si="175"/>
        <v>44324</v>
      </c>
      <c r="AR253" s="36" t="str">
        <f t="shared" si="175"/>
        <v>Español</v>
      </c>
      <c r="AS253" s="36" t="str">
        <f t="shared" si="175"/>
        <v>Naty</v>
      </c>
      <c r="AT253" s="40" t="str">
        <f t="shared" si="175"/>
        <v>No Aplica</v>
      </c>
      <c r="AU253" s="40" t="str">
        <f t="shared" si="175"/>
        <v>No Aplica</v>
      </c>
      <c r="AV253" s="40" t="str">
        <f t="shared" si="175"/>
        <v>No Aplica</v>
      </c>
      <c r="AW253" s="35">
        <v>100111005</v>
      </c>
      <c r="AX253" s="41" t="e">
        <f t="shared" si="175"/>
        <v>#REF!</v>
      </c>
      <c r="AY253" s="46" t="str">
        <f t="shared" si="175"/>
        <v>Fruta</v>
      </c>
      <c r="AZ253" s="40">
        <f t="shared" si="175"/>
        <v>38</v>
      </c>
      <c r="BA253" s="41" t="e">
        <f>+VLOOKUP($Z253,[2]!Temporalidad[[nombre]:[Columna1]],7,0)</f>
        <v>#REF!</v>
      </c>
      <c r="BB253" s="41" t="e">
        <f>+VLOOKUP($B253,[2]!Tipo_Gráfico[#Data],2,0)</f>
        <v>#REF!</v>
      </c>
      <c r="BC253" s="36" t="str">
        <f t="shared" si="172"/>
        <v>Servicio de Impuestos Internos , Ministerio de Hacienda, Chile</v>
      </c>
      <c r="BD253" s="35" t="e">
        <f>+VLOOKUP($AA253,[2]!unidad_medida[[nombre]:[Columna1]],2,0)</f>
        <v>#REF!</v>
      </c>
      <c r="BE253" s="40" t="str">
        <f t="shared" si="176"/>
        <v>No Aplica</v>
      </c>
      <c r="BF253" s="40" t="str">
        <f t="shared" si="176"/>
        <v>No Aplica</v>
      </c>
      <c r="BG253" s="40" t="str">
        <f t="shared" si="176"/>
        <v>No Aplica</v>
      </c>
      <c r="BH253" s="41" t="e">
        <f>+VLOOKUP($AP253,[2]!Responsables[#Data],3,0)</f>
        <v>#REF!</v>
      </c>
      <c r="BI253" s="41" t="e">
        <f>+VLOOKUP($AA253,[2]!unidad_medida[[nombre]:[Columna1]],5,0)</f>
        <v>#REF!</v>
      </c>
    </row>
    <row r="254" spans="1:61" ht="43.5" x14ac:dyDescent="0.35">
      <c r="A254" s="58" t="s">
        <v>250</v>
      </c>
      <c r="B254" s="58" t="s">
        <v>251</v>
      </c>
      <c r="C254" s="59">
        <v>4.2</v>
      </c>
      <c r="D254" s="19">
        <f t="shared" si="168"/>
        <v>96</v>
      </c>
      <c r="E254" s="20" t="str">
        <f t="shared" si="183"/>
        <v>GR</v>
      </c>
      <c r="F254" s="21"/>
      <c r="G254" s="22"/>
      <c r="H254" s="22"/>
      <c r="I254" s="24">
        <v>100111011</v>
      </c>
      <c r="J254" s="23" t="s">
        <v>48</v>
      </c>
      <c r="K254" s="22"/>
      <c r="L254" s="22"/>
      <c r="M254" s="22"/>
      <c r="N254" s="22"/>
      <c r="O254" s="22"/>
      <c r="P254" s="53" t="str">
        <f t="shared" si="177"/>
        <v>Ventas Estimadas de Empresas del Sector Agrícola en cultivos de Otros cereales según la Categoría de Tamaño Específica del Servicio de Impuestos Internos de Chile para el Año 2020 (USD)</v>
      </c>
      <c r="Q254" s="20" t="str">
        <f t="shared" si="182"/>
        <v>Gráfico 8</v>
      </c>
      <c r="R254" s="49" t="s">
        <v>167</v>
      </c>
      <c r="S254" s="50">
        <f t="shared" si="184"/>
        <v>100111011</v>
      </c>
      <c r="T254" s="28"/>
      <c r="U254" s="28"/>
      <c r="V254" s="28"/>
      <c r="W254" s="28"/>
      <c r="X254" s="28"/>
      <c r="Y254" s="28"/>
      <c r="Z254" s="25" t="str">
        <f t="shared" si="185"/>
        <v>https://analytics.zoho.com/open-view/2395394000001175359?ZOHO_CRITERIA=%224.5%22.%22Id_Categor%C3%ADa%22%3D100111011</v>
      </c>
      <c r="AA254" s="54" t="s">
        <v>214</v>
      </c>
      <c r="AB254" s="30" t="str">
        <f t="shared" si="180"/>
        <v>Chile</v>
      </c>
      <c r="AC254" s="31" t="str">
        <f t="shared" si="180"/>
        <v>Año 2020</v>
      </c>
      <c r="AD254" s="32" t="str">
        <f t="shared" si="180"/>
        <v>Dólar USA</v>
      </c>
      <c r="AE254" s="30" t="str">
        <f t="shared" si="180"/>
        <v>Ventas</v>
      </c>
      <c r="AG254" s="33" t="str">
        <f t="shared" si="162"/>
        <v>Gráfico 8</v>
      </c>
      <c r="AH254" s="34" t="str">
        <f t="shared" si="170"/>
        <v>Ventas Estimadas Agricultura</v>
      </c>
      <c r="AI254" s="34" t="str">
        <f t="shared" si="154"/>
        <v>Ventas estimadas de empresas dedicadas a agricultura y/o ganadería</v>
      </c>
      <c r="AJ254" s="34" t="str">
        <f t="shared" si="163"/>
        <v>Ventas Estimadas de Empresas del Sector Agrícola en cultivos de Otros cereales según la Categoría de Tamaño Específica del Servicio de Impuestos Internos de Chile para el Año 2020 (USD)</v>
      </c>
      <c r="AK254" s="35" t="str">
        <f t="shared" si="181"/>
        <v>Año 2020</v>
      </c>
      <c r="AL254" s="34" t="str">
        <f t="shared" si="181"/>
        <v>venta estimada, empresas en agricultura, cultivos, actividad económica, agricultura, ganadería</v>
      </c>
      <c r="AM254" s="36" t="str">
        <f t="shared" si="164"/>
        <v>https://analytics.zoho.com/open-view/2395394000001175359?ZOHO_CRITERIA=%224.5%22.%22Id_Categor%C3%ADa%22%3D100111011</v>
      </c>
      <c r="AN254" s="44" t="str">
        <f t="shared" si="175"/>
        <v>CHL</v>
      </c>
      <c r="AO254" s="44" t="str">
        <f t="shared" si="175"/>
        <v>País</v>
      </c>
      <c r="AP254" s="34" t="str">
        <f t="shared" si="175"/>
        <v>Número de Empleados de las empresas dedicadas a una actividad económica asociada a la agricultura o la ganadería, según tamaño de la empresa.</v>
      </c>
      <c r="AQ254" s="45">
        <f t="shared" si="175"/>
        <v>44324</v>
      </c>
      <c r="AR254" s="36" t="str">
        <f t="shared" si="175"/>
        <v>Español</v>
      </c>
      <c r="AS254" s="36" t="str">
        <f t="shared" si="175"/>
        <v>Naty</v>
      </c>
      <c r="AT254" s="40" t="str">
        <f t="shared" si="175"/>
        <v>No Aplica</v>
      </c>
      <c r="AU254" s="40" t="str">
        <f t="shared" si="175"/>
        <v>No Aplica</v>
      </c>
      <c r="AV254" s="40" t="str">
        <f t="shared" si="175"/>
        <v>No Aplica</v>
      </c>
      <c r="AW254" s="35">
        <v>100111011</v>
      </c>
      <c r="AX254" s="41" t="e">
        <f t="shared" si="175"/>
        <v>#REF!</v>
      </c>
      <c r="AY254" s="46" t="str">
        <f t="shared" si="175"/>
        <v>Fruta</v>
      </c>
      <c r="AZ254" s="40">
        <f t="shared" si="175"/>
        <v>38</v>
      </c>
      <c r="BA254" s="41" t="e">
        <f>+VLOOKUP($Z254,[2]!Temporalidad[[nombre]:[Columna1]],7,0)</f>
        <v>#REF!</v>
      </c>
      <c r="BB254" s="41" t="e">
        <f>+VLOOKUP($B254,[2]!Tipo_Gráfico[#Data],2,0)</f>
        <v>#REF!</v>
      </c>
      <c r="BC254" s="36" t="str">
        <f t="shared" si="172"/>
        <v>Servicio de Impuestos Internos , Ministerio de Hacienda, Chile</v>
      </c>
      <c r="BD254" s="35" t="e">
        <f>+VLOOKUP($AA254,[2]!unidad_medida[[nombre]:[Columna1]],2,0)</f>
        <v>#REF!</v>
      </c>
      <c r="BE254" s="40" t="str">
        <f t="shared" si="176"/>
        <v>No Aplica</v>
      </c>
      <c r="BF254" s="40" t="str">
        <f t="shared" si="176"/>
        <v>No Aplica</v>
      </c>
      <c r="BG254" s="40" t="str">
        <f t="shared" si="176"/>
        <v>No Aplica</v>
      </c>
      <c r="BH254" s="41" t="e">
        <f>+VLOOKUP($AP254,[2]!Responsables[#Data],3,0)</f>
        <v>#REF!</v>
      </c>
      <c r="BI254" s="41" t="e">
        <f>+VLOOKUP($AA254,[2]!unidad_medida[[nombre]:[Columna1]],5,0)</f>
        <v>#REF!</v>
      </c>
    </row>
    <row r="255" spans="1:61" ht="43.5" x14ac:dyDescent="0.35">
      <c r="A255" s="58" t="s">
        <v>250</v>
      </c>
      <c r="B255" s="58" t="s">
        <v>251</v>
      </c>
      <c r="C255" s="59">
        <v>4.2</v>
      </c>
      <c r="D255" s="19">
        <f t="shared" si="168"/>
        <v>97</v>
      </c>
      <c r="E255" s="20" t="str">
        <f t="shared" si="183"/>
        <v>GR</v>
      </c>
      <c r="F255" s="21"/>
      <c r="G255" s="22"/>
      <c r="H255" s="22"/>
      <c r="I255" s="24">
        <v>100112046</v>
      </c>
      <c r="J255" s="23" t="s">
        <v>48</v>
      </c>
      <c r="K255" s="22"/>
      <c r="L255" s="22"/>
      <c r="M255" s="22"/>
      <c r="N255" s="22"/>
      <c r="O255" s="22"/>
      <c r="P255" s="53" t="str">
        <f t="shared" si="177"/>
        <v>Ventas Estimadas de Empresas del Sector Agrícola en cultivos de Hortalizas y melones según la Categoría de Tamaño Específica del Servicio de Impuestos Internos de Chile para el Año 2020 (USD)</v>
      </c>
      <c r="Q255" s="20" t="str">
        <f t="shared" si="182"/>
        <v>Gráfico 8</v>
      </c>
      <c r="R255" s="49" t="s">
        <v>169</v>
      </c>
      <c r="S255" s="50">
        <f t="shared" si="184"/>
        <v>100112046</v>
      </c>
      <c r="T255" s="28"/>
      <c r="U255" s="28"/>
      <c r="V255" s="28"/>
      <c r="W255" s="28"/>
      <c r="X255" s="28"/>
      <c r="Y255" s="28"/>
      <c r="Z255" s="25" t="str">
        <f t="shared" si="185"/>
        <v>https://analytics.zoho.com/open-view/2395394000001175359?ZOHO_CRITERIA=%224.5%22.%22Id_Categor%C3%ADa%22%3D100112046</v>
      </c>
      <c r="AA255" s="54" t="s">
        <v>215</v>
      </c>
      <c r="AB255" s="30" t="str">
        <f t="shared" si="180"/>
        <v>Chile</v>
      </c>
      <c r="AC255" s="31" t="str">
        <f t="shared" si="180"/>
        <v>Año 2020</v>
      </c>
      <c r="AD255" s="32" t="str">
        <f t="shared" si="180"/>
        <v>Dólar USA</v>
      </c>
      <c r="AE255" s="30" t="str">
        <f t="shared" si="180"/>
        <v>Ventas</v>
      </c>
      <c r="AG255" s="33" t="str">
        <f t="shared" si="162"/>
        <v>Gráfico 8</v>
      </c>
      <c r="AH255" s="34" t="str">
        <f t="shared" si="170"/>
        <v>Ventas Estimadas Agricultura</v>
      </c>
      <c r="AI255" s="34" t="str">
        <f t="shared" si="154"/>
        <v>Ventas estimadas de empresas dedicadas a agricultura y/o ganadería</v>
      </c>
      <c r="AJ255" s="34" t="str">
        <f t="shared" si="163"/>
        <v>Ventas Estimadas de Empresas del Sector Agrícola en cultivos de Hortalizas y melones según la Categoría de Tamaño Específica del Servicio de Impuestos Internos de Chile para el Año 2020 (USD)</v>
      </c>
      <c r="AK255" s="35" t="str">
        <f t="shared" si="181"/>
        <v>Año 2020</v>
      </c>
      <c r="AL255" s="34" t="str">
        <f t="shared" si="181"/>
        <v>venta estimada, empresas en agricultura, cultivos, actividad económica, agricultura, ganadería</v>
      </c>
      <c r="AM255" s="36" t="str">
        <f t="shared" si="164"/>
        <v>https://analytics.zoho.com/open-view/2395394000001175359?ZOHO_CRITERIA=%224.5%22.%22Id_Categor%C3%ADa%22%3D100112046</v>
      </c>
      <c r="AN255" s="44" t="str">
        <f t="shared" si="175"/>
        <v>CHL</v>
      </c>
      <c r="AO255" s="44" t="str">
        <f t="shared" si="175"/>
        <v>País</v>
      </c>
      <c r="AP255" s="34" t="str">
        <f t="shared" si="175"/>
        <v>Número de Empleados de las empresas dedicadas a una actividad económica asociada a la agricultura o la ganadería, según tamaño de la empresa.</v>
      </c>
      <c r="AQ255" s="45">
        <f t="shared" si="175"/>
        <v>44324</v>
      </c>
      <c r="AR255" s="36" t="str">
        <f t="shared" si="175"/>
        <v>Español</v>
      </c>
      <c r="AS255" s="36" t="str">
        <f t="shared" si="175"/>
        <v>Naty</v>
      </c>
      <c r="AT255" s="40" t="str">
        <f t="shared" si="175"/>
        <v>No Aplica</v>
      </c>
      <c r="AU255" s="40" t="str">
        <f t="shared" si="175"/>
        <v>No Aplica</v>
      </c>
      <c r="AV255" s="40" t="str">
        <f t="shared" si="175"/>
        <v>No Aplica</v>
      </c>
      <c r="AW255" s="35">
        <v>100112046</v>
      </c>
      <c r="AX255" s="41" t="e">
        <f t="shared" si="175"/>
        <v>#REF!</v>
      </c>
      <c r="AY255" s="46" t="str">
        <f t="shared" si="175"/>
        <v>Fruta</v>
      </c>
      <c r="AZ255" s="40">
        <f t="shared" si="175"/>
        <v>38</v>
      </c>
      <c r="BA255" s="41" t="e">
        <f>+VLOOKUP($Z255,[2]!Temporalidad[[nombre]:[Columna1]],7,0)</f>
        <v>#REF!</v>
      </c>
      <c r="BB255" s="41" t="e">
        <f>+VLOOKUP($B255,[2]!Tipo_Gráfico[#Data],2,0)</f>
        <v>#REF!</v>
      </c>
      <c r="BC255" s="36" t="str">
        <f t="shared" si="172"/>
        <v>Servicio de Impuestos Internos , Ministerio de Hacienda, Chile</v>
      </c>
      <c r="BD255" s="35" t="e">
        <f>+VLOOKUP($AA255,[2]!unidad_medida[[nombre]:[Columna1]],2,0)</f>
        <v>#REF!</v>
      </c>
      <c r="BE255" s="40" t="str">
        <f t="shared" si="176"/>
        <v>No Aplica</v>
      </c>
      <c r="BF255" s="40" t="str">
        <f t="shared" si="176"/>
        <v>No Aplica</v>
      </c>
      <c r="BG255" s="40" t="str">
        <f t="shared" si="176"/>
        <v>No Aplica</v>
      </c>
      <c r="BH255" s="41" t="e">
        <f>+VLOOKUP($AP255,[2]!Responsables[#Data],3,0)</f>
        <v>#REF!</v>
      </c>
      <c r="BI255" s="41" t="e">
        <f>+VLOOKUP($AA255,[2]!unidad_medida[[nombre]:[Columna1]],5,0)</f>
        <v>#REF!</v>
      </c>
    </row>
    <row r="256" spans="1:61" ht="43.5" x14ac:dyDescent="0.35">
      <c r="A256" s="58" t="s">
        <v>250</v>
      </c>
      <c r="B256" s="58" t="s">
        <v>251</v>
      </c>
      <c r="C256" s="59">
        <v>4.2</v>
      </c>
      <c r="D256" s="19">
        <f t="shared" si="168"/>
        <v>98</v>
      </c>
      <c r="E256" s="20" t="str">
        <f t="shared" si="183"/>
        <v>GR</v>
      </c>
      <c r="F256" s="21"/>
      <c r="G256" s="22"/>
      <c r="H256" s="22"/>
      <c r="I256" s="24">
        <v>100113001</v>
      </c>
      <c r="J256" s="23" t="s">
        <v>48</v>
      </c>
      <c r="K256" s="22"/>
      <c r="L256" s="22"/>
      <c r="M256" s="22"/>
      <c r="N256" s="22"/>
      <c r="O256" s="22"/>
      <c r="P256" s="53" t="str">
        <f t="shared" si="177"/>
        <v>Ventas Estimadas de Empresas del Sector Agrícola en cultivos de Lupino según la Categoría de Tamaño Específica del Servicio de Impuestos Internos de Chile para el Año 2020 (USD)</v>
      </c>
      <c r="Q256" s="20" t="str">
        <f t="shared" si="182"/>
        <v>Gráfico 8</v>
      </c>
      <c r="R256" s="49" t="s">
        <v>171</v>
      </c>
      <c r="S256" s="50">
        <f t="shared" si="184"/>
        <v>100113001</v>
      </c>
      <c r="T256" s="28"/>
      <c r="U256" s="28"/>
      <c r="V256" s="28"/>
      <c r="W256" s="28"/>
      <c r="X256" s="28"/>
      <c r="Y256" s="28"/>
      <c r="Z256" s="25" t="str">
        <f t="shared" si="185"/>
        <v>https://analytics.zoho.com/open-view/2395394000001175359?ZOHO_CRITERIA=%224.5%22.%22Id_Categor%C3%ADa%22%3D100113001</v>
      </c>
      <c r="AA256" s="54" t="s">
        <v>216</v>
      </c>
      <c r="AB256" s="30" t="str">
        <f t="shared" si="180"/>
        <v>Chile</v>
      </c>
      <c r="AC256" s="31" t="str">
        <f t="shared" si="180"/>
        <v>Año 2020</v>
      </c>
      <c r="AD256" s="32" t="str">
        <f t="shared" si="180"/>
        <v>Dólar USA</v>
      </c>
      <c r="AE256" s="30" t="str">
        <f t="shared" si="180"/>
        <v>Ventas</v>
      </c>
      <c r="AG256" s="33" t="str">
        <f t="shared" si="162"/>
        <v>Gráfico 8</v>
      </c>
      <c r="AH256" s="34" t="str">
        <f t="shared" si="170"/>
        <v>Ventas Estimadas Agricultura</v>
      </c>
      <c r="AI256" s="34" t="str">
        <f t="shared" si="154"/>
        <v>Ventas estimadas de empresas dedicadas a agricultura y/o ganadería</v>
      </c>
      <c r="AJ256" s="34" t="str">
        <f t="shared" si="163"/>
        <v>Ventas Estimadas de Empresas del Sector Agrícola en cultivos de Lupino según la Categoría de Tamaño Específica del Servicio de Impuestos Internos de Chile para el Año 2020 (USD)</v>
      </c>
      <c r="AK256" s="35" t="str">
        <f t="shared" si="181"/>
        <v>Año 2020</v>
      </c>
      <c r="AL256" s="34" t="str">
        <f t="shared" si="181"/>
        <v>venta estimada, empresas en agricultura, cultivos, actividad económica, agricultura, ganadería</v>
      </c>
      <c r="AM256" s="36" t="str">
        <f t="shared" si="164"/>
        <v>https://analytics.zoho.com/open-view/2395394000001175359?ZOHO_CRITERIA=%224.5%22.%22Id_Categor%C3%ADa%22%3D100113001</v>
      </c>
      <c r="AN256" s="44" t="str">
        <f t="shared" ref="AN256:AW271" si="186">+AN255</f>
        <v>CHL</v>
      </c>
      <c r="AO256" s="44" t="str">
        <f t="shared" si="186"/>
        <v>País</v>
      </c>
      <c r="AP256" s="34" t="str">
        <f t="shared" si="186"/>
        <v>Número de Empleados de las empresas dedicadas a una actividad económica asociada a la agricultura o la ganadería, según tamaño de la empresa.</v>
      </c>
      <c r="AQ256" s="45">
        <f t="shared" si="186"/>
        <v>44324</v>
      </c>
      <c r="AR256" s="36" t="str">
        <f t="shared" si="186"/>
        <v>Español</v>
      </c>
      <c r="AS256" s="36" t="str">
        <f t="shared" si="186"/>
        <v>Naty</v>
      </c>
      <c r="AT256" s="40" t="str">
        <f t="shared" si="186"/>
        <v>No Aplica</v>
      </c>
      <c r="AU256" s="40" t="str">
        <f t="shared" si="186"/>
        <v>No Aplica</v>
      </c>
      <c r="AV256" s="40" t="str">
        <f t="shared" si="186"/>
        <v>No Aplica</v>
      </c>
      <c r="AW256" s="35">
        <v>100113001</v>
      </c>
      <c r="AX256" s="41" t="e">
        <f t="shared" ref="AX256:AZ271" si="187">+AX255</f>
        <v>#REF!</v>
      </c>
      <c r="AY256" s="46" t="str">
        <f t="shared" si="187"/>
        <v>Fruta</v>
      </c>
      <c r="AZ256" s="40">
        <f t="shared" si="187"/>
        <v>38</v>
      </c>
      <c r="BA256" s="41" t="e">
        <f>+VLOOKUP($Z256,[2]!Temporalidad[[nombre]:[Columna1]],7,0)</f>
        <v>#REF!</v>
      </c>
      <c r="BB256" s="41" t="e">
        <f>+VLOOKUP($B256,[2]!Tipo_Gráfico[#Data],2,0)</f>
        <v>#REF!</v>
      </c>
      <c r="BC256" s="36" t="str">
        <f t="shared" si="172"/>
        <v>Servicio de Impuestos Internos , Ministerio de Hacienda, Chile</v>
      </c>
      <c r="BD256" s="35" t="e">
        <f>+VLOOKUP($AA256,[2]!unidad_medida[[nombre]:[Columna1]],2,0)</f>
        <v>#REF!</v>
      </c>
      <c r="BE256" s="40" t="str">
        <f t="shared" ref="BE256:BG271" si="188">+BE255</f>
        <v>No Aplica</v>
      </c>
      <c r="BF256" s="40" t="str">
        <f t="shared" si="188"/>
        <v>No Aplica</v>
      </c>
      <c r="BG256" s="40" t="str">
        <f t="shared" si="188"/>
        <v>No Aplica</v>
      </c>
      <c r="BH256" s="41" t="e">
        <f>+VLOOKUP($AP256,[2]!Responsables[#Data],3,0)</f>
        <v>#REF!</v>
      </c>
      <c r="BI256" s="41" t="e">
        <f>+VLOOKUP($AA256,[2]!unidad_medida[[nombre]:[Columna1]],5,0)</f>
        <v>#REF!</v>
      </c>
    </row>
    <row r="257" spans="1:61" ht="43.5" x14ac:dyDescent="0.35">
      <c r="A257" s="58" t="s">
        <v>250</v>
      </c>
      <c r="B257" s="58" t="s">
        <v>251</v>
      </c>
      <c r="C257" s="59">
        <v>4.2</v>
      </c>
      <c r="D257" s="19">
        <f t="shared" si="168"/>
        <v>99</v>
      </c>
      <c r="E257" s="20" t="s">
        <v>47</v>
      </c>
      <c r="F257" s="21"/>
      <c r="G257" s="22"/>
      <c r="H257" s="22"/>
      <c r="I257" s="24">
        <v>100113002</v>
      </c>
      <c r="J257" s="23" t="s">
        <v>48</v>
      </c>
      <c r="K257" s="22"/>
      <c r="L257" s="22"/>
      <c r="M257" s="22"/>
      <c r="N257" s="22"/>
      <c r="O257" s="22"/>
      <c r="P257" s="53" t="str">
        <f t="shared" si="177"/>
        <v>Ventas Estimadas de Empresas del Sector Agrícola en cultivos de Semillas de Maravilla según la Categoría de Tamaño Específica del Servicio de Impuestos Internos de Chile para el Año 2020 (USD)</v>
      </c>
      <c r="Q257" s="20" t="s">
        <v>206</v>
      </c>
      <c r="R257" s="49" t="s">
        <v>173</v>
      </c>
      <c r="S257" s="50">
        <f t="shared" si="184"/>
        <v>100113002</v>
      </c>
      <c r="T257" s="28"/>
      <c r="U257" s="28"/>
      <c r="V257" s="28"/>
      <c r="W257" s="28"/>
      <c r="X257" s="28"/>
      <c r="Y257" s="28"/>
      <c r="Z257" s="25" t="str">
        <f t="shared" si="185"/>
        <v>https://analytics.zoho.com/open-view/2395394000001175359?ZOHO_CRITERIA=%224.5%22.%22Id_Categor%C3%ADa%22%3D100113002</v>
      </c>
      <c r="AA257" s="54" t="s">
        <v>217</v>
      </c>
      <c r="AB257" s="30" t="str">
        <f t="shared" ref="AB257:AE272" si="189">+AB256</f>
        <v>Chile</v>
      </c>
      <c r="AC257" s="31" t="str">
        <f t="shared" si="189"/>
        <v>Año 2020</v>
      </c>
      <c r="AD257" s="32" t="str">
        <f t="shared" si="189"/>
        <v>Dólar USA</v>
      </c>
      <c r="AE257" s="30" t="str">
        <f t="shared" si="189"/>
        <v>Ventas</v>
      </c>
      <c r="AG257" s="33" t="str">
        <f t="shared" si="162"/>
        <v>Gráfico 8</v>
      </c>
      <c r="AH257" s="34" t="str">
        <f t="shared" si="170"/>
        <v>Ventas Estimadas Agricultura</v>
      </c>
      <c r="AI257" s="34" t="str">
        <f t="shared" si="154"/>
        <v>Ventas estimadas de empresas dedicadas a agricultura y/o ganadería</v>
      </c>
      <c r="AJ257" s="34" t="str">
        <f t="shared" si="163"/>
        <v>Ventas Estimadas de Empresas del Sector Agrícola en cultivos de Semillas de Maravilla según la Categoría de Tamaño Específica del Servicio de Impuestos Internos de Chile para el Año 2020 (USD)</v>
      </c>
      <c r="AK257" s="35" t="str">
        <f t="shared" ref="AK257:AL272" si="190">+AK256</f>
        <v>Año 2020</v>
      </c>
      <c r="AL257" s="34" t="str">
        <f t="shared" si="190"/>
        <v>venta estimada, empresas en agricultura, cultivos, actividad económica, agricultura, ganadería</v>
      </c>
      <c r="AM257" s="36" t="str">
        <f t="shared" si="164"/>
        <v>https://analytics.zoho.com/open-view/2395394000001175359?ZOHO_CRITERIA=%224.5%22.%22Id_Categor%C3%ADa%22%3D100113002</v>
      </c>
      <c r="AN257" s="44" t="str">
        <f t="shared" si="186"/>
        <v>CHL</v>
      </c>
      <c r="AO257" s="44" t="str">
        <f t="shared" si="186"/>
        <v>País</v>
      </c>
      <c r="AP257" s="34" t="str">
        <f t="shared" si="186"/>
        <v>Número de Empleados de las empresas dedicadas a una actividad económica asociada a la agricultura o la ganadería, según tamaño de la empresa.</v>
      </c>
      <c r="AQ257" s="45">
        <f t="shared" si="186"/>
        <v>44324</v>
      </c>
      <c r="AR257" s="36" t="str">
        <f t="shared" si="186"/>
        <v>Español</v>
      </c>
      <c r="AS257" s="36" t="str">
        <f t="shared" si="186"/>
        <v>Naty</v>
      </c>
      <c r="AT257" s="40" t="str">
        <f t="shared" si="186"/>
        <v>No Aplica</v>
      </c>
      <c r="AU257" s="40" t="str">
        <f t="shared" si="186"/>
        <v>No Aplica</v>
      </c>
      <c r="AV257" s="40" t="str">
        <f t="shared" si="186"/>
        <v>No Aplica</v>
      </c>
      <c r="AW257" s="35">
        <v>100113002</v>
      </c>
      <c r="AX257" s="41" t="e">
        <f t="shared" si="187"/>
        <v>#REF!</v>
      </c>
      <c r="AY257" s="46" t="str">
        <f t="shared" si="187"/>
        <v>Fruta</v>
      </c>
      <c r="AZ257" s="40">
        <f t="shared" si="187"/>
        <v>38</v>
      </c>
      <c r="BA257" s="41" t="e">
        <f>+VLOOKUP($Z257,[2]!Temporalidad[[nombre]:[Columna1]],7,0)</f>
        <v>#REF!</v>
      </c>
      <c r="BB257" s="41" t="e">
        <f>+VLOOKUP($B257,[2]!Tipo_Gráfico[#Data],2,0)</f>
        <v>#REF!</v>
      </c>
      <c r="BC257" s="36" t="str">
        <f t="shared" si="172"/>
        <v>Servicio de Impuestos Internos , Ministerio de Hacienda, Chile</v>
      </c>
      <c r="BD257" s="35" t="e">
        <f>+VLOOKUP($AA257,[2]!unidad_medida[[nombre]:[Columna1]],2,0)</f>
        <v>#REF!</v>
      </c>
      <c r="BE257" s="40" t="str">
        <f t="shared" si="188"/>
        <v>No Aplica</v>
      </c>
      <c r="BF257" s="40" t="str">
        <f t="shared" si="188"/>
        <v>No Aplica</v>
      </c>
      <c r="BG257" s="40" t="str">
        <f t="shared" si="188"/>
        <v>No Aplica</v>
      </c>
      <c r="BH257" s="41" t="e">
        <f>+VLOOKUP($AP257,[2]!Responsables[#Data],3,0)</f>
        <v>#REF!</v>
      </c>
      <c r="BI257" s="41" t="e">
        <f>+VLOOKUP($AA257,[2]!unidad_medida[[nombre]:[Columna1]],5,0)</f>
        <v>#REF!</v>
      </c>
    </row>
    <row r="258" spans="1:61" ht="43.5" x14ac:dyDescent="0.35">
      <c r="A258" s="58" t="s">
        <v>250</v>
      </c>
      <c r="B258" s="58" t="s">
        <v>251</v>
      </c>
      <c r="C258" s="59">
        <v>4.2</v>
      </c>
      <c r="D258" s="19">
        <f t="shared" si="168"/>
        <v>100</v>
      </c>
      <c r="E258" s="20" t="str">
        <f>+E257</f>
        <v>GR</v>
      </c>
      <c r="F258" s="21"/>
      <c r="G258" s="22"/>
      <c r="H258" s="22"/>
      <c r="I258" s="24">
        <v>100113003</v>
      </c>
      <c r="J258" s="23" t="s">
        <v>48</v>
      </c>
      <c r="K258" s="22"/>
      <c r="L258" s="22"/>
      <c r="M258" s="22"/>
      <c r="N258" s="22"/>
      <c r="O258" s="22"/>
      <c r="P258" s="53" t="str">
        <f t="shared" si="177"/>
        <v>Ventas Estimadas de Empresas del Sector Agrícola en cultivos de Semillas de Raps según la Categoría de Tamaño Específica del Servicio de Impuestos Internos de Chile para el Año 2020 (USD)</v>
      </c>
      <c r="Q258" s="20" t="str">
        <f t="shared" ref="Q258:Q268" si="191">+Q257</f>
        <v>Gráfico 8</v>
      </c>
      <c r="R258" s="49" t="s">
        <v>175</v>
      </c>
      <c r="S258" s="50">
        <f t="shared" si="184"/>
        <v>100113003</v>
      </c>
      <c r="T258" s="28"/>
      <c r="U258" s="28"/>
      <c r="V258" s="28"/>
      <c r="W258" s="28"/>
      <c r="X258" s="28"/>
      <c r="Y258" s="28"/>
      <c r="Z258" s="25" t="str">
        <f t="shared" si="185"/>
        <v>https://analytics.zoho.com/open-view/2395394000001175359?ZOHO_CRITERIA=%224.5%22.%22Id_Categor%C3%ADa%22%3D100113003</v>
      </c>
      <c r="AA258" s="54" t="s">
        <v>218</v>
      </c>
      <c r="AB258" s="30" t="str">
        <f t="shared" si="189"/>
        <v>Chile</v>
      </c>
      <c r="AC258" s="31" t="str">
        <f t="shared" si="189"/>
        <v>Año 2020</v>
      </c>
      <c r="AD258" s="32" t="str">
        <f t="shared" si="189"/>
        <v>Dólar USA</v>
      </c>
      <c r="AE258" s="30" t="str">
        <f t="shared" si="189"/>
        <v>Ventas</v>
      </c>
      <c r="AG258" s="33" t="str">
        <f t="shared" si="162"/>
        <v>Gráfico 8</v>
      </c>
      <c r="AH258" s="34" t="str">
        <f t="shared" si="170"/>
        <v>Ventas Estimadas Agricultura</v>
      </c>
      <c r="AI258" s="34" t="str">
        <f t="shared" si="154"/>
        <v>Ventas estimadas de empresas dedicadas a agricultura y/o ganadería</v>
      </c>
      <c r="AJ258" s="34" t="str">
        <f t="shared" si="163"/>
        <v>Ventas Estimadas de Empresas del Sector Agrícola en cultivos de Semillas de Raps según la Categoría de Tamaño Específica del Servicio de Impuestos Internos de Chile para el Año 2020 (USD)</v>
      </c>
      <c r="AK258" s="35" t="str">
        <f t="shared" si="190"/>
        <v>Año 2020</v>
      </c>
      <c r="AL258" s="34" t="str">
        <f t="shared" si="190"/>
        <v>venta estimada, empresas en agricultura, cultivos, actividad económica, agricultura, ganadería</v>
      </c>
      <c r="AM258" s="36" t="str">
        <f t="shared" si="164"/>
        <v>https://analytics.zoho.com/open-view/2395394000001175359?ZOHO_CRITERIA=%224.5%22.%22Id_Categor%C3%ADa%22%3D100113003</v>
      </c>
      <c r="AN258" s="44" t="str">
        <f t="shared" si="186"/>
        <v>CHL</v>
      </c>
      <c r="AO258" s="44" t="str">
        <f t="shared" si="186"/>
        <v>País</v>
      </c>
      <c r="AP258" s="34" t="str">
        <f t="shared" si="186"/>
        <v>Número de Empleados de las empresas dedicadas a una actividad económica asociada a la agricultura o la ganadería, según tamaño de la empresa.</v>
      </c>
      <c r="AQ258" s="45">
        <f t="shared" si="186"/>
        <v>44324</v>
      </c>
      <c r="AR258" s="36" t="str">
        <f t="shared" si="186"/>
        <v>Español</v>
      </c>
      <c r="AS258" s="36" t="str">
        <f t="shared" si="186"/>
        <v>Naty</v>
      </c>
      <c r="AT258" s="40" t="str">
        <f t="shared" si="186"/>
        <v>No Aplica</v>
      </c>
      <c r="AU258" s="40" t="str">
        <f t="shared" si="186"/>
        <v>No Aplica</v>
      </c>
      <c r="AV258" s="40" t="str">
        <f t="shared" si="186"/>
        <v>No Aplica</v>
      </c>
      <c r="AW258" s="35">
        <v>100113003</v>
      </c>
      <c r="AX258" s="41" t="e">
        <f t="shared" si="187"/>
        <v>#REF!</v>
      </c>
      <c r="AY258" s="46" t="str">
        <f t="shared" si="187"/>
        <v>Fruta</v>
      </c>
      <c r="AZ258" s="40">
        <f t="shared" si="187"/>
        <v>38</v>
      </c>
      <c r="BA258" s="41" t="e">
        <f>+VLOOKUP($Z258,[2]!Temporalidad[[nombre]:[Columna1]],7,0)</f>
        <v>#REF!</v>
      </c>
      <c r="BB258" s="41" t="e">
        <f>+VLOOKUP($B258,[2]!Tipo_Gráfico[#Data],2,0)</f>
        <v>#REF!</v>
      </c>
      <c r="BC258" s="36" t="str">
        <f t="shared" si="172"/>
        <v>Servicio de Impuestos Internos , Ministerio de Hacienda, Chile</v>
      </c>
      <c r="BD258" s="35" t="e">
        <f>+VLOOKUP($AA258,[2]!unidad_medida[[nombre]:[Columna1]],2,0)</f>
        <v>#REF!</v>
      </c>
      <c r="BE258" s="40" t="str">
        <f t="shared" si="188"/>
        <v>No Aplica</v>
      </c>
      <c r="BF258" s="40" t="str">
        <f t="shared" si="188"/>
        <v>No Aplica</v>
      </c>
      <c r="BG258" s="40" t="str">
        <f t="shared" si="188"/>
        <v>No Aplica</v>
      </c>
      <c r="BH258" s="41" t="e">
        <f>+VLOOKUP($AP258,[2]!Responsables[#Data],3,0)</f>
        <v>#REF!</v>
      </c>
      <c r="BI258" s="41" t="e">
        <f>+VLOOKUP($AA258,[2]!unidad_medida[[nombre]:[Columna1]],5,0)</f>
        <v>#REF!</v>
      </c>
    </row>
    <row r="259" spans="1:61" ht="43.5" x14ac:dyDescent="0.35">
      <c r="A259" s="58" t="s">
        <v>250</v>
      </c>
      <c r="B259" s="58" t="s">
        <v>251</v>
      </c>
      <c r="C259" s="59">
        <v>4.2</v>
      </c>
      <c r="D259" s="19">
        <f t="shared" si="168"/>
        <v>101</v>
      </c>
      <c r="E259" s="20" t="str">
        <f t="shared" ref="E259:E271" si="192">+E258</f>
        <v>GR</v>
      </c>
      <c r="F259" s="21"/>
      <c r="G259" s="22"/>
      <c r="H259" s="22"/>
      <c r="I259" s="24">
        <v>100113004</v>
      </c>
      <c r="J259" s="23" t="s">
        <v>48</v>
      </c>
      <c r="K259" s="22"/>
      <c r="L259" s="22"/>
      <c r="M259" s="22"/>
      <c r="N259" s="22"/>
      <c r="O259" s="22"/>
      <c r="P259" s="53" t="str">
        <f t="shared" si="177"/>
        <v>Ventas Estimadas de Empresas del Sector Agrícola en cultivos de Remolacha azucarera según la Categoría de Tamaño Específica del Servicio de Impuestos Internos de Chile para el Año 2020 (USD)</v>
      </c>
      <c r="Q259" s="20" t="str">
        <f t="shared" si="191"/>
        <v>Gráfico 8</v>
      </c>
      <c r="R259" s="49" t="s">
        <v>177</v>
      </c>
      <c r="S259" s="50">
        <f t="shared" si="184"/>
        <v>100113004</v>
      </c>
      <c r="T259" s="28"/>
      <c r="U259" s="28"/>
      <c r="V259" s="28"/>
      <c r="W259" s="28"/>
      <c r="X259" s="28"/>
      <c r="Y259" s="28"/>
      <c r="Z259" s="25" t="str">
        <f t="shared" si="185"/>
        <v>https://analytics.zoho.com/open-view/2395394000001175359?ZOHO_CRITERIA=%224.5%22.%22Id_Categor%C3%ADa%22%3D100113004</v>
      </c>
      <c r="AA259" s="54" t="s">
        <v>219</v>
      </c>
      <c r="AB259" s="30" t="str">
        <f t="shared" si="189"/>
        <v>Chile</v>
      </c>
      <c r="AC259" s="31" t="str">
        <f t="shared" si="189"/>
        <v>Año 2020</v>
      </c>
      <c r="AD259" s="32" t="str">
        <f t="shared" si="189"/>
        <v>Dólar USA</v>
      </c>
      <c r="AE259" s="30" t="str">
        <f t="shared" si="189"/>
        <v>Ventas</v>
      </c>
      <c r="AG259" s="33" t="str">
        <f t="shared" si="162"/>
        <v>Gráfico 8</v>
      </c>
      <c r="AH259" s="34" t="str">
        <f t="shared" si="170"/>
        <v>Ventas Estimadas Agricultura</v>
      </c>
      <c r="AI259" s="34" t="str">
        <f t="shared" si="154"/>
        <v>Ventas estimadas de empresas dedicadas a agricultura y/o ganadería</v>
      </c>
      <c r="AJ259" s="34" t="str">
        <f t="shared" si="163"/>
        <v>Ventas Estimadas de Empresas del Sector Agrícola en cultivos de Remolacha azucarera según la Categoría de Tamaño Específica del Servicio de Impuestos Internos de Chile para el Año 2020 (USD)</v>
      </c>
      <c r="AK259" s="35" t="str">
        <f t="shared" si="190"/>
        <v>Año 2020</v>
      </c>
      <c r="AL259" s="34" t="str">
        <f t="shared" si="190"/>
        <v>venta estimada, empresas en agricultura, cultivos, actividad económica, agricultura, ganadería</v>
      </c>
      <c r="AM259" s="36" t="str">
        <f t="shared" si="164"/>
        <v>https://analytics.zoho.com/open-view/2395394000001175359?ZOHO_CRITERIA=%224.5%22.%22Id_Categor%C3%ADa%22%3D100113004</v>
      </c>
      <c r="AN259" s="44" t="str">
        <f t="shared" si="186"/>
        <v>CHL</v>
      </c>
      <c r="AO259" s="44" t="str">
        <f t="shared" si="186"/>
        <v>País</v>
      </c>
      <c r="AP259" s="34" t="str">
        <f t="shared" si="186"/>
        <v>Número de Empleados de las empresas dedicadas a una actividad económica asociada a la agricultura o la ganadería, según tamaño de la empresa.</v>
      </c>
      <c r="AQ259" s="45">
        <f t="shared" si="186"/>
        <v>44324</v>
      </c>
      <c r="AR259" s="36" t="str">
        <f t="shared" si="186"/>
        <v>Español</v>
      </c>
      <c r="AS259" s="36" t="str">
        <f t="shared" si="186"/>
        <v>Naty</v>
      </c>
      <c r="AT259" s="40" t="str">
        <f t="shared" si="186"/>
        <v>No Aplica</v>
      </c>
      <c r="AU259" s="40" t="str">
        <f t="shared" si="186"/>
        <v>No Aplica</v>
      </c>
      <c r="AV259" s="40" t="str">
        <f t="shared" si="186"/>
        <v>No Aplica</v>
      </c>
      <c r="AW259" s="35">
        <v>100113004</v>
      </c>
      <c r="AX259" s="41" t="e">
        <f t="shared" si="187"/>
        <v>#REF!</v>
      </c>
      <c r="AY259" s="46" t="str">
        <f t="shared" si="187"/>
        <v>Fruta</v>
      </c>
      <c r="AZ259" s="40">
        <f t="shared" si="187"/>
        <v>38</v>
      </c>
      <c r="BA259" s="41" t="e">
        <f>+VLOOKUP($Z259,[2]!Temporalidad[[nombre]:[Columna1]],7,0)</f>
        <v>#REF!</v>
      </c>
      <c r="BB259" s="41" t="e">
        <f>+VLOOKUP($B259,[2]!Tipo_Gráfico[#Data],2,0)</f>
        <v>#REF!</v>
      </c>
      <c r="BC259" s="36" t="str">
        <f t="shared" si="172"/>
        <v>Servicio de Impuestos Internos , Ministerio de Hacienda, Chile</v>
      </c>
      <c r="BD259" s="35" t="e">
        <f>+VLOOKUP($AA259,[2]!unidad_medida[[nombre]:[Columna1]],2,0)</f>
        <v>#REF!</v>
      </c>
      <c r="BE259" s="40" t="str">
        <f t="shared" si="188"/>
        <v>No Aplica</v>
      </c>
      <c r="BF259" s="40" t="str">
        <f t="shared" si="188"/>
        <v>No Aplica</v>
      </c>
      <c r="BG259" s="40" t="str">
        <f t="shared" si="188"/>
        <v>No Aplica</v>
      </c>
      <c r="BH259" s="41" t="e">
        <f>+VLOOKUP($AP259,[2]!Responsables[#Data],3,0)</f>
        <v>#REF!</v>
      </c>
      <c r="BI259" s="41" t="e">
        <f>+VLOOKUP($AA259,[2]!unidad_medida[[nombre]:[Columna1]],5,0)</f>
        <v>#REF!</v>
      </c>
    </row>
    <row r="260" spans="1:61" ht="43.5" x14ac:dyDescent="0.35">
      <c r="A260" s="58" t="s">
        <v>250</v>
      </c>
      <c r="B260" s="58" t="s">
        <v>251</v>
      </c>
      <c r="C260" s="59">
        <v>4.2</v>
      </c>
      <c r="D260" s="19">
        <f t="shared" si="168"/>
        <v>102</v>
      </c>
      <c r="E260" s="20" t="str">
        <f t="shared" si="192"/>
        <v>GR</v>
      </c>
      <c r="F260" s="21"/>
      <c r="G260" s="22"/>
      <c r="H260" s="22"/>
      <c r="I260" s="24">
        <v>100113005</v>
      </c>
      <c r="J260" s="23" t="s">
        <v>48</v>
      </c>
      <c r="K260" s="22"/>
      <c r="L260" s="22"/>
      <c r="M260" s="22"/>
      <c r="N260" s="22"/>
      <c r="O260" s="22"/>
      <c r="P260" s="53" t="str">
        <f t="shared" si="177"/>
        <v>Ventas Estimadas de Empresas del Sector Agrícola en cultivos de Tabaco según la Categoría de Tamaño Específica del Servicio de Impuestos Internos de Chile para el Año 2020 (USD)</v>
      </c>
      <c r="Q260" s="20" t="str">
        <f t="shared" si="191"/>
        <v>Gráfico 8</v>
      </c>
      <c r="R260" s="49" t="s">
        <v>179</v>
      </c>
      <c r="S260" s="50">
        <f t="shared" si="184"/>
        <v>100113005</v>
      </c>
      <c r="T260" s="28"/>
      <c r="U260" s="28"/>
      <c r="V260" s="28"/>
      <c r="W260" s="28"/>
      <c r="X260" s="28"/>
      <c r="Y260" s="28"/>
      <c r="Z260" s="25" t="str">
        <f t="shared" si="185"/>
        <v>https://analytics.zoho.com/open-view/2395394000001175359?ZOHO_CRITERIA=%224.5%22.%22Id_Categor%C3%ADa%22%3D100113005</v>
      </c>
      <c r="AA260" s="54" t="s">
        <v>220</v>
      </c>
      <c r="AB260" s="30" t="str">
        <f t="shared" si="189"/>
        <v>Chile</v>
      </c>
      <c r="AC260" s="31" t="str">
        <f t="shared" si="189"/>
        <v>Año 2020</v>
      </c>
      <c r="AD260" s="32" t="str">
        <f t="shared" si="189"/>
        <v>Dólar USA</v>
      </c>
      <c r="AE260" s="30" t="str">
        <f t="shared" si="189"/>
        <v>Ventas</v>
      </c>
      <c r="AG260" s="33" t="str">
        <f t="shared" si="162"/>
        <v>Gráfico 8</v>
      </c>
      <c r="AH260" s="34" t="str">
        <f t="shared" si="170"/>
        <v>Ventas Estimadas Agricultura</v>
      </c>
      <c r="AI260" s="34" t="str">
        <f t="shared" si="154"/>
        <v>Ventas estimadas de empresas dedicadas a agricultura y/o ganadería</v>
      </c>
      <c r="AJ260" s="34" t="str">
        <f t="shared" si="163"/>
        <v>Ventas Estimadas de Empresas del Sector Agrícola en cultivos de Tabaco según la Categoría de Tamaño Específica del Servicio de Impuestos Internos de Chile para el Año 2020 (USD)</v>
      </c>
      <c r="AK260" s="35" t="str">
        <f t="shared" si="190"/>
        <v>Año 2020</v>
      </c>
      <c r="AL260" s="34" t="str">
        <f t="shared" si="190"/>
        <v>venta estimada, empresas en agricultura, cultivos, actividad económica, agricultura, ganadería</v>
      </c>
      <c r="AM260" s="36" t="str">
        <f t="shared" si="164"/>
        <v>https://analytics.zoho.com/open-view/2395394000001175359?ZOHO_CRITERIA=%224.5%22.%22Id_Categor%C3%ADa%22%3D100113005</v>
      </c>
      <c r="AN260" s="44" t="str">
        <f t="shared" si="186"/>
        <v>CHL</v>
      </c>
      <c r="AO260" s="44" t="str">
        <f t="shared" si="186"/>
        <v>País</v>
      </c>
      <c r="AP260" s="34" t="str">
        <f t="shared" si="186"/>
        <v>Número de Empleados de las empresas dedicadas a una actividad económica asociada a la agricultura o la ganadería, según tamaño de la empresa.</v>
      </c>
      <c r="AQ260" s="45">
        <f t="shared" si="186"/>
        <v>44324</v>
      </c>
      <c r="AR260" s="36" t="str">
        <f t="shared" si="186"/>
        <v>Español</v>
      </c>
      <c r="AS260" s="36" t="str">
        <f t="shared" si="186"/>
        <v>Naty</v>
      </c>
      <c r="AT260" s="40" t="str">
        <f t="shared" si="186"/>
        <v>No Aplica</v>
      </c>
      <c r="AU260" s="40" t="str">
        <f t="shared" si="186"/>
        <v>No Aplica</v>
      </c>
      <c r="AV260" s="40" t="str">
        <f t="shared" si="186"/>
        <v>No Aplica</v>
      </c>
      <c r="AW260" s="35">
        <v>100113005</v>
      </c>
      <c r="AX260" s="41" t="e">
        <f t="shared" si="187"/>
        <v>#REF!</v>
      </c>
      <c r="AY260" s="46" t="str">
        <f t="shared" si="187"/>
        <v>Fruta</v>
      </c>
      <c r="AZ260" s="40">
        <f t="shared" si="187"/>
        <v>38</v>
      </c>
      <c r="BA260" s="41" t="e">
        <f>+VLOOKUP($Z260,[2]!Temporalidad[[nombre]:[Columna1]],7,0)</f>
        <v>#REF!</v>
      </c>
      <c r="BB260" s="41" t="e">
        <f>+VLOOKUP($B260,[2]!Tipo_Gráfico[#Data],2,0)</f>
        <v>#REF!</v>
      </c>
      <c r="BC260" s="36" t="str">
        <f t="shared" si="172"/>
        <v>Servicio de Impuestos Internos , Ministerio de Hacienda, Chile</v>
      </c>
      <c r="BD260" s="35" t="e">
        <f>+VLOOKUP($AA260,[2]!unidad_medida[[nombre]:[Columna1]],2,0)</f>
        <v>#REF!</v>
      </c>
      <c r="BE260" s="40" t="str">
        <f t="shared" si="188"/>
        <v>No Aplica</v>
      </c>
      <c r="BF260" s="40" t="str">
        <f t="shared" si="188"/>
        <v>No Aplica</v>
      </c>
      <c r="BG260" s="40" t="str">
        <f t="shared" si="188"/>
        <v>No Aplica</v>
      </c>
      <c r="BH260" s="41" t="e">
        <f>+VLOOKUP($AP260,[2]!Responsables[#Data],3,0)</f>
        <v>#REF!</v>
      </c>
      <c r="BI260" s="41" t="e">
        <f>+VLOOKUP($AA260,[2]!unidad_medida[[nombre]:[Columna1]],5,0)</f>
        <v>#REF!</v>
      </c>
    </row>
    <row r="261" spans="1:61" ht="43.5" x14ac:dyDescent="0.35">
      <c r="A261" s="58" t="s">
        <v>250</v>
      </c>
      <c r="B261" s="58" t="s">
        <v>251</v>
      </c>
      <c r="C261" s="59">
        <v>4.2</v>
      </c>
      <c r="D261" s="19">
        <f t="shared" si="168"/>
        <v>103</v>
      </c>
      <c r="E261" s="20" t="str">
        <f t="shared" si="192"/>
        <v>GR</v>
      </c>
      <c r="F261" s="21"/>
      <c r="G261" s="22"/>
      <c r="H261" s="22"/>
      <c r="I261" s="24">
        <v>100114001</v>
      </c>
      <c r="J261" s="23" t="s">
        <v>48</v>
      </c>
      <c r="K261" s="22"/>
      <c r="L261" s="22"/>
      <c r="M261" s="22"/>
      <c r="N261" s="22"/>
      <c r="O261" s="22"/>
      <c r="P261" s="53" t="str">
        <f t="shared" si="177"/>
        <v>Ventas Estimadas de Empresas del Sector Agrícola en cultivos de Papas según la Categoría de Tamaño Específica del Servicio de Impuestos Internos de Chile para el Año 2020 (USD)</v>
      </c>
      <c r="Q261" s="20" t="str">
        <f t="shared" si="191"/>
        <v>Gráfico 8</v>
      </c>
      <c r="R261" s="49" t="s">
        <v>181</v>
      </c>
      <c r="S261" s="50">
        <f t="shared" si="184"/>
        <v>100114001</v>
      </c>
      <c r="T261" s="28"/>
      <c r="U261" s="28"/>
      <c r="V261" s="28"/>
      <c r="W261" s="28"/>
      <c r="X261" s="28"/>
      <c r="Y261" s="28"/>
      <c r="Z261" s="25" t="str">
        <f t="shared" si="185"/>
        <v>https://analytics.zoho.com/open-view/2395394000001175359?ZOHO_CRITERIA=%224.5%22.%22Id_Categor%C3%ADa%22%3D100114001</v>
      </c>
      <c r="AA261" s="54" t="s">
        <v>221</v>
      </c>
      <c r="AB261" s="30" t="str">
        <f t="shared" si="189"/>
        <v>Chile</v>
      </c>
      <c r="AC261" s="31" t="str">
        <f t="shared" si="189"/>
        <v>Año 2020</v>
      </c>
      <c r="AD261" s="32" t="str">
        <f t="shared" si="189"/>
        <v>Dólar USA</v>
      </c>
      <c r="AE261" s="30" t="str">
        <f t="shared" si="189"/>
        <v>Ventas</v>
      </c>
      <c r="AG261" s="33" t="str">
        <f t="shared" si="162"/>
        <v>Gráfico 8</v>
      </c>
      <c r="AH261" s="34" t="str">
        <f t="shared" si="170"/>
        <v>Ventas Estimadas Agricultura</v>
      </c>
      <c r="AI261" s="34" t="str">
        <f t="shared" si="154"/>
        <v>Ventas estimadas de empresas dedicadas a agricultura y/o ganadería</v>
      </c>
      <c r="AJ261" s="34" t="str">
        <f t="shared" si="163"/>
        <v>Ventas Estimadas de Empresas del Sector Agrícola en cultivos de Papas según la Categoría de Tamaño Específica del Servicio de Impuestos Internos de Chile para el Año 2020 (USD)</v>
      </c>
      <c r="AK261" s="35" t="str">
        <f t="shared" si="190"/>
        <v>Año 2020</v>
      </c>
      <c r="AL261" s="34" t="str">
        <f t="shared" si="190"/>
        <v>venta estimada, empresas en agricultura, cultivos, actividad económica, agricultura, ganadería</v>
      </c>
      <c r="AM261" s="36" t="str">
        <f t="shared" si="164"/>
        <v>https://analytics.zoho.com/open-view/2395394000001175359?ZOHO_CRITERIA=%224.5%22.%22Id_Categor%C3%ADa%22%3D100114001</v>
      </c>
      <c r="AN261" s="44" t="str">
        <f t="shared" si="186"/>
        <v>CHL</v>
      </c>
      <c r="AO261" s="44" t="str">
        <f t="shared" si="186"/>
        <v>País</v>
      </c>
      <c r="AP261" s="34" t="str">
        <f t="shared" si="186"/>
        <v>Número de Empleados de las empresas dedicadas a una actividad económica asociada a la agricultura o la ganadería, según tamaño de la empresa.</v>
      </c>
      <c r="AQ261" s="45">
        <f t="shared" si="186"/>
        <v>44324</v>
      </c>
      <c r="AR261" s="36" t="str">
        <f t="shared" si="186"/>
        <v>Español</v>
      </c>
      <c r="AS261" s="36" t="str">
        <f t="shared" si="186"/>
        <v>Naty</v>
      </c>
      <c r="AT261" s="40" t="str">
        <f t="shared" si="186"/>
        <v>No Aplica</v>
      </c>
      <c r="AU261" s="40" t="str">
        <f t="shared" si="186"/>
        <v>No Aplica</v>
      </c>
      <c r="AV261" s="40" t="str">
        <f t="shared" si="186"/>
        <v>No Aplica</v>
      </c>
      <c r="AW261" s="35">
        <v>100114001</v>
      </c>
      <c r="AX261" s="41" t="e">
        <f t="shared" si="187"/>
        <v>#REF!</v>
      </c>
      <c r="AY261" s="46" t="str">
        <f t="shared" si="187"/>
        <v>Fruta</v>
      </c>
      <c r="AZ261" s="40">
        <f t="shared" si="187"/>
        <v>38</v>
      </c>
      <c r="BA261" s="41" t="e">
        <f>+VLOOKUP($Z261,[2]!Temporalidad[[nombre]:[Columna1]],7,0)</f>
        <v>#REF!</v>
      </c>
      <c r="BB261" s="41" t="e">
        <f>+VLOOKUP($B261,[2]!Tipo_Gráfico[#Data],2,0)</f>
        <v>#REF!</v>
      </c>
      <c r="BC261" s="36" t="str">
        <f t="shared" si="172"/>
        <v>Servicio de Impuestos Internos , Ministerio de Hacienda, Chile</v>
      </c>
      <c r="BD261" s="35" t="e">
        <f>+VLOOKUP($AA261,[2]!unidad_medida[[nombre]:[Columna1]],2,0)</f>
        <v>#REF!</v>
      </c>
      <c r="BE261" s="40" t="str">
        <f t="shared" si="188"/>
        <v>No Aplica</v>
      </c>
      <c r="BF261" s="40" t="str">
        <f t="shared" si="188"/>
        <v>No Aplica</v>
      </c>
      <c r="BG261" s="40" t="str">
        <f t="shared" si="188"/>
        <v>No Aplica</v>
      </c>
      <c r="BH261" s="41" t="e">
        <f>+VLOOKUP($AP261,[2]!Responsables[#Data],3,0)</f>
        <v>#REF!</v>
      </c>
      <c r="BI261" s="41" t="e">
        <f>+VLOOKUP($AA261,[2]!unidad_medida[[nombre]:[Columna1]],5,0)</f>
        <v>#REF!</v>
      </c>
    </row>
    <row r="262" spans="1:61" ht="43.5" x14ac:dyDescent="0.35">
      <c r="A262" s="58" t="s">
        <v>250</v>
      </c>
      <c r="B262" s="58" t="s">
        <v>251</v>
      </c>
      <c r="C262" s="59">
        <v>4.2</v>
      </c>
      <c r="D262" s="19">
        <f t="shared" si="168"/>
        <v>104</v>
      </c>
      <c r="E262" s="20" t="str">
        <f t="shared" si="192"/>
        <v>GR</v>
      </c>
      <c r="F262" s="21"/>
      <c r="G262" s="22"/>
      <c r="H262" s="22"/>
      <c r="I262" s="24">
        <v>100114002</v>
      </c>
      <c r="J262" s="23" t="s">
        <v>48</v>
      </c>
      <c r="K262" s="22"/>
      <c r="L262" s="22"/>
      <c r="M262" s="22"/>
      <c r="N262" s="22"/>
      <c r="O262" s="22"/>
      <c r="P262" s="53" t="str">
        <f t="shared" si="177"/>
        <v>Ventas Estimadas de Empresas del Sector Agrícola en cultivos de Camotes según la Categoría de Tamaño Específica del Servicio de Impuestos Internos de Chile para el Año 2020 (USD)</v>
      </c>
      <c r="Q262" s="20" t="str">
        <f t="shared" si="191"/>
        <v>Gráfico 8</v>
      </c>
      <c r="R262" s="49" t="s">
        <v>183</v>
      </c>
      <c r="S262" s="50">
        <f t="shared" si="184"/>
        <v>100114002</v>
      </c>
      <c r="T262" s="28"/>
      <c r="U262" s="28"/>
      <c r="V262" s="28"/>
      <c r="W262" s="28"/>
      <c r="X262" s="28"/>
      <c r="Y262" s="28"/>
      <c r="Z262" s="25" t="str">
        <f t="shared" si="185"/>
        <v>https://analytics.zoho.com/open-view/2395394000001175359?ZOHO_CRITERIA=%224.5%22.%22Id_Categor%C3%ADa%22%3D100114002</v>
      </c>
      <c r="AA262" s="54" t="s">
        <v>222</v>
      </c>
      <c r="AB262" s="30" t="str">
        <f t="shared" si="189"/>
        <v>Chile</v>
      </c>
      <c r="AC262" s="31" t="str">
        <f t="shared" si="189"/>
        <v>Año 2020</v>
      </c>
      <c r="AD262" s="32" t="str">
        <f t="shared" si="189"/>
        <v>Dólar USA</v>
      </c>
      <c r="AE262" s="30" t="str">
        <f t="shared" si="189"/>
        <v>Ventas</v>
      </c>
      <c r="AG262" s="33" t="str">
        <f t="shared" si="162"/>
        <v>Gráfico 8</v>
      </c>
      <c r="AH262" s="34" t="str">
        <f t="shared" si="170"/>
        <v>Ventas Estimadas Agricultura</v>
      </c>
      <c r="AI262" s="34" t="str">
        <f t="shared" si="154"/>
        <v>Ventas estimadas de empresas dedicadas a agricultura y/o ganadería</v>
      </c>
      <c r="AJ262" s="34" t="str">
        <f t="shared" si="163"/>
        <v>Ventas Estimadas de Empresas del Sector Agrícola en cultivos de Camotes según la Categoría de Tamaño Específica del Servicio de Impuestos Internos de Chile para el Año 2020 (USD)</v>
      </c>
      <c r="AK262" s="35" t="str">
        <f t="shared" si="190"/>
        <v>Año 2020</v>
      </c>
      <c r="AL262" s="34" t="str">
        <f t="shared" si="190"/>
        <v>venta estimada, empresas en agricultura, cultivos, actividad económica, agricultura, ganadería</v>
      </c>
      <c r="AM262" s="36" t="str">
        <f t="shared" si="164"/>
        <v>https://analytics.zoho.com/open-view/2395394000001175359?ZOHO_CRITERIA=%224.5%22.%22Id_Categor%C3%ADa%22%3D100114002</v>
      </c>
      <c r="AN262" s="44" t="str">
        <f t="shared" si="186"/>
        <v>CHL</v>
      </c>
      <c r="AO262" s="44" t="str">
        <f t="shared" si="186"/>
        <v>País</v>
      </c>
      <c r="AP262" s="34" t="str">
        <f t="shared" si="186"/>
        <v>Número de Empleados de las empresas dedicadas a una actividad económica asociada a la agricultura o la ganadería, según tamaño de la empresa.</v>
      </c>
      <c r="AQ262" s="45">
        <f t="shared" si="186"/>
        <v>44324</v>
      </c>
      <c r="AR262" s="36" t="str">
        <f t="shared" si="186"/>
        <v>Español</v>
      </c>
      <c r="AS262" s="36" t="str">
        <f t="shared" si="186"/>
        <v>Naty</v>
      </c>
      <c r="AT262" s="40" t="str">
        <f t="shared" si="186"/>
        <v>No Aplica</v>
      </c>
      <c r="AU262" s="40" t="str">
        <f t="shared" si="186"/>
        <v>No Aplica</v>
      </c>
      <c r="AV262" s="40" t="str">
        <f t="shared" si="186"/>
        <v>No Aplica</v>
      </c>
      <c r="AW262" s="35">
        <v>100114002</v>
      </c>
      <c r="AX262" s="41" t="e">
        <f t="shared" si="187"/>
        <v>#REF!</v>
      </c>
      <c r="AY262" s="46" t="str">
        <f t="shared" si="187"/>
        <v>Fruta</v>
      </c>
      <c r="AZ262" s="40">
        <f t="shared" si="187"/>
        <v>38</v>
      </c>
      <c r="BA262" s="41" t="e">
        <f>+VLOOKUP($Z262,[2]!Temporalidad[[nombre]:[Columna1]],7,0)</f>
        <v>#REF!</v>
      </c>
      <c r="BB262" s="41" t="e">
        <f>+VLOOKUP($B262,[2]!Tipo_Gráfico[#Data],2,0)</f>
        <v>#REF!</v>
      </c>
      <c r="BC262" s="36" t="str">
        <f t="shared" si="172"/>
        <v>Servicio de Impuestos Internos , Ministerio de Hacienda, Chile</v>
      </c>
      <c r="BD262" s="35" t="e">
        <f>+VLOOKUP($AA262,[2]!unidad_medida[[nombre]:[Columna1]],2,0)</f>
        <v>#REF!</v>
      </c>
      <c r="BE262" s="40" t="str">
        <f t="shared" si="188"/>
        <v>No Aplica</v>
      </c>
      <c r="BF262" s="40" t="str">
        <f t="shared" si="188"/>
        <v>No Aplica</v>
      </c>
      <c r="BG262" s="40" t="str">
        <f t="shared" si="188"/>
        <v>No Aplica</v>
      </c>
      <c r="BH262" s="41" t="e">
        <f>+VLOOKUP($AP262,[2]!Responsables[#Data],3,0)</f>
        <v>#REF!</v>
      </c>
      <c r="BI262" s="41" t="e">
        <f>+VLOOKUP($AA262,[2]!unidad_medida[[nombre]:[Columna1]],5,0)</f>
        <v>#REF!</v>
      </c>
    </row>
    <row r="263" spans="1:61" ht="43.5" x14ac:dyDescent="0.35">
      <c r="A263" s="58" t="s">
        <v>250</v>
      </c>
      <c r="B263" s="58" t="s">
        <v>251</v>
      </c>
      <c r="C263" s="59">
        <v>4.2</v>
      </c>
      <c r="D263" s="19">
        <f t="shared" si="168"/>
        <v>105</v>
      </c>
      <c r="E263" s="20" t="str">
        <f t="shared" si="192"/>
        <v>GR</v>
      </c>
      <c r="F263" s="21"/>
      <c r="G263" s="22"/>
      <c r="H263" s="22"/>
      <c r="I263" s="24">
        <v>100114015</v>
      </c>
      <c r="J263" s="23" t="s">
        <v>48</v>
      </c>
      <c r="K263" s="22"/>
      <c r="L263" s="22"/>
      <c r="M263" s="22"/>
      <c r="N263" s="22"/>
      <c r="O263" s="22"/>
      <c r="P263" s="53" t="str">
        <f t="shared" si="177"/>
        <v>Ventas Estimadas de Empresas del Sector Agrícola en cultivos de Otros tubérculos según la Categoría de Tamaño Específica del Servicio de Impuestos Internos de Chile para el Año 2020 (USD)</v>
      </c>
      <c r="Q263" s="20" t="str">
        <f t="shared" si="191"/>
        <v>Gráfico 8</v>
      </c>
      <c r="R263" s="49" t="s">
        <v>185</v>
      </c>
      <c r="S263" s="50">
        <f t="shared" si="184"/>
        <v>100114015</v>
      </c>
      <c r="T263" s="28"/>
      <c r="U263" s="28"/>
      <c r="V263" s="28"/>
      <c r="W263" s="28"/>
      <c r="X263" s="28"/>
      <c r="Y263" s="28"/>
      <c r="Z263" s="25" t="str">
        <f t="shared" si="185"/>
        <v>https://analytics.zoho.com/open-view/2395394000001175359?ZOHO_CRITERIA=%224.5%22.%22Id_Categor%C3%ADa%22%3D100114015</v>
      </c>
      <c r="AA263" s="54" t="s">
        <v>223</v>
      </c>
      <c r="AB263" s="30" t="str">
        <f t="shared" si="189"/>
        <v>Chile</v>
      </c>
      <c r="AC263" s="31" t="str">
        <f t="shared" si="189"/>
        <v>Año 2020</v>
      </c>
      <c r="AD263" s="32" t="str">
        <f t="shared" si="189"/>
        <v>Dólar USA</v>
      </c>
      <c r="AE263" s="30" t="str">
        <f t="shared" si="189"/>
        <v>Ventas</v>
      </c>
      <c r="AG263" s="33" t="str">
        <f t="shared" si="162"/>
        <v>Gráfico 8</v>
      </c>
      <c r="AH263" s="34" t="str">
        <f t="shared" si="170"/>
        <v>Ventas Estimadas Agricultura</v>
      </c>
      <c r="AI263" s="34" t="str">
        <f t="shared" si="154"/>
        <v>Ventas estimadas de empresas dedicadas a agricultura y/o ganadería</v>
      </c>
      <c r="AJ263" s="34" t="str">
        <f t="shared" si="163"/>
        <v>Ventas Estimadas de Empresas del Sector Agrícola en cultivos de Otros tubérculos según la Categoría de Tamaño Específica del Servicio de Impuestos Internos de Chile para el Año 2020 (USD)</v>
      </c>
      <c r="AK263" s="35" t="str">
        <f t="shared" si="190"/>
        <v>Año 2020</v>
      </c>
      <c r="AL263" s="34" t="str">
        <f t="shared" si="190"/>
        <v>venta estimada, empresas en agricultura, cultivos, actividad económica, agricultura, ganadería</v>
      </c>
      <c r="AM263" s="36" t="str">
        <f t="shared" si="164"/>
        <v>https://analytics.zoho.com/open-view/2395394000001175359?ZOHO_CRITERIA=%224.5%22.%22Id_Categor%C3%ADa%22%3D100114015</v>
      </c>
      <c r="AN263" s="44" t="str">
        <f t="shared" si="186"/>
        <v>CHL</v>
      </c>
      <c r="AO263" s="44" t="str">
        <f t="shared" si="186"/>
        <v>País</v>
      </c>
      <c r="AP263" s="34" t="str">
        <f t="shared" si="186"/>
        <v>Número de Empleados de las empresas dedicadas a una actividad económica asociada a la agricultura o la ganadería, según tamaño de la empresa.</v>
      </c>
      <c r="AQ263" s="45">
        <f t="shared" si="186"/>
        <v>44324</v>
      </c>
      <c r="AR263" s="36" t="str">
        <f t="shared" si="186"/>
        <v>Español</v>
      </c>
      <c r="AS263" s="36" t="str">
        <f t="shared" si="186"/>
        <v>Naty</v>
      </c>
      <c r="AT263" s="40" t="str">
        <f t="shared" si="186"/>
        <v>No Aplica</v>
      </c>
      <c r="AU263" s="40" t="str">
        <f t="shared" si="186"/>
        <v>No Aplica</v>
      </c>
      <c r="AV263" s="40" t="str">
        <f t="shared" si="186"/>
        <v>No Aplica</v>
      </c>
      <c r="AW263" s="35">
        <v>100114015</v>
      </c>
      <c r="AX263" s="41" t="e">
        <f t="shared" si="187"/>
        <v>#REF!</v>
      </c>
      <c r="AY263" s="46" t="str">
        <f t="shared" si="187"/>
        <v>Fruta</v>
      </c>
      <c r="AZ263" s="40">
        <f t="shared" si="187"/>
        <v>38</v>
      </c>
      <c r="BA263" s="41" t="e">
        <f>+VLOOKUP($Z263,[2]!Temporalidad[[nombre]:[Columna1]],7,0)</f>
        <v>#REF!</v>
      </c>
      <c r="BB263" s="41" t="e">
        <f>+VLOOKUP($B263,[2]!Tipo_Gráfico[#Data],2,0)</f>
        <v>#REF!</v>
      </c>
      <c r="BC263" s="36" t="str">
        <f t="shared" si="172"/>
        <v>Servicio de Impuestos Internos , Ministerio de Hacienda, Chile</v>
      </c>
      <c r="BD263" s="35" t="e">
        <f>+VLOOKUP($AA263,[2]!unidad_medida[[nombre]:[Columna1]],2,0)</f>
        <v>#REF!</v>
      </c>
      <c r="BE263" s="40" t="str">
        <f t="shared" si="188"/>
        <v>No Aplica</v>
      </c>
      <c r="BF263" s="40" t="str">
        <f t="shared" si="188"/>
        <v>No Aplica</v>
      </c>
      <c r="BG263" s="40" t="str">
        <f t="shared" si="188"/>
        <v>No Aplica</v>
      </c>
      <c r="BH263" s="41" t="e">
        <f>+VLOOKUP($AP263,[2]!Responsables[#Data],3,0)</f>
        <v>#REF!</v>
      </c>
      <c r="BI263" s="41" t="e">
        <f>+VLOOKUP($AA263,[2]!unidad_medida[[nombre]:[Columna1]],5,0)</f>
        <v>#REF!</v>
      </c>
    </row>
    <row r="264" spans="1:61" ht="43.5" x14ac:dyDescent="0.35">
      <c r="A264" s="58" t="s">
        <v>250</v>
      </c>
      <c r="B264" s="58" t="s">
        <v>251</v>
      </c>
      <c r="C264" s="59">
        <v>4.2</v>
      </c>
      <c r="D264" s="19">
        <f t="shared" si="168"/>
        <v>106</v>
      </c>
      <c r="E264" s="20" t="str">
        <f t="shared" si="192"/>
        <v>GR</v>
      </c>
      <c r="F264" s="21"/>
      <c r="G264" s="22"/>
      <c r="H264" s="22"/>
      <c r="I264" s="24">
        <v>100115001</v>
      </c>
      <c r="J264" s="23" t="s">
        <v>48</v>
      </c>
      <c r="K264" s="22"/>
      <c r="L264" s="22"/>
      <c r="M264" s="22"/>
      <c r="N264" s="22"/>
      <c r="O264" s="22"/>
      <c r="P264" s="53" t="str">
        <f t="shared" si="177"/>
        <v>Ventas Estimadas de Empresas del Sector Agrícola en cultivos de Semillas de hortalizas según la Categoría de Tamaño Específica del Servicio de Impuestos Internos de Chile para el Año 2020 (USD)</v>
      </c>
      <c r="Q264" s="20" t="str">
        <f t="shared" si="191"/>
        <v>Gráfico 8</v>
      </c>
      <c r="R264" s="49" t="s">
        <v>187</v>
      </c>
      <c r="S264" s="50">
        <f t="shared" si="184"/>
        <v>100115001</v>
      </c>
      <c r="T264" s="28"/>
      <c r="U264" s="28"/>
      <c r="V264" s="28"/>
      <c r="W264" s="28"/>
      <c r="X264" s="28"/>
      <c r="Y264" s="28"/>
      <c r="Z264" s="25" t="str">
        <f t="shared" si="185"/>
        <v>https://analytics.zoho.com/open-view/2395394000001175359?ZOHO_CRITERIA=%224.5%22.%22Id_Categor%C3%ADa%22%3D100115001</v>
      </c>
      <c r="AA264" s="54" t="s">
        <v>224</v>
      </c>
      <c r="AB264" s="30" t="str">
        <f t="shared" si="189"/>
        <v>Chile</v>
      </c>
      <c r="AC264" s="31" t="str">
        <f t="shared" si="189"/>
        <v>Año 2020</v>
      </c>
      <c r="AD264" s="32" t="str">
        <f t="shared" si="189"/>
        <v>Dólar USA</v>
      </c>
      <c r="AE264" s="30" t="str">
        <f t="shared" si="189"/>
        <v>Ventas</v>
      </c>
      <c r="AG264" s="33" t="str">
        <f t="shared" si="162"/>
        <v>Gráfico 8</v>
      </c>
      <c r="AH264" s="34" t="str">
        <f t="shared" si="170"/>
        <v>Ventas Estimadas Agricultura</v>
      </c>
      <c r="AI264" s="34" t="str">
        <f t="shared" si="154"/>
        <v>Ventas estimadas de empresas dedicadas a agricultura y/o ganadería</v>
      </c>
      <c r="AJ264" s="34" t="str">
        <f t="shared" si="163"/>
        <v>Ventas Estimadas de Empresas del Sector Agrícola en cultivos de Semillas de hortalizas según la Categoría de Tamaño Específica del Servicio de Impuestos Internos de Chile para el Año 2020 (USD)</v>
      </c>
      <c r="AK264" s="35" t="str">
        <f t="shared" si="190"/>
        <v>Año 2020</v>
      </c>
      <c r="AL264" s="34" t="str">
        <f t="shared" si="190"/>
        <v>venta estimada, empresas en agricultura, cultivos, actividad económica, agricultura, ganadería</v>
      </c>
      <c r="AM264" s="36" t="str">
        <f t="shared" si="164"/>
        <v>https://analytics.zoho.com/open-view/2395394000001175359?ZOHO_CRITERIA=%224.5%22.%22Id_Categor%C3%ADa%22%3D100115001</v>
      </c>
      <c r="AN264" s="44" t="str">
        <f t="shared" si="186"/>
        <v>CHL</v>
      </c>
      <c r="AO264" s="44" t="str">
        <f t="shared" si="186"/>
        <v>País</v>
      </c>
      <c r="AP264" s="34" t="str">
        <f t="shared" si="186"/>
        <v>Número de Empleados de las empresas dedicadas a una actividad económica asociada a la agricultura o la ganadería, según tamaño de la empresa.</v>
      </c>
      <c r="AQ264" s="45">
        <f t="shared" si="186"/>
        <v>44324</v>
      </c>
      <c r="AR264" s="36" t="str">
        <f t="shared" si="186"/>
        <v>Español</v>
      </c>
      <c r="AS264" s="36" t="str">
        <f t="shared" si="186"/>
        <v>Naty</v>
      </c>
      <c r="AT264" s="40" t="str">
        <f t="shared" si="186"/>
        <v>No Aplica</v>
      </c>
      <c r="AU264" s="40" t="str">
        <f t="shared" si="186"/>
        <v>No Aplica</v>
      </c>
      <c r="AV264" s="40" t="str">
        <f t="shared" si="186"/>
        <v>No Aplica</v>
      </c>
      <c r="AW264" s="35">
        <v>100115001</v>
      </c>
      <c r="AX264" s="41" t="e">
        <f t="shared" si="187"/>
        <v>#REF!</v>
      </c>
      <c r="AY264" s="46" t="str">
        <f t="shared" si="187"/>
        <v>Fruta</v>
      </c>
      <c r="AZ264" s="40">
        <f t="shared" si="187"/>
        <v>38</v>
      </c>
      <c r="BA264" s="41" t="e">
        <f>+VLOOKUP($Z264,[2]!Temporalidad[[nombre]:[Columna1]],7,0)</f>
        <v>#REF!</v>
      </c>
      <c r="BB264" s="41" t="e">
        <f>+VLOOKUP($B264,[2]!Tipo_Gráfico[#Data],2,0)</f>
        <v>#REF!</v>
      </c>
      <c r="BC264" s="36" t="str">
        <f t="shared" si="172"/>
        <v>Servicio de Impuestos Internos , Ministerio de Hacienda, Chile</v>
      </c>
      <c r="BD264" s="35" t="e">
        <f>+VLOOKUP($AA264,[2]!unidad_medida[[nombre]:[Columna1]],2,0)</f>
        <v>#REF!</v>
      </c>
      <c r="BE264" s="40" t="str">
        <f t="shared" si="188"/>
        <v>No Aplica</v>
      </c>
      <c r="BF264" s="40" t="str">
        <f t="shared" si="188"/>
        <v>No Aplica</v>
      </c>
      <c r="BG264" s="40" t="str">
        <f t="shared" si="188"/>
        <v>No Aplica</v>
      </c>
      <c r="BH264" s="41" t="e">
        <f>+VLOOKUP($AP264,[2]!Responsables[#Data],3,0)</f>
        <v>#REF!</v>
      </c>
      <c r="BI264" s="41" t="e">
        <f>+VLOOKUP($AA264,[2]!unidad_medida[[nombre]:[Columna1]],5,0)</f>
        <v>#REF!</v>
      </c>
    </row>
    <row r="265" spans="1:61" ht="43.5" x14ac:dyDescent="0.35">
      <c r="A265" s="58" t="s">
        <v>250</v>
      </c>
      <c r="B265" s="58" t="s">
        <v>251</v>
      </c>
      <c r="C265" s="59">
        <v>4.2</v>
      </c>
      <c r="D265" s="19">
        <f t="shared" si="168"/>
        <v>107</v>
      </c>
      <c r="E265" s="20" t="str">
        <f t="shared" si="192"/>
        <v>GR</v>
      </c>
      <c r="F265" s="21"/>
      <c r="G265" s="22"/>
      <c r="H265" s="22"/>
      <c r="I265" s="24">
        <v>100115003</v>
      </c>
      <c r="J265" s="23" t="s">
        <v>48</v>
      </c>
      <c r="K265" s="22"/>
      <c r="L265" s="22"/>
      <c r="M265" s="22"/>
      <c r="N265" s="22"/>
      <c r="O265" s="22"/>
      <c r="P265" s="53" t="str">
        <f t="shared" si="177"/>
        <v>Ventas Estimadas de Empresas del Sector Agrícola en cultivos de Otras semillas de cereales, legumbres y oleaginosas según la Categoría de Tamaño Específica del Servicio de Impuestos Internos de Chile para el Año 2020 (USD)</v>
      </c>
      <c r="Q265" s="20" t="str">
        <f t="shared" si="191"/>
        <v>Gráfico 8</v>
      </c>
      <c r="R265" s="49" t="s">
        <v>189</v>
      </c>
      <c r="S265" s="50">
        <f t="shared" si="184"/>
        <v>100115003</v>
      </c>
      <c r="T265" s="28"/>
      <c r="U265" s="28"/>
      <c r="V265" s="28"/>
      <c r="W265" s="28"/>
      <c r="X265" s="28"/>
      <c r="Y265" s="28"/>
      <c r="Z265" s="25" t="str">
        <f t="shared" si="185"/>
        <v>https://analytics.zoho.com/open-view/2395394000001175359?ZOHO_CRITERIA=%224.5%22.%22Id_Categor%C3%ADa%22%3D100115003</v>
      </c>
      <c r="AA265" s="54" t="s">
        <v>225</v>
      </c>
      <c r="AB265" s="30" t="str">
        <f t="shared" si="189"/>
        <v>Chile</v>
      </c>
      <c r="AC265" s="31" t="str">
        <f t="shared" si="189"/>
        <v>Año 2020</v>
      </c>
      <c r="AD265" s="32" t="str">
        <f t="shared" si="189"/>
        <v>Dólar USA</v>
      </c>
      <c r="AE265" s="30" t="str">
        <f t="shared" si="189"/>
        <v>Ventas</v>
      </c>
      <c r="AG265" s="33" t="str">
        <f t="shared" si="162"/>
        <v>Gráfico 8</v>
      </c>
      <c r="AH265" s="34" t="str">
        <f t="shared" si="170"/>
        <v>Ventas Estimadas Agricultura</v>
      </c>
      <c r="AI265" s="34" t="str">
        <f t="shared" si="154"/>
        <v>Ventas estimadas de empresas dedicadas a agricultura y/o ganadería</v>
      </c>
      <c r="AJ265" s="34" t="str">
        <f t="shared" si="163"/>
        <v>Ventas Estimadas de Empresas del Sector Agrícola en cultivos de Otras semillas de cereales, legumbres y oleaginosas según la Categoría de Tamaño Específica del Servicio de Impuestos Internos de Chile para el Año 2020 (USD)</v>
      </c>
      <c r="AK265" s="35" t="str">
        <f t="shared" si="190"/>
        <v>Año 2020</v>
      </c>
      <c r="AL265" s="34" t="str">
        <f t="shared" si="190"/>
        <v>venta estimada, empresas en agricultura, cultivos, actividad económica, agricultura, ganadería</v>
      </c>
      <c r="AM265" s="36" t="str">
        <f t="shared" si="164"/>
        <v>https://analytics.zoho.com/open-view/2395394000001175359?ZOHO_CRITERIA=%224.5%22.%22Id_Categor%C3%ADa%22%3D100115003</v>
      </c>
      <c r="AN265" s="44" t="str">
        <f t="shared" si="186"/>
        <v>CHL</v>
      </c>
      <c r="AO265" s="44" t="str">
        <f t="shared" si="186"/>
        <v>País</v>
      </c>
      <c r="AP265" s="34" t="str">
        <f t="shared" si="186"/>
        <v>Número de Empleados de las empresas dedicadas a una actividad económica asociada a la agricultura o la ganadería, según tamaño de la empresa.</v>
      </c>
      <c r="AQ265" s="45">
        <f t="shared" si="186"/>
        <v>44324</v>
      </c>
      <c r="AR265" s="36" t="str">
        <f t="shared" si="186"/>
        <v>Español</v>
      </c>
      <c r="AS265" s="36" t="str">
        <f t="shared" si="186"/>
        <v>Naty</v>
      </c>
      <c r="AT265" s="40" t="str">
        <f t="shared" si="186"/>
        <v>No Aplica</v>
      </c>
      <c r="AU265" s="40" t="str">
        <f t="shared" si="186"/>
        <v>No Aplica</v>
      </c>
      <c r="AV265" s="40" t="str">
        <f t="shared" si="186"/>
        <v>No Aplica</v>
      </c>
      <c r="AW265" s="35">
        <v>100115003</v>
      </c>
      <c r="AX265" s="41" t="e">
        <f t="shared" si="187"/>
        <v>#REF!</v>
      </c>
      <c r="AY265" s="46" t="str">
        <f t="shared" si="187"/>
        <v>Fruta</v>
      </c>
      <c r="AZ265" s="40">
        <f t="shared" si="187"/>
        <v>38</v>
      </c>
      <c r="BA265" s="41" t="e">
        <f>+VLOOKUP($Z265,[2]!Temporalidad[[nombre]:[Columna1]],7,0)</f>
        <v>#REF!</v>
      </c>
      <c r="BB265" s="41" t="e">
        <f>+VLOOKUP($B265,[2]!Tipo_Gráfico[#Data],2,0)</f>
        <v>#REF!</v>
      </c>
      <c r="BC265" s="36" t="str">
        <f t="shared" si="172"/>
        <v>Servicio de Impuestos Internos , Ministerio de Hacienda, Chile</v>
      </c>
      <c r="BD265" s="35" t="e">
        <f>+VLOOKUP($AA265,[2]!unidad_medida[[nombre]:[Columna1]],2,0)</f>
        <v>#REF!</v>
      </c>
      <c r="BE265" s="40" t="str">
        <f t="shared" si="188"/>
        <v>No Aplica</v>
      </c>
      <c r="BF265" s="40" t="str">
        <f t="shared" si="188"/>
        <v>No Aplica</v>
      </c>
      <c r="BG265" s="40" t="str">
        <f t="shared" si="188"/>
        <v>No Aplica</v>
      </c>
      <c r="BH265" s="41" t="e">
        <f>+VLOOKUP($AP265,[2]!Responsables[#Data],3,0)</f>
        <v>#REF!</v>
      </c>
      <c r="BI265" s="41" t="e">
        <f>+VLOOKUP($AA265,[2]!unidad_medida[[nombre]:[Columna1]],5,0)</f>
        <v>#REF!</v>
      </c>
    </row>
    <row r="266" spans="1:61" ht="43.5" x14ac:dyDescent="0.35">
      <c r="A266" s="58" t="s">
        <v>250</v>
      </c>
      <c r="B266" s="58" t="s">
        <v>251</v>
      </c>
      <c r="C266" s="59">
        <v>4.2</v>
      </c>
      <c r="D266" s="19">
        <f t="shared" si="168"/>
        <v>108</v>
      </c>
      <c r="E266" s="20" t="str">
        <f t="shared" si="192"/>
        <v>GR</v>
      </c>
      <c r="F266" s="21"/>
      <c r="G266" s="22"/>
      <c r="H266" s="22"/>
      <c r="I266" s="24">
        <v>100117002</v>
      </c>
      <c r="J266" s="23" t="s">
        <v>48</v>
      </c>
      <c r="K266" s="22"/>
      <c r="L266" s="22"/>
      <c r="M266" s="22"/>
      <c r="N266" s="22"/>
      <c r="O266" s="22"/>
      <c r="P266" s="53" t="str">
        <f t="shared" si="177"/>
        <v>Ventas Estimadas de Empresas del Sector Agrícola en cultivos de Plantas de fibra según la Categoría de Tamaño Específica del Servicio de Impuestos Internos de Chile para el Año 2020 (USD)</v>
      </c>
      <c r="Q266" s="20" t="str">
        <f t="shared" si="191"/>
        <v>Gráfico 8</v>
      </c>
      <c r="R266" s="49" t="s">
        <v>191</v>
      </c>
      <c r="S266" s="50">
        <f t="shared" si="184"/>
        <v>100117002</v>
      </c>
      <c r="T266" s="28"/>
      <c r="U266" s="28"/>
      <c r="V266" s="28"/>
      <c r="W266" s="28"/>
      <c r="X266" s="28"/>
      <c r="Y266" s="28"/>
      <c r="Z266" s="25" t="str">
        <f t="shared" si="185"/>
        <v>https://analytics.zoho.com/open-view/2395394000001175359?ZOHO_CRITERIA=%224.5%22.%22Id_Categor%C3%ADa%22%3D100117002</v>
      </c>
      <c r="AA266" s="54" t="s">
        <v>226</v>
      </c>
      <c r="AB266" s="30" t="str">
        <f t="shared" si="189"/>
        <v>Chile</v>
      </c>
      <c r="AC266" s="31" t="str">
        <f t="shared" si="189"/>
        <v>Año 2020</v>
      </c>
      <c r="AD266" s="32" t="str">
        <f t="shared" si="189"/>
        <v>Dólar USA</v>
      </c>
      <c r="AE266" s="30" t="str">
        <f t="shared" si="189"/>
        <v>Ventas</v>
      </c>
      <c r="AG266" s="33" t="str">
        <f t="shared" si="162"/>
        <v>Gráfico 8</v>
      </c>
      <c r="AH266" s="34" t="str">
        <f t="shared" si="170"/>
        <v>Ventas Estimadas Agricultura</v>
      </c>
      <c r="AI266" s="34" t="str">
        <f t="shared" si="154"/>
        <v>Ventas estimadas de empresas dedicadas a agricultura y/o ganadería</v>
      </c>
      <c r="AJ266" s="34" t="str">
        <f t="shared" si="163"/>
        <v>Ventas Estimadas de Empresas del Sector Agrícola en cultivos de Plantas de fibra según la Categoría de Tamaño Específica del Servicio de Impuestos Internos de Chile para el Año 2020 (USD)</v>
      </c>
      <c r="AK266" s="35" t="str">
        <f t="shared" si="190"/>
        <v>Año 2020</v>
      </c>
      <c r="AL266" s="34" t="str">
        <f t="shared" si="190"/>
        <v>venta estimada, empresas en agricultura, cultivos, actividad económica, agricultura, ganadería</v>
      </c>
      <c r="AM266" s="36" t="str">
        <f t="shared" si="164"/>
        <v>https://analytics.zoho.com/open-view/2395394000001175359?ZOHO_CRITERIA=%224.5%22.%22Id_Categor%C3%ADa%22%3D100117002</v>
      </c>
      <c r="AN266" s="44" t="str">
        <f t="shared" si="186"/>
        <v>CHL</v>
      </c>
      <c r="AO266" s="44" t="str">
        <f t="shared" si="186"/>
        <v>País</v>
      </c>
      <c r="AP266" s="34" t="str">
        <f t="shared" si="186"/>
        <v>Número de Empleados de las empresas dedicadas a una actividad económica asociada a la agricultura o la ganadería, según tamaño de la empresa.</v>
      </c>
      <c r="AQ266" s="45">
        <f t="shared" si="186"/>
        <v>44324</v>
      </c>
      <c r="AR266" s="36" t="str">
        <f t="shared" si="186"/>
        <v>Español</v>
      </c>
      <c r="AS266" s="36" t="str">
        <f t="shared" si="186"/>
        <v>Naty</v>
      </c>
      <c r="AT266" s="40" t="str">
        <f t="shared" si="186"/>
        <v>No Aplica</v>
      </c>
      <c r="AU266" s="40" t="str">
        <f t="shared" si="186"/>
        <v>No Aplica</v>
      </c>
      <c r="AV266" s="40" t="str">
        <f t="shared" si="186"/>
        <v>No Aplica</v>
      </c>
      <c r="AW266" s="35">
        <v>100117002</v>
      </c>
      <c r="AX266" s="41" t="e">
        <f t="shared" si="187"/>
        <v>#REF!</v>
      </c>
      <c r="AY266" s="46" t="str">
        <f t="shared" si="187"/>
        <v>Fruta</v>
      </c>
      <c r="AZ266" s="40">
        <f t="shared" si="187"/>
        <v>38</v>
      </c>
      <c r="BA266" s="41" t="e">
        <f>+VLOOKUP($Z266,[2]!Temporalidad[[nombre]:[Columna1]],7,0)</f>
        <v>#REF!</v>
      </c>
      <c r="BB266" s="41" t="e">
        <f>+VLOOKUP($B266,[2]!Tipo_Gráfico[#Data],2,0)</f>
        <v>#REF!</v>
      </c>
      <c r="BC266" s="36" t="str">
        <f t="shared" si="172"/>
        <v>Servicio de Impuestos Internos , Ministerio de Hacienda, Chile</v>
      </c>
      <c r="BD266" s="35" t="e">
        <f>+VLOOKUP($AA266,[2]!unidad_medida[[nombre]:[Columna1]],2,0)</f>
        <v>#REF!</v>
      </c>
      <c r="BE266" s="40" t="str">
        <f t="shared" si="188"/>
        <v>No Aplica</v>
      </c>
      <c r="BF266" s="40" t="str">
        <f t="shared" si="188"/>
        <v>No Aplica</v>
      </c>
      <c r="BG266" s="40" t="str">
        <f t="shared" si="188"/>
        <v>No Aplica</v>
      </c>
      <c r="BH266" s="41" t="e">
        <f>+VLOOKUP($AP266,[2]!Responsables[#Data],3,0)</f>
        <v>#REF!</v>
      </c>
      <c r="BI266" s="41" t="e">
        <f>+VLOOKUP($AA266,[2]!unidad_medida[[nombre]:[Columna1]],5,0)</f>
        <v>#REF!</v>
      </c>
    </row>
    <row r="267" spans="1:61" ht="43.5" x14ac:dyDescent="0.35">
      <c r="A267" s="58" t="s">
        <v>250</v>
      </c>
      <c r="B267" s="58" t="s">
        <v>251</v>
      </c>
      <c r="C267" s="59">
        <v>4.2</v>
      </c>
      <c r="D267" s="19">
        <f t="shared" si="168"/>
        <v>109</v>
      </c>
      <c r="E267" s="20" t="str">
        <f t="shared" si="192"/>
        <v>GR</v>
      </c>
      <c r="F267" s="21"/>
      <c r="G267" s="22"/>
      <c r="H267" s="22"/>
      <c r="I267" s="24">
        <v>100117005</v>
      </c>
      <c r="J267" s="23" t="s">
        <v>48</v>
      </c>
      <c r="K267" s="22"/>
      <c r="L267" s="22"/>
      <c r="M267" s="22"/>
      <c r="N267" s="22"/>
      <c r="O267" s="22"/>
      <c r="P267" s="53" t="str">
        <f t="shared" si="177"/>
        <v>Ventas Estimadas de Empresas del Sector Agrícola en cultivos de Flores según la Categoría de Tamaño Específica del Servicio de Impuestos Internos de Chile para el Año 2020 (USD)</v>
      </c>
      <c r="Q267" s="20" t="str">
        <f t="shared" si="191"/>
        <v>Gráfico 8</v>
      </c>
      <c r="R267" s="49" t="s">
        <v>193</v>
      </c>
      <c r="S267" s="50">
        <f t="shared" si="184"/>
        <v>100117005</v>
      </c>
      <c r="T267" s="28"/>
      <c r="U267" s="28"/>
      <c r="V267" s="28"/>
      <c r="W267" s="28"/>
      <c r="X267" s="28"/>
      <c r="Y267" s="28"/>
      <c r="Z267" s="25" t="str">
        <f t="shared" si="185"/>
        <v>https://analytics.zoho.com/open-view/2395394000001175359?ZOHO_CRITERIA=%224.5%22.%22Id_Categor%C3%ADa%22%3D100117005</v>
      </c>
      <c r="AA267" s="54" t="s">
        <v>227</v>
      </c>
      <c r="AB267" s="30" t="str">
        <f t="shared" si="189"/>
        <v>Chile</v>
      </c>
      <c r="AC267" s="31" t="str">
        <f t="shared" si="189"/>
        <v>Año 2020</v>
      </c>
      <c r="AD267" s="32" t="str">
        <f t="shared" si="189"/>
        <v>Dólar USA</v>
      </c>
      <c r="AE267" s="30" t="str">
        <f t="shared" si="189"/>
        <v>Ventas</v>
      </c>
      <c r="AG267" s="33" t="str">
        <f t="shared" si="162"/>
        <v>Gráfico 8</v>
      </c>
      <c r="AH267" s="34" t="str">
        <f t="shared" si="170"/>
        <v>Ventas Estimadas Agricultura</v>
      </c>
      <c r="AI267" s="34" t="str">
        <f t="shared" si="154"/>
        <v>Ventas estimadas de empresas dedicadas a agricultura y/o ganadería</v>
      </c>
      <c r="AJ267" s="34" t="str">
        <f t="shared" si="163"/>
        <v>Ventas Estimadas de Empresas del Sector Agrícola en cultivos de Flores según la Categoría de Tamaño Específica del Servicio de Impuestos Internos de Chile para el Año 2020 (USD)</v>
      </c>
      <c r="AK267" s="35" t="str">
        <f t="shared" si="190"/>
        <v>Año 2020</v>
      </c>
      <c r="AL267" s="34" t="str">
        <f t="shared" si="190"/>
        <v>venta estimada, empresas en agricultura, cultivos, actividad económica, agricultura, ganadería</v>
      </c>
      <c r="AM267" s="36" t="str">
        <f t="shared" si="164"/>
        <v>https://analytics.zoho.com/open-view/2395394000001175359?ZOHO_CRITERIA=%224.5%22.%22Id_Categor%C3%ADa%22%3D100117005</v>
      </c>
      <c r="AN267" s="44" t="str">
        <f t="shared" si="186"/>
        <v>CHL</v>
      </c>
      <c r="AO267" s="44" t="str">
        <f t="shared" si="186"/>
        <v>País</v>
      </c>
      <c r="AP267" s="34" t="str">
        <f t="shared" si="186"/>
        <v>Número de Empleados de las empresas dedicadas a una actividad económica asociada a la agricultura o la ganadería, según tamaño de la empresa.</v>
      </c>
      <c r="AQ267" s="45">
        <f t="shared" si="186"/>
        <v>44324</v>
      </c>
      <c r="AR267" s="36" t="str">
        <f t="shared" si="186"/>
        <v>Español</v>
      </c>
      <c r="AS267" s="36" t="str">
        <f t="shared" si="186"/>
        <v>Naty</v>
      </c>
      <c r="AT267" s="40" t="str">
        <f t="shared" si="186"/>
        <v>No Aplica</v>
      </c>
      <c r="AU267" s="40" t="str">
        <f t="shared" si="186"/>
        <v>No Aplica</v>
      </c>
      <c r="AV267" s="40" t="str">
        <f t="shared" si="186"/>
        <v>No Aplica</v>
      </c>
      <c r="AW267" s="35">
        <v>100117005</v>
      </c>
      <c r="AX267" s="41" t="e">
        <f t="shared" si="187"/>
        <v>#REF!</v>
      </c>
      <c r="AY267" s="46" t="str">
        <f t="shared" si="187"/>
        <v>Fruta</v>
      </c>
      <c r="AZ267" s="40">
        <f t="shared" si="187"/>
        <v>38</v>
      </c>
      <c r="BA267" s="41" t="e">
        <f>+VLOOKUP($Z267,[2]!Temporalidad[[nombre]:[Columna1]],7,0)</f>
        <v>#REF!</v>
      </c>
      <c r="BB267" s="41" t="e">
        <f>+VLOOKUP($B267,[2]!Tipo_Gráfico[#Data],2,0)</f>
        <v>#REF!</v>
      </c>
      <c r="BC267" s="36" t="str">
        <f t="shared" si="172"/>
        <v>Servicio de Impuestos Internos , Ministerio de Hacienda, Chile</v>
      </c>
      <c r="BD267" s="35" t="e">
        <f>+VLOOKUP($AA267,[2]!unidad_medida[[nombre]:[Columna1]],2,0)</f>
        <v>#REF!</v>
      </c>
      <c r="BE267" s="40" t="str">
        <f t="shared" si="188"/>
        <v>No Aplica</v>
      </c>
      <c r="BF267" s="40" t="str">
        <f t="shared" si="188"/>
        <v>No Aplica</v>
      </c>
      <c r="BG267" s="40" t="str">
        <f t="shared" si="188"/>
        <v>No Aplica</v>
      </c>
      <c r="BH267" s="41" t="e">
        <f>+VLOOKUP($AP267,[2]!Responsables[#Data],3,0)</f>
        <v>#REF!</v>
      </c>
      <c r="BI267" s="41" t="e">
        <f>+VLOOKUP($AA267,[2]!unidad_medida[[nombre]:[Columna1]],5,0)</f>
        <v>#REF!</v>
      </c>
    </row>
    <row r="268" spans="1:61" ht="43.5" x14ac:dyDescent="0.35">
      <c r="A268" s="58" t="s">
        <v>250</v>
      </c>
      <c r="B268" s="58" t="s">
        <v>251</v>
      </c>
      <c r="C268" s="59">
        <v>4.2</v>
      </c>
      <c r="D268" s="19">
        <f t="shared" si="168"/>
        <v>110</v>
      </c>
      <c r="E268" s="20" t="str">
        <f t="shared" si="192"/>
        <v>GR</v>
      </c>
      <c r="F268" s="21"/>
      <c r="G268" s="22"/>
      <c r="H268" s="22"/>
      <c r="I268" s="24">
        <v>100117006</v>
      </c>
      <c r="J268" s="23" t="s">
        <v>48</v>
      </c>
      <c r="K268" s="22"/>
      <c r="L268" s="22"/>
      <c r="M268" s="22"/>
      <c r="N268" s="22"/>
      <c r="O268" s="22"/>
      <c r="P268" s="53" t="str">
        <f t="shared" si="177"/>
        <v>Ventas Estimadas de Empresas del Sector Agrícola en cultivos de Forraje en praderas mejoradas o sembradas según la Categoría de Tamaño Específica del Servicio de Impuestos Internos de Chile para el Año 2020 (USD)</v>
      </c>
      <c r="Q268" s="20" t="str">
        <f t="shared" si="191"/>
        <v>Gráfico 8</v>
      </c>
      <c r="R268" s="49" t="s">
        <v>195</v>
      </c>
      <c r="S268" s="50">
        <f t="shared" si="184"/>
        <v>100117006</v>
      </c>
      <c r="T268" s="28"/>
      <c r="U268" s="28"/>
      <c r="V268" s="28"/>
      <c r="W268" s="28"/>
      <c r="X268" s="28"/>
      <c r="Y268" s="28"/>
      <c r="Z268" s="25" t="str">
        <f t="shared" si="185"/>
        <v>https://analytics.zoho.com/open-view/2395394000001175359?ZOHO_CRITERIA=%224.5%22.%22Id_Categor%C3%ADa%22%3D100117006</v>
      </c>
      <c r="AA268" s="54" t="s">
        <v>228</v>
      </c>
      <c r="AB268" s="30" t="str">
        <f t="shared" si="189"/>
        <v>Chile</v>
      </c>
      <c r="AC268" s="31" t="str">
        <f t="shared" si="189"/>
        <v>Año 2020</v>
      </c>
      <c r="AD268" s="32" t="str">
        <f t="shared" si="189"/>
        <v>Dólar USA</v>
      </c>
      <c r="AE268" s="30" t="str">
        <f t="shared" si="189"/>
        <v>Ventas</v>
      </c>
      <c r="AG268" s="33" t="str">
        <f t="shared" si="162"/>
        <v>Gráfico 8</v>
      </c>
      <c r="AH268" s="34" t="str">
        <f t="shared" si="170"/>
        <v>Ventas Estimadas Agricultura</v>
      </c>
      <c r="AI268" s="34" t="str">
        <f t="shared" si="154"/>
        <v>Ventas estimadas de empresas dedicadas a agricultura y/o ganadería</v>
      </c>
      <c r="AJ268" s="34" t="str">
        <f t="shared" si="163"/>
        <v>Ventas Estimadas de Empresas del Sector Agrícola en cultivos de Forraje en praderas mejoradas o sembradas según la Categoría de Tamaño Específica del Servicio de Impuestos Internos de Chile para el Año 2020 (USD)</v>
      </c>
      <c r="AK268" s="35" t="str">
        <f t="shared" si="190"/>
        <v>Año 2020</v>
      </c>
      <c r="AL268" s="34" t="str">
        <f t="shared" si="190"/>
        <v>venta estimada, empresas en agricultura, cultivos, actividad económica, agricultura, ganadería</v>
      </c>
      <c r="AM268" s="36" t="str">
        <f t="shared" si="164"/>
        <v>https://analytics.zoho.com/open-view/2395394000001175359?ZOHO_CRITERIA=%224.5%22.%22Id_Categor%C3%ADa%22%3D100117006</v>
      </c>
      <c r="AN268" s="44" t="str">
        <f t="shared" si="186"/>
        <v>CHL</v>
      </c>
      <c r="AO268" s="44" t="str">
        <f t="shared" si="186"/>
        <v>País</v>
      </c>
      <c r="AP268" s="34" t="str">
        <f t="shared" si="186"/>
        <v>Número de Empleados de las empresas dedicadas a una actividad económica asociada a la agricultura o la ganadería, según tamaño de la empresa.</v>
      </c>
      <c r="AQ268" s="45">
        <f t="shared" si="186"/>
        <v>44324</v>
      </c>
      <c r="AR268" s="36" t="str">
        <f t="shared" si="186"/>
        <v>Español</v>
      </c>
      <c r="AS268" s="36" t="str">
        <f t="shared" si="186"/>
        <v>Naty</v>
      </c>
      <c r="AT268" s="40" t="str">
        <f t="shared" si="186"/>
        <v>No Aplica</v>
      </c>
      <c r="AU268" s="40" t="str">
        <f t="shared" si="186"/>
        <v>No Aplica</v>
      </c>
      <c r="AV268" s="40" t="str">
        <f t="shared" si="186"/>
        <v>No Aplica</v>
      </c>
      <c r="AW268" s="35">
        <v>100117006</v>
      </c>
      <c r="AX268" s="41" t="e">
        <f t="shared" si="187"/>
        <v>#REF!</v>
      </c>
      <c r="AY268" s="46" t="str">
        <f t="shared" si="187"/>
        <v>Fruta</v>
      </c>
      <c r="AZ268" s="40">
        <f t="shared" si="187"/>
        <v>38</v>
      </c>
      <c r="BA268" s="41" t="e">
        <f>+VLOOKUP($Z268,[2]!Temporalidad[[nombre]:[Columna1]],7,0)</f>
        <v>#REF!</v>
      </c>
      <c r="BB268" s="41" t="e">
        <f>+VLOOKUP($B268,[2]!Tipo_Gráfico[#Data],2,0)</f>
        <v>#REF!</v>
      </c>
      <c r="BC268" s="36" t="str">
        <f t="shared" si="172"/>
        <v>Servicio de Impuestos Internos , Ministerio de Hacienda, Chile</v>
      </c>
      <c r="BD268" s="35" t="e">
        <f>+VLOOKUP($AA268,[2]!unidad_medida[[nombre]:[Columna1]],2,0)</f>
        <v>#REF!</v>
      </c>
      <c r="BE268" s="40" t="str">
        <f t="shared" si="188"/>
        <v>No Aplica</v>
      </c>
      <c r="BF268" s="40" t="str">
        <f t="shared" si="188"/>
        <v>No Aplica</v>
      </c>
      <c r="BG268" s="40" t="str">
        <f t="shared" si="188"/>
        <v>No Aplica</v>
      </c>
      <c r="BH268" s="41" t="e">
        <f>+VLOOKUP($AP268,[2]!Responsables[#Data],3,0)</f>
        <v>#REF!</v>
      </c>
      <c r="BI268" s="41" t="e">
        <f>+VLOOKUP($AA268,[2]!unidad_medida[[nombre]:[Columna1]],5,0)</f>
        <v>#REF!</v>
      </c>
    </row>
    <row r="269" spans="1:61" ht="24" x14ac:dyDescent="0.35">
      <c r="A269" s="58" t="s">
        <v>250</v>
      </c>
      <c r="B269" s="58" t="s">
        <v>251</v>
      </c>
      <c r="C269" s="59">
        <v>4.2</v>
      </c>
      <c r="D269" s="19">
        <f t="shared" si="168"/>
        <v>111</v>
      </c>
      <c r="E269" s="20" t="str">
        <f t="shared" si="192"/>
        <v>GR</v>
      </c>
      <c r="F269" s="21"/>
      <c r="G269" s="22"/>
      <c r="H269" s="22"/>
      <c r="I269" s="22"/>
      <c r="J269" s="22"/>
      <c r="K269" s="22"/>
      <c r="L269" s="22"/>
      <c r="M269" s="22"/>
      <c r="N269" s="22"/>
      <c r="O269" s="22"/>
      <c r="P269" s="53" t="str">
        <f>+"Número de Empresas del Sector Agrícola según la Categoría de Tamaño Específica del Servicio de Impuestos Internos de Chile para el Año 2020 (USD)"</f>
        <v>Número de Empresas del Sector Agrícola según la Categoría de Tamaño Específica del Servicio de Impuestos Internos de Chile para el Año 2020 (USD)</v>
      </c>
      <c r="Q269" s="20" t="s">
        <v>229</v>
      </c>
      <c r="R269" s="51"/>
      <c r="S269" s="52"/>
      <c r="T269" s="28"/>
      <c r="U269" s="28"/>
      <c r="V269" s="28"/>
      <c r="W269" s="28"/>
      <c r="X269" s="28"/>
      <c r="Y269" s="28"/>
      <c r="Z269" s="25" t="s">
        <v>230</v>
      </c>
      <c r="AA269" s="54" t="s">
        <v>230</v>
      </c>
      <c r="AB269" s="30" t="str">
        <f t="shared" si="189"/>
        <v>Chile</v>
      </c>
      <c r="AC269" s="31" t="str">
        <f t="shared" si="189"/>
        <v>Año 2020</v>
      </c>
      <c r="AD269" s="32" t="s">
        <v>54</v>
      </c>
      <c r="AE269" s="30" t="s">
        <v>55</v>
      </c>
      <c r="AG269" s="33" t="str">
        <f t="shared" si="162"/>
        <v>Gráfico 9</v>
      </c>
      <c r="AH269" s="34" t="s">
        <v>231</v>
      </c>
      <c r="AI269" s="34" t="str">
        <f t="shared" si="154"/>
        <v>Ventas estimadas de empresas dedicadas a agricultura y/o ganadería</v>
      </c>
      <c r="AJ269" s="34" t="str">
        <f t="shared" si="163"/>
        <v>Número de Empresas del Sector Agrícola según la Categoría de Tamaño Específica del Servicio de Impuestos Internos de Chile para el Año 2020 (USD)</v>
      </c>
      <c r="AK269" s="35" t="str">
        <f t="shared" si="190"/>
        <v>Año 2020</v>
      </c>
      <c r="AL269" s="34" t="str">
        <f t="shared" si="190"/>
        <v>venta estimada, empresas en agricultura, cultivos, actividad económica, agricultura, ganadería</v>
      </c>
      <c r="AM269" s="36" t="str">
        <f t="shared" si="164"/>
        <v>https://analytics.zoho.com/open-view/2395394000001194468</v>
      </c>
      <c r="AN269" s="44" t="str">
        <f t="shared" si="186"/>
        <v>CHL</v>
      </c>
      <c r="AO269" s="44" t="str">
        <f t="shared" si="186"/>
        <v>País</v>
      </c>
      <c r="AP269" s="34" t="str">
        <f t="shared" si="186"/>
        <v>Número de Empleados de las empresas dedicadas a una actividad económica asociada a la agricultura o la ganadería, según tamaño de la empresa.</v>
      </c>
      <c r="AQ269" s="45">
        <f t="shared" si="186"/>
        <v>44324</v>
      </c>
      <c r="AR269" s="36" t="str">
        <f t="shared" si="186"/>
        <v>Español</v>
      </c>
      <c r="AS269" s="36" t="str">
        <f t="shared" si="186"/>
        <v>Naty</v>
      </c>
      <c r="AT269" s="40" t="str">
        <f t="shared" si="186"/>
        <v>No Aplica</v>
      </c>
      <c r="AU269" s="40" t="str">
        <f t="shared" si="186"/>
        <v>No Aplica</v>
      </c>
      <c r="AV269" s="40" t="str">
        <f t="shared" si="186"/>
        <v>No Aplica</v>
      </c>
      <c r="AW269" s="35">
        <f t="shared" si="186"/>
        <v>100117006</v>
      </c>
      <c r="AX269" s="41" t="e">
        <f t="shared" si="187"/>
        <v>#REF!</v>
      </c>
      <c r="AY269" s="46" t="str">
        <f t="shared" si="187"/>
        <v>Fruta</v>
      </c>
      <c r="AZ269" s="40">
        <f t="shared" si="187"/>
        <v>38</v>
      </c>
      <c r="BA269" s="41" t="e">
        <f>+VLOOKUP($Z269,[2]!Temporalidad[[nombre]:[Columna1]],7,0)</f>
        <v>#REF!</v>
      </c>
      <c r="BB269" s="41" t="e">
        <f>+VLOOKUP($B269,[2]!Tipo_Gráfico[#Data],2,0)</f>
        <v>#REF!</v>
      </c>
      <c r="BC269" s="36" t="str">
        <f t="shared" si="172"/>
        <v>Servicio de Impuestos Internos , Ministerio de Hacienda, Chile</v>
      </c>
      <c r="BD269" s="35" t="e">
        <f>+VLOOKUP($AA269,[2]!unidad_medida[[nombre]:[Columna1]],2,0)</f>
        <v>#REF!</v>
      </c>
      <c r="BE269" s="40" t="str">
        <f t="shared" si="188"/>
        <v>No Aplica</v>
      </c>
      <c r="BF269" s="40" t="str">
        <f t="shared" si="188"/>
        <v>No Aplica</v>
      </c>
      <c r="BG269" s="40" t="str">
        <f t="shared" si="188"/>
        <v>No Aplica</v>
      </c>
      <c r="BH269" s="41" t="e">
        <f>+VLOOKUP($AP269,[2]!Responsables[#Data],3,0)</f>
        <v>#REF!</v>
      </c>
      <c r="BI269" s="41" t="e">
        <f>+VLOOKUP($AA269,[2]!unidad_medida[[nombre]:[Columna1]],5,0)</f>
        <v>#REF!</v>
      </c>
    </row>
    <row r="270" spans="1:61" ht="24" x14ac:dyDescent="0.35">
      <c r="A270" s="58" t="s">
        <v>250</v>
      </c>
      <c r="B270" s="58" t="s">
        <v>251</v>
      </c>
      <c r="C270" s="59">
        <v>4.2</v>
      </c>
      <c r="D270" s="19">
        <f t="shared" si="168"/>
        <v>112</v>
      </c>
      <c r="E270" s="20" t="str">
        <f t="shared" si="192"/>
        <v>GR</v>
      </c>
      <c r="F270" s="21"/>
      <c r="G270" s="22"/>
      <c r="H270" s="22"/>
      <c r="I270" s="22"/>
      <c r="J270" s="22"/>
      <c r="K270" s="22"/>
      <c r="L270" s="22"/>
      <c r="M270" s="22"/>
      <c r="N270" s="22"/>
      <c r="O270" s="22"/>
      <c r="P270" s="53" t="str">
        <f>+"Ventas Estimadas de Empresas del Sector Agrícola según la Categoría de Tamaño Específica del Servicio de Impuestos Internos de Chile para el Año 2020 (USD)"</f>
        <v>Ventas Estimadas de Empresas del Sector Agrícola según la Categoría de Tamaño Específica del Servicio de Impuestos Internos de Chile para el Año 2020 (USD)</v>
      </c>
      <c r="Q270" s="20" t="s">
        <v>232</v>
      </c>
      <c r="R270" s="51"/>
      <c r="S270" s="52"/>
      <c r="T270" s="28"/>
      <c r="U270" s="28"/>
      <c r="V270" s="28"/>
      <c r="W270" s="28"/>
      <c r="X270" s="28"/>
      <c r="Y270" s="28"/>
      <c r="Z270" s="25" t="s">
        <v>233</v>
      </c>
      <c r="AA270" s="54" t="s">
        <v>233</v>
      </c>
      <c r="AB270" s="30" t="str">
        <f t="shared" si="189"/>
        <v>Chile</v>
      </c>
      <c r="AC270" s="31" t="str">
        <f t="shared" si="189"/>
        <v>Año 2020</v>
      </c>
      <c r="AD270" s="32" t="s">
        <v>106</v>
      </c>
      <c r="AE270" s="30" t="s">
        <v>107</v>
      </c>
      <c r="AG270" s="33" t="str">
        <f t="shared" si="162"/>
        <v>Gráfico 10</v>
      </c>
      <c r="AH270" s="34" t="s">
        <v>108</v>
      </c>
      <c r="AI270" s="34" t="str">
        <f t="shared" si="154"/>
        <v>Ventas estimadas de empresas dedicadas a agricultura y/o ganadería</v>
      </c>
      <c r="AJ270" s="34" t="str">
        <f t="shared" si="163"/>
        <v>Ventas Estimadas de Empresas del Sector Agrícola según la Categoría de Tamaño Específica del Servicio de Impuestos Internos de Chile para el Año 2020 (USD)</v>
      </c>
      <c r="AK270" s="35" t="str">
        <f t="shared" si="190"/>
        <v>Año 2020</v>
      </c>
      <c r="AL270" s="34" t="str">
        <f t="shared" si="190"/>
        <v>venta estimada, empresas en agricultura, cultivos, actividad económica, agricultura, ganadería</v>
      </c>
      <c r="AM270" s="36" t="str">
        <f t="shared" si="164"/>
        <v>https://analytics.zoho.com/open-view/2395394000001194755</v>
      </c>
      <c r="AN270" s="44" t="str">
        <f t="shared" si="186"/>
        <v>CHL</v>
      </c>
      <c r="AO270" s="44" t="str">
        <f t="shared" si="186"/>
        <v>País</v>
      </c>
      <c r="AP270" s="34" t="str">
        <f t="shared" si="186"/>
        <v>Número de Empleados de las empresas dedicadas a una actividad económica asociada a la agricultura o la ganadería, según tamaño de la empresa.</v>
      </c>
      <c r="AQ270" s="45">
        <f t="shared" si="186"/>
        <v>44324</v>
      </c>
      <c r="AR270" s="36" t="str">
        <f t="shared" si="186"/>
        <v>Español</v>
      </c>
      <c r="AS270" s="36" t="str">
        <f t="shared" si="186"/>
        <v>Naty</v>
      </c>
      <c r="AT270" s="40" t="str">
        <f t="shared" si="186"/>
        <v>No Aplica</v>
      </c>
      <c r="AU270" s="40" t="str">
        <f t="shared" si="186"/>
        <v>No Aplica</v>
      </c>
      <c r="AV270" s="40" t="str">
        <f t="shared" si="186"/>
        <v>No Aplica</v>
      </c>
      <c r="AW270" s="35">
        <f t="shared" si="186"/>
        <v>100117006</v>
      </c>
      <c r="AX270" s="41" t="e">
        <f t="shared" si="187"/>
        <v>#REF!</v>
      </c>
      <c r="AY270" s="46" t="str">
        <f t="shared" si="187"/>
        <v>Fruta</v>
      </c>
      <c r="AZ270" s="40">
        <f t="shared" si="187"/>
        <v>38</v>
      </c>
      <c r="BA270" s="41" t="e">
        <f>+VLOOKUP($Z270,[2]!Temporalidad[[nombre]:[Columna1]],7,0)</f>
        <v>#REF!</v>
      </c>
      <c r="BB270" s="41" t="e">
        <f>+VLOOKUP($B270,[2]!Tipo_Gráfico[#Data],2,0)</f>
        <v>#REF!</v>
      </c>
      <c r="BC270" s="36" t="str">
        <f t="shared" si="172"/>
        <v>Servicio de Impuestos Internos , Ministerio de Hacienda, Chile</v>
      </c>
      <c r="BD270" s="35" t="e">
        <f>+VLOOKUP($AA270,[2]!unidad_medida[[nombre]:[Columna1]],2,0)</f>
        <v>#REF!</v>
      </c>
      <c r="BE270" s="40" t="str">
        <f t="shared" si="188"/>
        <v>No Aplica</v>
      </c>
      <c r="BF270" s="40" t="str">
        <f t="shared" si="188"/>
        <v>No Aplica</v>
      </c>
      <c r="BG270" s="40" t="str">
        <f t="shared" si="188"/>
        <v>No Aplica</v>
      </c>
      <c r="BH270" s="41" t="e">
        <f>+VLOOKUP($AP270,[2]!Responsables[#Data],3,0)</f>
        <v>#REF!</v>
      </c>
      <c r="BI270" s="41" t="e">
        <f>+VLOOKUP($AA270,[2]!unidad_medida[[nombre]:[Columna1]],5,0)</f>
        <v>#REF!</v>
      </c>
    </row>
    <row r="271" spans="1:61" ht="24" x14ac:dyDescent="0.35">
      <c r="A271" s="58" t="s">
        <v>250</v>
      </c>
      <c r="B271" s="58" t="s">
        <v>251</v>
      </c>
      <c r="C271" s="59">
        <v>4.2</v>
      </c>
      <c r="D271" s="19">
        <f t="shared" si="168"/>
        <v>113</v>
      </c>
      <c r="E271" s="20" t="str">
        <f t="shared" si="192"/>
        <v>GR</v>
      </c>
      <c r="F271" s="21"/>
      <c r="G271" s="22"/>
      <c r="H271" s="22"/>
      <c r="I271" s="22"/>
      <c r="J271" s="22"/>
      <c r="K271" s="22"/>
      <c r="L271" s="22"/>
      <c r="M271" s="22"/>
      <c r="N271" s="22"/>
      <c r="O271" s="22"/>
      <c r="P271" s="53" t="s">
        <v>234</v>
      </c>
      <c r="Q271" s="20" t="s">
        <v>235</v>
      </c>
      <c r="R271" s="51"/>
      <c r="S271" s="52"/>
      <c r="T271" s="28"/>
      <c r="U271" s="28"/>
      <c r="V271" s="28"/>
      <c r="W271" s="28"/>
      <c r="X271" s="28"/>
      <c r="Y271" s="28"/>
      <c r="Z271" s="25" t="s">
        <v>236</v>
      </c>
      <c r="AA271" s="54" t="s">
        <v>236</v>
      </c>
      <c r="AB271" s="30" t="str">
        <f t="shared" si="189"/>
        <v>Chile</v>
      </c>
      <c r="AC271" s="31" t="str">
        <f t="shared" si="189"/>
        <v>Año 2020</v>
      </c>
      <c r="AD271" s="32" t="s">
        <v>54</v>
      </c>
      <c r="AE271" s="30" t="s">
        <v>55</v>
      </c>
      <c r="AG271" s="33" t="str">
        <f t="shared" si="162"/>
        <v>Gráfico 11</v>
      </c>
      <c r="AH271" s="34" t="s">
        <v>231</v>
      </c>
      <c r="AI271" s="34" t="str">
        <f t="shared" si="154"/>
        <v>Ventas estimadas de empresas dedicadas a agricultura y/o ganadería</v>
      </c>
      <c r="AJ271" s="34" t="str">
        <f t="shared" si="163"/>
        <v>Número de Empresas y Ventas Estimadas del Sector Agrícola según la Categoría de Tamaño Específica del Servicio de Impuestos Internos de Chile para el Año 2020 (USD)</v>
      </c>
      <c r="AK271" s="35" t="str">
        <f t="shared" si="190"/>
        <v>Año 2020</v>
      </c>
      <c r="AL271" s="34" t="str">
        <f t="shared" si="190"/>
        <v>venta estimada, empresas en agricultura, cultivos, actividad económica, agricultura, ganadería</v>
      </c>
      <c r="AM271" s="36" t="str">
        <f t="shared" si="164"/>
        <v>https://analytics.zoho.com/open-view/2395394000001194960</v>
      </c>
      <c r="AN271" s="44" t="str">
        <f t="shared" si="186"/>
        <v>CHL</v>
      </c>
      <c r="AO271" s="44" t="str">
        <f t="shared" si="186"/>
        <v>País</v>
      </c>
      <c r="AP271" s="34" t="str">
        <f t="shared" si="186"/>
        <v>Número de Empleados de las empresas dedicadas a una actividad económica asociada a la agricultura o la ganadería, según tamaño de la empresa.</v>
      </c>
      <c r="AQ271" s="45">
        <f t="shared" si="186"/>
        <v>44324</v>
      </c>
      <c r="AR271" s="36" t="str">
        <f t="shared" si="186"/>
        <v>Español</v>
      </c>
      <c r="AS271" s="36" t="str">
        <f t="shared" si="186"/>
        <v>Naty</v>
      </c>
      <c r="AT271" s="40" t="str">
        <f t="shared" si="186"/>
        <v>No Aplica</v>
      </c>
      <c r="AU271" s="40" t="str">
        <f t="shared" si="186"/>
        <v>No Aplica</v>
      </c>
      <c r="AV271" s="40" t="str">
        <f t="shared" si="186"/>
        <v>No Aplica</v>
      </c>
      <c r="AW271" s="35">
        <f t="shared" si="186"/>
        <v>100117006</v>
      </c>
      <c r="AX271" s="41" t="e">
        <f t="shared" si="187"/>
        <v>#REF!</v>
      </c>
      <c r="AY271" s="46" t="str">
        <f t="shared" si="187"/>
        <v>Fruta</v>
      </c>
      <c r="AZ271" s="40">
        <f t="shared" si="187"/>
        <v>38</v>
      </c>
      <c r="BA271" s="41" t="e">
        <f>+VLOOKUP($Z271,[2]!Temporalidad[[nombre]:[Columna1]],7,0)</f>
        <v>#REF!</v>
      </c>
      <c r="BB271" s="41" t="e">
        <f>+VLOOKUP($B271,[2]!Tipo_Gráfico[#Data],2,0)</f>
        <v>#REF!</v>
      </c>
      <c r="BC271" s="36" t="str">
        <f t="shared" si="172"/>
        <v>Servicio de Impuestos Internos , Ministerio de Hacienda, Chile</v>
      </c>
      <c r="BD271" s="35" t="e">
        <f>+VLOOKUP($AA271,[2]!unidad_medida[[nombre]:[Columna1]],2,0)</f>
        <v>#REF!</v>
      </c>
      <c r="BE271" s="40" t="str">
        <f t="shared" si="188"/>
        <v>No Aplica</v>
      </c>
      <c r="BF271" s="40" t="str">
        <f t="shared" si="188"/>
        <v>No Aplica</v>
      </c>
      <c r="BG271" s="40" t="str">
        <f t="shared" si="188"/>
        <v>No Aplica</v>
      </c>
      <c r="BH271" s="41" t="e">
        <f>+VLOOKUP($AP271,[2]!Responsables[#Data],3,0)</f>
        <v>#REF!</v>
      </c>
      <c r="BI271" s="41" t="e">
        <f>+VLOOKUP($AA271,[2]!unidad_medida[[nombre]:[Columna1]],5,0)</f>
        <v>#REF!</v>
      </c>
    </row>
    <row r="272" spans="1:61" ht="24" x14ac:dyDescent="0.35">
      <c r="A272" s="58" t="s">
        <v>250</v>
      </c>
      <c r="B272" s="58" t="s">
        <v>251</v>
      </c>
      <c r="C272" s="59">
        <v>4.2</v>
      </c>
      <c r="D272" s="19">
        <f t="shared" si="168"/>
        <v>114</v>
      </c>
      <c r="E272" s="20" t="s">
        <v>237</v>
      </c>
      <c r="F272" s="21"/>
      <c r="G272" s="22"/>
      <c r="H272" s="24">
        <v>100110</v>
      </c>
      <c r="I272" s="23" t="s">
        <v>48</v>
      </c>
      <c r="J272" s="23" t="s">
        <v>48</v>
      </c>
      <c r="K272" s="22"/>
      <c r="L272" s="22"/>
      <c r="M272" s="22"/>
      <c r="N272" s="22"/>
      <c r="O272" s="22"/>
      <c r="P272" s="53" t="str">
        <f>+"Número de Empresas del Sector Agrícola en cultivos de  "&amp;R272&amp;"  según la Categoría de Tamaño Específica del Servicio de Impuestos Internos de Chile para el Año 2020 (USD)"</f>
        <v>Número de Empresas del Sector Agrícola en cultivos de  Legumbres  según la Categoría de Tamaño Específica del Servicio de Impuestos Internos de Chile para el Año 2020 (USD)</v>
      </c>
      <c r="Q272" s="20" t="s">
        <v>238</v>
      </c>
      <c r="R272" s="47" t="s">
        <v>136</v>
      </c>
      <c r="S272" s="48">
        <f>+H272</f>
        <v>100110</v>
      </c>
      <c r="T272" s="28"/>
      <c r="U272" s="28"/>
      <c r="V272" s="28"/>
      <c r="W272" s="28"/>
      <c r="X272" s="28"/>
      <c r="Y272" s="28"/>
      <c r="Z272" s="25"/>
      <c r="AA272" s="54"/>
      <c r="AB272" s="30" t="str">
        <f t="shared" si="189"/>
        <v>Chile</v>
      </c>
      <c r="AC272" s="31" t="str">
        <f t="shared" si="189"/>
        <v>Año 2020</v>
      </c>
      <c r="AD272" s="32" t="s">
        <v>239</v>
      </c>
      <c r="AE272" s="30" t="s">
        <v>138</v>
      </c>
      <c r="AG272" s="33" t="str">
        <f t="shared" si="162"/>
        <v>Informe 1</v>
      </c>
      <c r="AH272" s="34" t="s">
        <v>240</v>
      </c>
      <c r="AI272" s="34" t="str">
        <f t="shared" si="154"/>
        <v>Ventas estimadas de empresas dedicadas a agricultura y/o ganadería</v>
      </c>
      <c r="AJ272" s="34" t="str">
        <f t="shared" si="163"/>
        <v>Número de Empresas del Sector Agrícola en cultivos de  Legumbres  según la Categoría de Tamaño Específica del Servicio de Impuestos Internos de Chile para el Año 2020 (USD)</v>
      </c>
      <c r="AK272" s="35" t="str">
        <f t="shared" si="190"/>
        <v>Año 2020</v>
      </c>
      <c r="AL272" s="34" t="str">
        <f t="shared" si="190"/>
        <v>venta estimada, empresas en agricultura, cultivos, actividad económica, agricultura, ganadería</v>
      </c>
      <c r="AM272" s="36">
        <f t="shared" si="164"/>
        <v>0</v>
      </c>
      <c r="AN272" s="44" t="str">
        <f t="shared" ref="AN272:AZ287" si="193">+AN271</f>
        <v>CHL</v>
      </c>
      <c r="AO272" s="44" t="str">
        <f t="shared" si="193"/>
        <v>País</v>
      </c>
      <c r="AP272" s="34" t="str">
        <f t="shared" si="193"/>
        <v>Número de Empleados de las empresas dedicadas a una actividad económica asociada a la agricultura o la ganadería, según tamaño de la empresa.</v>
      </c>
      <c r="AQ272" s="45">
        <f t="shared" si="193"/>
        <v>44324</v>
      </c>
      <c r="AR272" s="36" t="str">
        <f t="shared" si="193"/>
        <v>Español</v>
      </c>
      <c r="AS272" s="36" t="str">
        <f t="shared" si="193"/>
        <v>Naty</v>
      </c>
      <c r="AT272" s="40" t="str">
        <f t="shared" si="193"/>
        <v>No Aplica</v>
      </c>
      <c r="AU272" s="40" t="str">
        <f t="shared" si="193"/>
        <v>No Aplica</v>
      </c>
      <c r="AV272" s="40" t="str">
        <f t="shared" si="193"/>
        <v>No Aplica</v>
      </c>
      <c r="AW272" s="35">
        <f t="shared" si="193"/>
        <v>100117006</v>
      </c>
      <c r="AX272" s="41" t="e">
        <f t="shared" si="193"/>
        <v>#REF!</v>
      </c>
      <c r="AY272" s="46" t="str">
        <f t="shared" si="193"/>
        <v>Fruta</v>
      </c>
      <c r="AZ272" s="40">
        <f t="shared" si="193"/>
        <v>38</v>
      </c>
      <c r="BA272" s="41" t="e">
        <f>+VLOOKUP($Z272,[2]!Temporalidad[[nombre]:[Columna1]],7,0)</f>
        <v>#REF!</v>
      </c>
      <c r="BB272" s="41" t="e">
        <f>+VLOOKUP($B272,[2]!Tipo_Gráfico[#Data],2,0)</f>
        <v>#REF!</v>
      </c>
      <c r="BC272" s="36" t="str">
        <f t="shared" si="172"/>
        <v>Servicio de Impuestos Internos , Ministerio de Hacienda, Chile</v>
      </c>
      <c r="BD272" s="35" t="e">
        <f>+VLOOKUP($AA272,[2]!unidad_medida[[nombre]:[Columna1]],2,0)</f>
        <v>#REF!</v>
      </c>
      <c r="BE272" s="40" t="str">
        <f t="shared" ref="BE272:BG287" si="194">+BE271</f>
        <v>No Aplica</v>
      </c>
      <c r="BF272" s="40" t="str">
        <f t="shared" si="194"/>
        <v>No Aplica</v>
      </c>
      <c r="BG272" s="40" t="str">
        <f t="shared" si="194"/>
        <v>No Aplica</v>
      </c>
      <c r="BH272" s="41" t="e">
        <f>+VLOOKUP($AP272,[2]!Responsables[#Data],3,0)</f>
        <v>#REF!</v>
      </c>
      <c r="BI272" s="41" t="e">
        <f>+VLOOKUP($AA272,[2]!unidad_medida[[nombre]:[Columna1]],5,0)</f>
        <v>#REF!</v>
      </c>
    </row>
    <row r="273" spans="1:61" ht="24" x14ac:dyDescent="0.35">
      <c r="A273" s="58" t="s">
        <v>250</v>
      </c>
      <c r="B273" s="58" t="s">
        <v>251</v>
      </c>
      <c r="C273" s="59">
        <v>4.2</v>
      </c>
      <c r="D273" s="19">
        <f t="shared" si="168"/>
        <v>115</v>
      </c>
      <c r="E273" s="20" t="s">
        <v>237</v>
      </c>
      <c r="F273" s="21"/>
      <c r="G273" s="22"/>
      <c r="H273" s="24">
        <v>100111</v>
      </c>
      <c r="I273" s="23" t="s">
        <v>48</v>
      </c>
      <c r="J273" s="23" t="s">
        <v>48</v>
      </c>
      <c r="K273" s="22"/>
      <c r="L273" s="22"/>
      <c r="M273" s="22"/>
      <c r="N273" s="22"/>
      <c r="O273" s="22"/>
      <c r="P273" s="53" t="str">
        <f t="shared" ref="P273:P278" si="195">+"Número de Empresas del Sector Agrícola en cultivos de  "&amp;R273&amp;"  según la Categoría de Tamaño Específica del Servicio de Impuestos Internos de Chile para el Año 2020 (USD)"</f>
        <v>Número de Empresas del Sector Agrícola en cultivos de  Cereales  según la Categoría de Tamaño Específica del Servicio de Impuestos Internos de Chile para el Año 2020 (USD)</v>
      </c>
      <c r="Q273" s="20" t="str">
        <f>+Q272</f>
        <v>Informe 1</v>
      </c>
      <c r="R273" s="47" t="s">
        <v>140</v>
      </c>
      <c r="S273" s="48">
        <f t="shared" ref="S273:S278" si="196">+H273</f>
        <v>100111</v>
      </c>
      <c r="T273" s="28"/>
      <c r="U273" s="28"/>
      <c r="V273" s="28"/>
      <c r="W273" s="28"/>
      <c r="X273" s="28"/>
      <c r="Y273" s="28"/>
      <c r="Z273" s="25"/>
      <c r="AA273" s="54"/>
      <c r="AB273" s="30" t="str">
        <f t="shared" ref="AB273:AE288" si="197">+AB272</f>
        <v>Chile</v>
      </c>
      <c r="AC273" s="31" t="str">
        <f t="shared" si="197"/>
        <v>Año 2020</v>
      </c>
      <c r="AD273" s="32" t="str">
        <f>+AD272</f>
        <v>empleados</v>
      </c>
      <c r="AE273" s="30" t="str">
        <f t="shared" ref="AE273:AE278" si="198">+AE272</f>
        <v>Empleados</v>
      </c>
      <c r="AG273" s="33" t="str">
        <f t="shared" si="162"/>
        <v>Informe 1</v>
      </c>
      <c r="AH273" s="34" t="str">
        <f t="shared" si="170"/>
        <v>Número de Empleados</v>
      </c>
      <c r="AI273" s="34" t="str">
        <f t="shared" si="154"/>
        <v>Ventas estimadas de empresas dedicadas a agricultura y/o ganadería</v>
      </c>
      <c r="AJ273" s="34" t="str">
        <f t="shared" si="163"/>
        <v>Número de Empresas del Sector Agrícola en cultivos de  Cereales  según la Categoría de Tamaño Específica del Servicio de Impuestos Internos de Chile para el Año 2020 (USD)</v>
      </c>
      <c r="AK273" s="35" t="str">
        <f t="shared" ref="AK273:AL288" si="199">+AK272</f>
        <v>Año 2020</v>
      </c>
      <c r="AL273" s="34" t="str">
        <f t="shared" si="199"/>
        <v>venta estimada, empresas en agricultura, cultivos, actividad económica, agricultura, ganadería</v>
      </c>
      <c r="AM273" s="36">
        <f t="shared" si="164"/>
        <v>0</v>
      </c>
      <c r="AN273" s="44" t="str">
        <f t="shared" si="193"/>
        <v>CHL</v>
      </c>
      <c r="AO273" s="44" t="str">
        <f t="shared" si="193"/>
        <v>País</v>
      </c>
      <c r="AP273" s="34" t="str">
        <f t="shared" si="193"/>
        <v>Número de Empleados de las empresas dedicadas a una actividad económica asociada a la agricultura o la ganadería, según tamaño de la empresa.</v>
      </c>
      <c r="AQ273" s="45">
        <f t="shared" si="193"/>
        <v>44324</v>
      </c>
      <c r="AR273" s="36" t="str">
        <f t="shared" si="193"/>
        <v>Español</v>
      </c>
      <c r="AS273" s="36" t="str">
        <f t="shared" si="193"/>
        <v>Naty</v>
      </c>
      <c r="AT273" s="40" t="str">
        <f t="shared" si="193"/>
        <v>No Aplica</v>
      </c>
      <c r="AU273" s="40" t="str">
        <f t="shared" si="193"/>
        <v>No Aplica</v>
      </c>
      <c r="AV273" s="40" t="str">
        <f t="shared" si="193"/>
        <v>No Aplica</v>
      </c>
      <c r="AW273" s="35">
        <f t="shared" si="193"/>
        <v>100117006</v>
      </c>
      <c r="AX273" s="41" t="e">
        <f t="shared" si="193"/>
        <v>#REF!</v>
      </c>
      <c r="AY273" s="46" t="str">
        <f t="shared" si="193"/>
        <v>Fruta</v>
      </c>
      <c r="AZ273" s="40">
        <f t="shared" si="193"/>
        <v>38</v>
      </c>
      <c r="BA273" s="41" t="e">
        <f>+VLOOKUP($Z273,[2]!Temporalidad[[nombre]:[Columna1]],7,0)</f>
        <v>#REF!</v>
      </c>
      <c r="BB273" s="41" t="e">
        <f>+VLOOKUP($B273,[2]!Tipo_Gráfico[#Data],2,0)</f>
        <v>#REF!</v>
      </c>
      <c r="BC273" s="36" t="str">
        <f t="shared" si="172"/>
        <v>Servicio de Impuestos Internos , Ministerio de Hacienda, Chile</v>
      </c>
      <c r="BD273" s="35" t="e">
        <f>+VLOOKUP($AA273,[2]!unidad_medida[[nombre]:[Columna1]],2,0)</f>
        <v>#REF!</v>
      </c>
      <c r="BE273" s="40" t="str">
        <f t="shared" si="194"/>
        <v>No Aplica</v>
      </c>
      <c r="BF273" s="40" t="str">
        <f t="shared" si="194"/>
        <v>No Aplica</v>
      </c>
      <c r="BG273" s="40" t="str">
        <f t="shared" si="194"/>
        <v>No Aplica</v>
      </c>
      <c r="BH273" s="41" t="e">
        <f>+VLOOKUP($AP273,[2]!Responsables[#Data],3,0)</f>
        <v>#REF!</v>
      </c>
      <c r="BI273" s="41" t="e">
        <f>+VLOOKUP($AA273,[2]!unidad_medida[[nombre]:[Columna1]],5,0)</f>
        <v>#REF!</v>
      </c>
    </row>
    <row r="274" spans="1:61" ht="24" x14ac:dyDescent="0.35">
      <c r="A274" s="58" t="s">
        <v>250</v>
      </c>
      <c r="B274" s="58" t="s">
        <v>251</v>
      </c>
      <c r="C274" s="59">
        <v>4.2</v>
      </c>
      <c r="D274" s="19">
        <f t="shared" si="168"/>
        <v>116</v>
      </c>
      <c r="E274" s="20" t="s">
        <v>237</v>
      </c>
      <c r="F274" s="21"/>
      <c r="G274" s="22"/>
      <c r="H274" s="24">
        <v>100112</v>
      </c>
      <c r="I274" s="23" t="s">
        <v>48</v>
      </c>
      <c r="J274" s="23" t="s">
        <v>48</v>
      </c>
      <c r="K274" s="22"/>
      <c r="L274" s="22"/>
      <c r="M274" s="22"/>
      <c r="N274" s="22"/>
      <c r="O274" s="22"/>
      <c r="P274" s="53" t="str">
        <f t="shared" si="195"/>
        <v>Número de Empresas del Sector Agrícola en cultivos de  Hortalizas  según la Categoría de Tamaño Específica del Servicio de Impuestos Internos de Chile para el Año 2020 (USD)</v>
      </c>
      <c r="Q274" s="20" t="str">
        <f t="shared" ref="Q274:Q278" si="200">+Q273</f>
        <v>Informe 1</v>
      </c>
      <c r="R274" s="47" t="s">
        <v>142</v>
      </c>
      <c r="S274" s="48">
        <f t="shared" si="196"/>
        <v>100112</v>
      </c>
      <c r="T274" s="28"/>
      <c r="U274" s="28"/>
      <c r="V274" s="28"/>
      <c r="W274" s="28"/>
      <c r="X274" s="28"/>
      <c r="Y274" s="28"/>
      <c r="Z274" s="25"/>
      <c r="AA274" s="54"/>
      <c r="AB274" s="30" t="str">
        <f t="shared" si="197"/>
        <v>Chile</v>
      </c>
      <c r="AC274" s="31" t="str">
        <f t="shared" si="197"/>
        <v>Año 2020</v>
      </c>
      <c r="AD274" s="32" t="str">
        <f t="shared" si="197"/>
        <v>empleados</v>
      </c>
      <c r="AE274" s="30" t="str">
        <f t="shared" si="198"/>
        <v>Empleados</v>
      </c>
      <c r="AG274" s="33" t="str">
        <f t="shared" si="162"/>
        <v>Informe 1</v>
      </c>
      <c r="AH274" s="34" t="str">
        <f t="shared" si="170"/>
        <v>Número de Empleados</v>
      </c>
      <c r="AI274" s="34" t="str">
        <f t="shared" si="154"/>
        <v>Ventas estimadas de empresas dedicadas a agricultura y/o ganadería</v>
      </c>
      <c r="AJ274" s="34" t="str">
        <f t="shared" si="163"/>
        <v>Número de Empresas del Sector Agrícola en cultivos de  Hortalizas  según la Categoría de Tamaño Específica del Servicio de Impuestos Internos de Chile para el Año 2020 (USD)</v>
      </c>
      <c r="AK274" s="35" t="str">
        <f t="shared" si="199"/>
        <v>Año 2020</v>
      </c>
      <c r="AL274" s="34" t="str">
        <f t="shared" si="199"/>
        <v>venta estimada, empresas en agricultura, cultivos, actividad económica, agricultura, ganadería</v>
      </c>
      <c r="AM274" s="36">
        <f t="shared" si="164"/>
        <v>0</v>
      </c>
      <c r="AN274" s="44" t="str">
        <f t="shared" si="193"/>
        <v>CHL</v>
      </c>
      <c r="AO274" s="44" t="str">
        <f t="shared" si="193"/>
        <v>País</v>
      </c>
      <c r="AP274" s="34" t="str">
        <f t="shared" si="193"/>
        <v>Número de Empleados de las empresas dedicadas a una actividad económica asociada a la agricultura o la ganadería, según tamaño de la empresa.</v>
      </c>
      <c r="AQ274" s="45">
        <f t="shared" si="193"/>
        <v>44324</v>
      </c>
      <c r="AR274" s="36" t="str">
        <f t="shared" si="193"/>
        <v>Español</v>
      </c>
      <c r="AS274" s="36" t="str">
        <f t="shared" si="193"/>
        <v>Naty</v>
      </c>
      <c r="AT274" s="40" t="str">
        <f t="shared" si="193"/>
        <v>No Aplica</v>
      </c>
      <c r="AU274" s="40" t="str">
        <f t="shared" si="193"/>
        <v>No Aplica</v>
      </c>
      <c r="AV274" s="40" t="str">
        <f t="shared" si="193"/>
        <v>No Aplica</v>
      </c>
      <c r="AW274" s="35">
        <f t="shared" si="193"/>
        <v>100117006</v>
      </c>
      <c r="AX274" s="41" t="e">
        <f t="shared" si="193"/>
        <v>#REF!</v>
      </c>
      <c r="AY274" s="46" t="str">
        <f t="shared" si="193"/>
        <v>Fruta</v>
      </c>
      <c r="AZ274" s="40">
        <f t="shared" si="193"/>
        <v>38</v>
      </c>
      <c r="BA274" s="41" t="e">
        <f>+VLOOKUP($Z274,[2]!Temporalidad[[nombre]:[Columna1]],7,0)</f>
        <v>#REF!</v>
      </c>
      <c r="BB274" s="41" t="e">
        <f>+VLOOKUP($B274,[2]!Tipo_Gráfico[#Data],2,0)</f>
        <v>#REF!</v>
      </c>
      <c r="BC274" s="36" t="str">
        <f t="shared" si="172"/>
        <v>Servicio de Impuestos Internos , Ministerio de Hacienda, Chile</v>
      </c>
      <c r="BD274" s="35" t="e">
        <f>+VLOOKUP($AA274,[2]!unidad_medida[[nombre]:[Columna1]],2,0)</f>
        <v>#REF!</v>
      </c>
      <c r="BE274" s="40" t="str">
        <f t="shared" si="194"/>
        <v>No Aplica</v>
      </c>
      <c r="BF274" s="40" t="str">
        <f t="shared" si="194"/>
        <v>No Aplica</v>
      </c>
      <c r="BG274" s="40" t="str">
        <f t="shared" si="194"/>
        <v>No Aplica</v>
      </c>
      <c r="BH274" s="41" t="e">
        <f>+VLOOKUP($AP274,[2]!Responsables[#Data],3,0)</f>
        <v>#REF!</v>
      </c>
      <c r="BI274" s="41" t="e">
        <f>+VLOOKUP($AA274,[2]!unidad_medida[[nombre]:[Columna1]],5,0)</f>
        <v>#REF!</v>
      </c>
    </row>
    <row r="275" spans="1:61" ht="24" x14ac:dyDescent="0.35">
      <c r="A275" s="58" t="s">
        <v>250</v>
      </c>
      <c r="B275" s="58" t="s">
        <v>251</v>
      </c>
      <c r="C275" s="59">
        <v>4.2</v>
      </c>
      <c r="D275" s="19">
        <f t="shared" si="168"/>
        <v>117</v>
      </c>
      <c r="E275" s="20" t="s">
        <v>237</v>
      </c>
      <c r="F275" s="21"/>
      <c r="G275" s="22"/>
      <c r="H275" s="24">
        <v>100113</v>
      </c>
      <c r="I275" s="23" t="s">
        <v>48</v>
      </c>
      <c r="J275" s="23" t="s">
        <v>48</v>
      </c>
      <c r="K275" s="22"/>
      <c r="L275" s="22"/>
      <c r="M275" s="22"/>
      <c r="N275" s="22"/>
      <c r="O275" s="22"/>
      <c r="P275" s="53" t="str">
        <f t="shared" si="195"/>
        <v>Número de Empresas del Sector Agrícola en cultivos de  Industriales  según la Categoría de Tamaño Específica del Servicio de Impuestos Internos de Chile para el Año 2020 (USD)</v>
      </c>
      <c r="Q275" s="20" t="str">
        <f t="shared" si="200"/>
        <v>Informe 1</v>
      </c>
      <c r="R275" s="47" t="s">
        <v>144</v>
      </c>
      <c r="S275" s="48">
        <f t="shared" si="196"/>
        <v>100113</v>
      </c>
      <c r="T275" s="28"/>
      <c r="U275" s="28"/>
      <c r="V275" s="28"/>
      <c r="W275" s="28"/>
      <c r="X275" s="28"/>
      <c r="Y275" s="28"/>
      <c r="Z275" s="25"/>
      <c r="AA275" s="54"/>
      <c r="AB275" s="30" t="str">
        <f t="shared" si="197"/>
        <v>Chile</v>
      </c>
      <c r="AC275" s="31" t="str">
        <f t="shared" si="197"/>
        <v>Año 2020</v>
      </c>
      <c r="AD275" s="32" t="str">
        <f t="shared" si="197"/>
        <v>empleados</v>
      </c>
      <c r="AE275" s="30" t="str">
        <f t="shared" si="198"/>
        <v>Empleados</v>
      </c>
      <c r="AG275" s="33" t="str">
        <f t="shared" si="162"/>
        <v>Informe 1</v>
      </c>
      <c r="AH275" s="34" t="str">
        <f t="shared" si="170"/>
        <v>Número de Empleados</v>
      </c>
      <c r="AI275" s="34" t="str">
        <f t="shared" si="170"/>
        <v>Ventas estimadas de empresas dedicadas a agricultura y/o ganadería</v>
      </c>
      <c r="AJ275" s="34" t="str">
        <f t="shared" si="163"/>
        <v>Número de Empresas del Sector Agrícola en cultivos de  Industriales  según la Categoría de Tamaño Específica del Servicio de Impuestos Internos de Chile para el Año 2020 (USD)</v>
      </c>
      <c r="AK275" s="35" t="str">
        <f t="shared" si="199"/>
        <v>Año 2020</v>
      </c>
      <c r="AL275" s="34" t="str">
        <f t="shared" si="199"/>
        <v>venta estimada, empresas en agricultura, cultivos, actividad económica, agricultura, ganadería</v>
      </c>
      <c r="AM275" s="36">
        <f t="shared" si="164"/>
        <v>0</v>
      </c>
      <c r="AN275" s="44" t="str">
        <f t="shared" si="193"/>
        <v>CHL</v>
      </c>
      <c r="AO275" s="44" t="str">
        <f t="shared" si="193"/>
        <v>País</v>
      </c>
      <c r="AP275" s="34" t="str">
        <f t="shared" si="193"/>
        <v>Número de Empleados de las empresas dedicadas a una actividad económica asociada a la agricultura o la ganadería, según tamaño de la empresa.</v>
      </c>
      <c r="AQ275" s="45">
        <f t="shared" si="193"/>
        <v>44324</v>
      </c>
      <c r="AR275" s="36" t="str">
        <f t="shared" si="193"/>
        <v>Español</v>
      </c>
      <c r="AS275" s="36" t="str">
        <f t="shared" si="193"/>
        <v>Naty</v>
      </c>
      <c r="AT275" s="40" t="str">
        <f t="shared" si="193"/>
        <v>No Aplica</v>
      </c>
      <c r="AU275" s="40" t="str">
        <f t="shared" si="193"/>
        <v>No Aplica</v>
      </c>
      <c r="AV275" s="40" t="str">
        <f t="shared" si="193"/>
        <v>No Aplica</v>
      </c>
      <c r="AW275" s="35">
        <f t="shared" si="193"/>
        <v>100117006</v>
      </c>
      <c r="AX275" s="41" t="e">
        <f t="shared" si="193"/>
        <v>#REF!</v>
      </c>
      <c r="AY275" s="46" t="str">
        <f t="shared" si="193"/>
        <v>Fruta</v>
      </c>
      <c r="AZ275" s="40">
        <f t="shared" si="193"/>
        <v>38</v>
      </c>
      <c r="BA275" s="41" t="e">
        <f>+VLOOKUP($Z275,[2]!Temporalidad[[nombre]:[Columna1]],7,0)</f>
        <v>#REF!</v>
      </c>
      <c r="BB275" s="41" t="e">
        <f>+VLOOKUP($B275,[2]!Tipo_Gráfico[#Data],2,0)</f>
        <v>#REF!</v>
      </c>
      <c r="BC275" s="36" t="str">
        <f t="shared" si="172"/>
        <v>Servicio de Impuestos Internos , Ministerio de Hacienda, Chile</v>
      </c>
      <c r="BD275" s="35" t="e">
        <f>+VLOOKUP($AA275,[2]!unidad_medida[[nombre]:[Columna1]],2,0)</f>
        <v>#REF!</v>
      </c>
      <c r="BE275" s="40" t="str">
        <f t="shared" si="194"/>
        <v>No Aplica</v>
      </c>
      <c r="BF275" s="40" t="str">
        <f t="shared" si="194"/>
        <v>No Aplica</v>
      </c>
      <c r="BG275" s="40" t="str">
        <f t="shared" si="194"/>
        <v>No Aplica</v>
      </c>
      <c r="BH275" s="41" t="e">
        <f>+VLOOKUP($AP275,[2]!Responsables[#Data],3,0)</f>
        <v>#REF!</v>
      </c>
      <c r="BI275" s="41" t="e">
        <f>+VLOOKUP($AA275,[2]!unidad_medida[[nombre]:[Columna1]],5,0)</f>
        <v>#REF!</v>
      </c>
    </row>
    <row r="276" spans="1:61" ht="24" x14ac:dyDescent="0.35">
      <c r="A276" s="58" t="s">
        <v>250</v>
      </c>
      <c r="B276" s="58" t="s">
        <v>251</v>
      </c>
      <c r="C276" s="59">
        <v>4.2</v>
      </c>
      <c r="D276" s="19">
        <f t="shared" si="168"/>
        <v>118</v>
      </c>
      <c r="E276" s="20" t="s">
        <v>237</v>
      </c>
      <c r="F276" s="21"/>
      <c r="G276" s="22"/>
      <c r="H276" s="24">
        <v>100114</v>
      </c>
      <c r="I276" s="23" t="s">
        <v>48</v>
      </c>
      <c r="J276" s="23" t="s">
        <v>48</v>
      </c>
      <c r="K276" s="22"/>
      <c r="L276" s="22"/>
      <c r="M276" s="22"/>
      <c r="N276" s="22"/>
      <c r="O276" s="22"/>
      <c r="P276" s="53" t="str">
        <f t="shared" si="195"/>
        <v>Número de Empresas del Sector Agrícola en cultivos de  Tubérculos  según la Categoría de Tamaño Específica del Servicio de Impuestos Internos de Chile para el Año 2020 (USD)</v>
      </c>
      <c r="Q276" s="20" t="str">
        <f t="shared" si="200"/>
        <v>Informe 1</v>
      </c>
      <c r="R276" s="47" t="s">
        <v>146</v>
      </c>
      <c r="S276" s="48">
        <f t="shared" si="196"/>
        <v>100114</v>
      </c>
      <c r="T276" s="28"/>
      <c r="U276" s="28"/>
      <c r="V276" s="28"/>
      <c r="W276" s="28"/>
      <c r="X276" s="28"/>
      <c r="Y276" s="28"/>
      <c r="Z276" s="25"/>
      <c r="AA276" s="54"/>
      <c r="AB276" s="30" t="str">
        <f t="shared" si="197"/>
        <v>Chile</v>
      </c>
      <c r="AC276" s="31" t="str">
        <f t="shared" si="197"/>
        <v>Año 2020</v>
      </c>
      <c r="AD276" s="32" t="str">
        <f t="shared" si="197"/>
        <v>empleados</v>
      </c>
      <c r="AE276" s="30" t="str">
        <f t="shared" si="198"/>
        <v>Empleados</v>
      </c>
      <c r="AG276" s="33" t="str">
        <f t="shared" si="162"/>
        <v>Informe 1</v>
      </c>
      <c r="AH276" s="34" t="str">
        <f t="shared" ref="AH276:AI291" si="201">+AH275</f>
        <v>Número de Empleados</v>
      </c>
      <c r="AI276" s="34" t="str">
        <f t="shared" si="201"/>
        <v>Ventas estimadas de empresas dedicadas a agricultura y/o ganadería</v>
      </c>
      <c r="AJ276" s="34" t="str">
        <f t="shared" si="163"/>
        <v>Número de Empresas del Sector Agrícola en cultivos de  Tubérculos  según la Categoría de Tamaño Específica del Servicio de Impuestos Internos de Chile para el Año 2020 (USD)</v>
      </c>
      <c r="AK276" s="35" t="str">
        <f t="shared" si="199"/>
        <v>Año 2020</v>
      </c>
      <c r="AL276" s="34" t="str">
        <f t="shared" si="199"/>
        <v>venta estimada, empresas en agricultura, cultivos, actividad económica, agricultura, ganadería</v>
      </c>
      <c r="AM276" s="36">
        <f t="shared" si="164"/>
        <v>0</v>
      </c>
      <c r="AN276" s="44" t="str">
        <f t="shared" si="193"/>
        <v>CHL</v>
      </c>
      <c r="AO276" s="44" t="str">
        <f t="shared" si="193"/>
        <v>País</v>
      </c>
      <c r="AP276" s="34" t="str">
        <f t="shared" si="193"/>
        <v>Número de Empleados de las empresas dedicadas a una actividad económica asociada a la agricultura o la ganadería, según tamaño de la empresa.</v>
      </c>
      <c r="AQ276" s="45">
        <f t="shared" si="193"/>
        <v>44324</v>
      </c>
      <c r="AR276" s="36" t="str">
        <f t="shared" si="193"/>
        <v>Español</v>
      </c>
      <c r="AS276" s="36" t="str">
        <f t="shared" si="193"/>
        <v>Naty</v>
      </c>
      <c r="AT276" s="40" t="str">
        <f t="shared" si="193"/>
        <v>No Aplica</v>
      </c>
      <c r="AU276" s="40" t="str">
        <f t="shared" si="193"/>
        <v>No Aplica</v>
      </c>
      <c r="AV276" s="40" t="str">
        <f t="shared" si="193"/>
        <v>No Aplica</v>
      </c>
      <c r="AW276" s="35">
        <f t="shared" si="193"/>
        <v>100117006</v>
      </c>
      <c r="AX276" s="41" t="e">
        <f t="shared" si="193"/>
        <v>#REF!</v>
      </c>
      <c r="AY276" s="46" t="str">
        <f t="shared" si="193"/>
        <v>Fruta</v>
      </c>
      <c r="AZ276" s="40">
        <f t="shared" si="193"/>
        <v>38</v>
      </c>
      <c r="BA276" s="41" t="e">
        <f>+VLOOKUP($Z276,[2]!Temporalidad[[nombre]:[Columna1]],7,0)</f>
        <v>#REF!</v>
      </c>
      <c r="BB276" s="41" t="e">
        <f>+VLOOKUP($B276,[2]!Tipo_Gráfico[#Data],2,0)</f>
        <v>#REF!</v>
      </c>
      <c r="BC276" s="36" t="str">
        <f t="shared" si="172"/>
        <v>Servicio de Impuestos Internos , Ministerio de Hacienda, Chile</v>
      </c>
      <c r="BD276" s="35" t="e">
        <f>+VLOOKUP($AA276,[2]!unidad_medida[[nombre]:[Columna1]],2,0)</f>
        <v>#REF!</v>
      </c>
      <c r="BE276" s="40" t="str">
        <f t="shared" si="194"/>
        <v>No Aplica</v>
      </c>
      <c r="BF276" s="40" t="str">
        <f t="shared" si="194"/>
        <v>No Aplica</v>
      </c>
      <c r="BG276" s="40" t="str">
        <f t="shared" si="194"/>
        <v>No Aplica</v>
      </c>
      <c r="BH276" s="41" t="e">
        <f>+VLOOKUP($AP276,[2]!Responsables[#Data],3,0)</f>
        <v>#REF!</v>
      </c>
      <c r="BI276" s="41" t="e">
        <f>+VLOOKUP($AA276,[2]!unidad_medida[[nombre]:[Columna1]],5,0)</f>
        <v>#REF!</v>
      </c>
    </row>
    <row r="277" spans="1:61" ht="24" x14ac:dyDescent="0.35">
      <c r="A277" s="58" t="s">
        <v>250</v>
      </c>
      <c r="B277" s="58" t="s">
        <v>251</v>
      </c>
      <c r="C277" s="59">
        <v>4.2</v>
      </c>
      <c r="D277" s="19">
        <f t="shared" si="168"/>
        <v>119</v>
      </c>
      <c r="E277" s="20" t="s">
        <v>237</v>
      </c>
      <c r="F277" s="21"/>
      <c r="G277" s="22"/>
      <c r="H277" s="24">
        <v>100115</v>
      </c>
      <c r="I277" s="23" t="s">
        <v>48</v>
      </c>
      <c r="J277" s="23" t="s">
        <v>48</v>
      </c>
      <c r="K277" s="22"/>
      <c r="L277" s="22"/>
      <c r="M277" s="22"/>
      <c r="N277" s="22"/>
      <c r="O277" s="22"/>
      <c r="P277" s="53" t="str">
        <f t="shared" si="195"/>
        <v>Número de Empresas del Sector Agrícola en cultivos de  Semillas  según la Categoría de Tamaño Específica del Servicio de Impuestos Internos de Chile para el Año 2020 (USD)</v>
      </c>
      <c r="Q277" s="20" t="str">
        <f t="shared" si="200"/>
        <v>Informe 1</v>
      </c>
      <c r="R277" s="47" t="s">
        <v>148</v>
      </c>
      <c r="S277" s="48">
        <f t="shared" si="196"/>
        <v>100115</v>
      </c>
      <c r="T277" s="28"/>
      <c r="U277" s="28"/>
      <c r="V277" s="28"/>
      <c r="W277" s="28"/>
      <c r="X277" s="28"/>
      <c r="Y277" s="28"/>
      <c r="Z277" s="25"/>
      <c r="AA277" s="54"/>
      <c r="AB277" s="30" t="str">
        <f t="shared" si="197"/>
        <v>Chile</v>
      </c>
      <c r="AC277" s="31" t="str">
        <f t="shared" si="197"/>
        <v>Año 2020</v>
      </c>
      <c r="AD277" s="32" t="str">
        <f t="shared" si="197"/>
        <v>empleados</v>
      </c>
      <c r="AE277" s="30" t="str">
        <f t="shared" si="198"/>
        <v>Empleados</v>
      </c>
      <c r="AG277" s="33" t="str">
        <f t="shared" si="162"/>
        <v>Informe 1</v>
      </c>
      <c r="AH277" s="34" t="str">
        <f t="shared" si="201"/>
        <v>Número de Empleados</v>
      </c>
      <c r="AI277" s="34" t="str">
        <f t="shared" si="201"/>
        <v>Ventas estimadas de empresas dedicadas a agricultura y/o ganadería</v>
      </c>
      <c r="AJ277" s="34" t="str">
        <f t="shared" si="163"/>
        <v>Número de Empresas del Sector Agrícola en cultivos de  Semillas  según la Categoría de Tamaño Específica del Servicio de Impuestos Internos de Chile para el Año 2020 (USD)</v>
      </c>
      <c r="AK277" s="35" t="str">
        <f t="shared" si="199"/>
        <v>Año 2020</v>
      </c>
      <c r="AL277" s="34" t="str">
        <f t="shared" si="199"/>
        <v>venta estimada, empresas en agricultura, cultivos, actividad económica, agricultura, ganadería</v>
      </c>
      <c r="AM277" s="36">
        <f t="shared" si="164"/>
        <v>0</v>
      </c>
      <c r="AN277" s="44" t="str">
        <f t="shared" si="193"/>
        <v>CHL</v>
      </c>
      <c r="AO277" s="44" t="str">
        <f t="shared" si="193"/>
        <v>País</v>
      </c>
      <c r="AP277" s="34" t="str">
        <f t="shared" si="193"/>
        <v>Número de Empleados de las empresas dedicadas a una actividad económica asociada a la agricultura o la ganadería, según tamaño de la empresa.</v>
      </c>
      <c r="AQ277" s="45">
        <f t="shared" si="193"/>
        <v>44324</v>
      </c>
      <c r="AR277" s="36" t="str">
        <f t="shared" si="193"/>
        <v>Español</v>
      </c>
      <c r="AS277" s="36" t="str">
        <f t="shared" si="193"/>
        <v>Naty</v>
      </c>
      <c r="AT277" s="40" t="str">
        <f t="shared" si="193"/>
        <v>No Aplica</v>
      </c>
      <c r="AU277" s="40" t="str">
        <f t="shared" si="193"/>
        <v>No Aplica</v>
      </c>
      <c r="AV277" s="40" t="str">
        <f t="shared" si="193"/>
        <v>No Aplica</v>
      </c>
      <c r="AW277" s="35">
        <f t="shared" si="193"/>
        <v>100117006</v>
      </c>
      <c r="AX277" s="41" t="e">
        <f t="shared" si="193"/>
        <v>#REF!</v>
      </c>
      <c r="AY277" s="46" t="str">
        <f t="shared" si="193"/>
        <v>Fruta</v>
      </c>
      <c r="AZ277" s="40">
        <f t="shared" si="193"/>
        <v>38</v>
      </c>
      <c r="BA277" s="41" t="e">
        <f>+VLOOKUP($Z277,[2]!Temporalidad[[nombre]:[Columna1]],7,0)</f>
        <v>#REF!</v>
      </c>
      <c r="BB277" s="41" t="e">
        <f>+VLOOKUP($B277,[2]!Tipo_Gráfico[#Data],2,0)</f>
        <v>#REF!</v>
      </c>
      <c r="BC277" s="36" t="str">
        <f t="shared" si="172"/>
        <v>Servicio de Impuestos Internos , Ministerio de Hacienda, Chile</v>
      </c>
      <c r="BD277" s="35" t="e">
        <f>+VLOOKUP($AA277,[2]!unidad_medida[[nombre]:[Columna1]],2,0)</f>
        <v>#REF!</v>
      </c>
      <c r="BE277" s="40" t="str">
        <f t="shared" si="194"/>
        <v>No Aplica</v>
      </c>
      <c r="BF277" s="40" t="str">
        <f t="shared" si="194"/>
        <v>No Aplica</v>
      </c>
      <c r="BG277" s="40" t="str">
        <f t="shared" si="194"/>
        <v>No Aplica</v>
      </c>
      <c r="BH277" s="41" t="e">
        <f>+VLOOKUP($AP277,[2]!Responsables[#Data],3,0)</f>
        <v>#REF!</v>
      </c>
      <c r="BI277" s="41" t="e">
        <f>+VLOOKUP($AA277,[2]!unidad_medida[[nombre]:[Columna1]],5,0)</f>
        <v>#REF!</v>
      </c>
    </row>
    <row r="278" spans="1:61" ht="24" x14ac:dyDescent="0.35">
      <c r="A278" s="58" t="s">
        <v>250</v>
      </c>
      <c r="B278" s="58" t="s">
        <v>251</v>
      </c>
      <c r="C278" s="59">
        <v>4.2</v>
      </c>
      <c r="D278" s="19">
        <f t="shared" si="168"/>
        <v>120</v>
      </c>
      <c r="E278" s="20" t="s">
        <v>237</v>
      </c>
      <c r="F278" s="21"/>
      <c r="G278" s="22"/>
      <c r="H278" s="24">
        <v>100117</v>
      </c>
      <c r="I278" s="23" t="s">
        <v>48</v>
      </c>
      <c r="J278" s="23" t="s">
        <v>48</v>
      </c>
      <c r="K278" s="22"/>
      <c r="L278" s="22"/>
      <c r="M278" s="22"/>
      <c r="N278" s="22"/>
      <c r="O278" s="22"/>
      <c r="P278" s="53" t="str">
        <f t="shared" si="195"/>
        <v>Número de Empresas del Sector Agrícola en cultivos de  Plantas y forraje  según la Categoría de Tamaño Específica del Servicio de Impuestos Internos de Chile para el Año 2020 (USD)</v>
      </c>
      <c r="Q278" s="20" t="str">
        <f t="shared" si="200"/>
        <v>Informe 1</v>
      </c>
      <c r="R278" s="47" t="s">
        <v>150</v>
      </c>
      <c r="S278" s="48">
        <f t="shared" si="196"/>
        <v>100117</v>
      </c>
      <c r="T278" s="28"/>
      <c r="U278" s="28"/>
      <c r="V278" s="28"/>
      <c r="W278" s="28"/>
      <c r="X278" s="28"/>
      <c r="Y278" s="28"/>
      <c r="Z278" s="25"/>
      <c r="AA278" s="54"/>
      <c r="AB278" s="30" t="str">
        <f t="shared" si="197"/>
        <v>Chile</v>
      </c>
      <c r="AC278" s="31" t="str">
        <f t="shared" si="197"/>
        <v>Año 2020</v>
      </c>
      <c r="AD278" s="32" t="str">
        <f t="shared" si="197"/>
        <v>empleados</v>
      </c>
      <c r="AE278" s="30" t="str">
        <f t="shared" si="198"/>
        <v>Empleados</v>
      </c>
      <c r="AG278" s="33" t="str">
        <f t="shared" si="162"/>
        <v>Informe 1</v>
      </c>
      <c r="AH278" s="34" t="str">
        <f t="shared" si="201"/>
        <v>Número de Empleados</v>
      </c>
      <c r="AI278" s="34" t="str">
        <f t="shared" si="201"/>
        <v>Ventas estimadas de empresas dedicadas a agricultura y/o ganadería</v>
      </c>
      <c r="AJ278" s="34" t="str">
        <f t="shared" si="163"/>
        <v>Número de Empresas del Sector Agrícola en cultivos de  Plantas y forraje  según la Categoría de Tamaño Específica del Servicio de Impuestos Internos de Chile para el Año 2020 (USD)</v>
      </c>
      <c r="AK278" s="35" t="str">
        <f t="shared" si="199"/>
        <v>Año 2020</v>
      </c>
      <c r="AL278" s="34" t="str">
        <f t="shared" si="199"/>
        <v>venta estimada, empresas en agricultura, cultivos, actividad económica, agricultura, ganadería</v>
      </c>
      <c r="AM278" s="36">
        <f t="shared" si="164"/>
        <v>0</v>
      </c>
      <c r="AN278" s="44" t="str">
        <f t="shared" si="193"/>
        <v>CHL</v>
      </c>
      <c r="AO278" s="44" t="str">
        <f t="shared" si="193"/>
        <v>País</v>
      </c>
      <c r="AP278" s="34" t="str">
        <f t="shared" si="193"/>
        <v>Número de Empleados de las empresas dedicadas a una actividad económica asociada a la agricultura o la ganadería, según tamaño de la empresa.</v>
      </c>
      <c r="AQ278" s="45">
        <f t="shared" si="193"/>
        <v>44324</v>
      </c>
      <c r="AR278" s="36" t="str">
        <f t="shared" si="193"/>
        <v>Español</v>
      </c>
      <c r="AS278" s="36" t="str">
        <f t="shared" si="193"/>
        <v>Naty</v>
      </c>
      <c r="AT278" s="40" t="str">
        <f t="shared" si="193"/>
        <v>No Aplica</v>
      </c>
      <c r="AU278" s="40" t="str">
        <f t="shared" si="193"/>
        <v>No Aplica</v>
      </c>
      <c r="AV278" s="40" t="str">
        <f t="shared" si="193"/>
        <v>No Aplica</v>
      </c>
      <c r="AW278" s="35">
        <f t="shared" si="193"/>
        <v>100117006</v>
      </c>
      <c r="AX278" s="41" t="e">
        <f t="shared" si="193"/>
        <v>#REF!</v>
      </c>
      <c r="AY278" s="46" t="str">
        <f t="shared" si="193"/>
        <v>Fruta</v>
      </c>
      <c r="AZ278" s="40">
        <f t="shared" si="193"/>
        <v>38</v>
      </c>
      <c r="BA278" s="41" t="e">
        <f>+VLOOKUP($Z278,[2]!Temporalidad[[nombre]:[Columna1]],7,0)</f>
        <v>#REF!</v>
      </c>
      <c r="BB278" s="41" t="e">
        <f>+VLOOKUP($B278,[2]!Tipo_Gráfico[#Data],2,0)</f>
        <v>#REF!</v>
      </c>
      <c r="BC278" s="36" t="str">
        <f t="shared" si="172"/>
        <v>Servicio de Impuestos Internos , Ministerio de Hacienda, Chile</v>
      </c>
      <c r="BD278" s="35" t="e">
        <f>+VLOOKUP($AA278,[2]!unidad_medida[[nombre]:[Columna1]],2,0)</f>
        <v>#REF!</v>
      </c>
      <c r="BE278" s="40" t="str">
        <f t="shared" si="194"/>
        <v>No Aplica</v>
      </c>
      <c r="BF278" s="40" t="str">
        <f t="shared" si="194"/>
        <v>No Aplica</v>
      </c>
      <c r="BG278" s="40" t="str">
        <f t="shared" si="194"/>
        <v>No Aplica</v>
      </c>
      <c r="BH278" s="41" t="e">
        <f>+VLOOKUP($AP278,[2]!Responsables[#Data],3,0)</f>
        <v>#REF!</v>
      </c>
      <c r="BI278" s="41" t="e">
        <f>+VLOOKUP($AA278,[2]!unidad_medida[[nombre]:[Columna1]],5,0)</f>
        <v>#REF!</v>
      </c>
    </row>
    <row r="279" spans="1:61" ht="24" x14ac:dyDescent="0.35">
      <c r="A279" s="58" t="s">
        <v>250</v>
      </c>
      <c r="B279" s="58" t="s">
        <v>251</v>
      </c>
      <c r="C279" s="59">
        <v>4.2</v>
      </c>
      <c r="D279" s="19">
        <f t="shared" si="168"/>
        <v>121</v>
      </c>
      <c r="E279" s="20" t="s">
        <v>237</v>
      </c>
      <c r="F279" s="21"/>
      <c r="G279" s="22"/>
      <c r="H279" s="24">
        <v>100110</v>
      </c>
      <c r="I279" s="23" t="s">
        <v>48</v>
      </c>
      <c r="J279" s="23" t="s">
        <v>48</v>
      </c>
      <c r="K279" s="22"/>
      <c r="L279" s="22"/>
      <c r="M279" s="22"/>
      <c r="N279" s="22"/>
      <c r="O279" s="22"/>
      <c r="P279" s="53" t="str">
        <f>+"Número de Empresas del Sector Agrícola en cultivos de  "&amp;R279&amp;"  según la Categoría de Tamaño Específica del Servicio de Impuestos Internos de Chile para el Año 2020 (USD)"</f>
        <v>Número de Empresas del Sector Agrícola en cultivos de  Legumbres  según la Categoría de Tamaño Específica del Servicio de Impuestos Internos de Chile para el Año 2020 (USD)</v>
      </c>
      <c r="Q279" s="20" t="s">
        <v>241</v>
      </c>
      <c r="R279" s="47" t="s">
        <v>136</v>
      </c>
      <c r="S279" s="48">
        <f>+H279</f>
        <v>100110</v>
      </c>
      <c r="T279" s="28"/>
      <c r="U279" s="28"/>
      <c r="V279" s="28"/>
      <c r="W279" s="28"/>
      <c r="X279" s="28"/>
      <c r="Y279" s="28"/>
      <c r="Z279" s="25"/>
      <c r="AA279" s="54"/>
      <c r="AB279" s="30" t="str">
        <f t="shared" si="197"/>
        <v>Chile</v>
      </c>
      <c r="AC279" s="31" t="str">
        <f t="shared" si="197"/>
        <v>Año 2020</v>
      </c>
      <c r="AD279" s="32" t="s">
        <v>54</v>
      </c>
      <c r="AE279" s="30" t="s">
        <v>55</v>
      </c>
      <c r="AG279" s="33" t="str">
        <f t="shared" si="162"/>
        <v>Informe 2</v>
      </c>
      <c r="AH279" s="34" t="s">
        <v>231</v>
      </c>
      <c r="AI279" s="34" t="str">
        <f t="shared" si="201"/>
        <v>Ventas estimadas de empresas dedicadas a agricultura y/o ganadería</v>
      </c>
      <c r="AJ279" s="34" t="str">
        <f t="shared" si="163"/>
        <v>Número de Empresas del Sector Agrícola en cultivos de  Legumbres  según la Categoría de Tamaño Específica del Servicio de Impuestos Internos de Chile para el Año 2020 (USD)</v>
      </c>
      <c r="AK279" s="35" t="str">
        <f t="shared" si="199"/>
        <v>Año 2020</v>
      </c>
      <c r="AL279" s="34" t="str">
        <f t="shared" si="199"/>
        <v>venta estimada, empresas en agricultura, cultivos, actividad económica, agricultura, ganadería</v>
      </c>
      <c r="AM279" s="36">
        <f t="shared" si="164"/>
        <v>0</v>
      </c>
      <c r="AN279" s="44" t="str">
        <f t="shared" si="193"/>
        <v>CHL</v>
      </c>
      <c r="AO279" s="44" t="str">
        <f t="shared" si="193"/>
        <v>País</v>
      </c>
      <c r="AP279" s="34" t="str">
        <f t="shared" si="193"/>
        <v>Número de Empleados de las empresas dedicadas a una actividad económica asociada a la agricultura o la ganadería, según tamaño de la empresa.</v>
      </c>
      <c r="AQ279" s="45">
        <f t="shared" si="193"/>
        <v>44324</v>
      </c>
      <c r="AR279" s="36" t="str">
        <f t="shared" si="193"/>
        <v>Español</v>
      </c>
      <c r="AS279" s="36" t="str">
        <f t="shared" si="193"/>
        <v>Naty</v>
      </c>
      <c r="AT279" s="40" t="str">
        <f t="shared" si="193"/>
        <v>No Aplica</v>
      </c>
      <c r="AU279" s="40" t="str">
        <f t="shared" si="193"/>
        <v>No Aplica</v>
      </c>
      <c r="AV279" s="40" t="str">
        <f t="shared" si="193"/>
        <v>No Aplica</v>
      </c>
      <c r="AW279" s="35">
        <f t="shared" si="193"/>
        <v>100117006</v>
      </c>
      <c r="AX279" s="41" t="e">
        <f t="shared" si="193"/>
        <v>#REF!</v>
      </c>
      <c r="AY279" s="46" t="str">
        <f t="shared" si="193"/>
        <v>Fruta</v>
      </c>
      <c r="AZ279" s="40">
        <f t="shared" si="193"/>
        <v>38</v>
      </c>
      <c r="BA279" s="41" t="e">
        <f>+VLOOKUP($Z279,[2]!Temporalidad[[nombre]:[Columna1]],7,0)</f>
        <v>#REF!</v>
      </c>
      <c r="BB279" s="41" t="e">
        <f>+VLOOKUP($B279,[2]!Tipo_Gráfico[#Data],2,0)</f>
        <v>#REF!</v>
      </c>
      <c r="BC279" s="36" t="str">
        <f t="shared" si="172"/>
        <v>Servicio de Impuestos Internos , Ministerio de Hacienda, Chile</v>
      </c>
      <c r="BD279" s="35" t="e">
        <f>+VLOOKUP($AA279,[2]!unidad_medida[[nombre]:[Columna1]],2,0)</f>
        <v>#REF!</v>
      </c>
      <c r="BE279" s="40" t="str">
        <f t="shared" si="194"/>
        <v>No Aplica</v>
      </c>
      <c r="BF279" s="40" t="str">
        <f t="shared" si="194"/>
        <v>No Aplica</v>
      </c>
      <c r="BG279" s="40" t="str">
        <f t="shared" si="194"/>
        <v>No Aplica</v>
      </c>
      <c r="BH279" s="41" t="e">
        <f>+VLOOKUP($AP279,[2]!Responsables[#Data],3,0)</f>
        <v>#REF!</v>
      </c>
      <c r="BI279" s="41" t="e">
        <f>+VLOOKUP($AA279,[2]!unidad_medida[[nombre]:[Columna1]],5,0)</f>
        <v>#REF!</v>
      </c>
    </row>
    <row r="280" spans="1:61" ht="24" x14ac:dyDescent="0.35">
      <c r="A280" s="58" t="s">
        <v>250</v>
      </c>
      <c r="B280" s="58" t="s">
        <v>251</v>
      </c>
      <c r="C280" s="59">
        <v>4.2</v>
      </c>
      <c r="D280" s="19">
        <f t="shared" si="168"/>
        <v>122</v>
      </c>
      <c r="E280" s="20" t="s">
        <v>237</v>
      </c>
      <c r="F280" s="21"/>
      <c r="G280" s="22"/>
      <c r="H280" s="24">
        <v>100111</v>
      </c>
      <c r="I280" s="23" t="s">
        <v>48</v>
      </c>
      <c r="J280" s="23" t="s">
        <v>48</v>
      </c>
      <c r="K280" s="22"/>
      <c r="L280" s="22"/>
      <c r="M280" s="22"/>
      <c r="N280" s="22"/>
      <c r="O280" s="22"/>
      <c r="P280" s="53" t="str">
        <f t="shared" ref="P280:P285" si="202">+"Número de Empresas del Sector Agrícola en cultivos de  "&amp;R280&amp;"  según la Categoría de Tamaño Específica del Servicio de Impuestos Internos de Chile para el Año 2020 (USD)"</f>
        <v>Número de Empresas del Sector Agrícola en cultivos de  Cereales  según la Categoría de Tamaño Específica del Servicio de Impuestos Internos de Chile para el Año 2020 (USD)</v>
      </c>
      <c r="Q280" s="20" t="str">
        <f>+Q279</f>
        <v>Informe 2</v>
      </c>
      <c r="R280" s="47" t="s">
        <v>140</v>
      </c>
      <c r="S280" s="48">
        <f t="shared" ref="S280:S285" si="203">+H280</f>
        <v>100111</v>
      </c>
      <c r="T280" s="28"/>
      <c r="U280" s="28"/>
      <c r="V280" s="28"/>
      <c r="W280" s="28"/>
      <c r="X280" s="28"/>
      <c r="Y280" s="28"/>
      <c r="Z280" s="25"/>
      <c r="AA280" s="54"/>
      <c r="AB280" s="30" t="str">
        <f t="shared" si="197"/>
        <v>Chile</v>
      </c>
      <c r="AC280" s="31" t="str">
        <f t="shared" si="197"/>
        <v>Año 2020</v>
      </c>
      <c r="AD280" s="32" t="str">
        <f t="shared" si="197"/>
        <v>empresas</v>
      </c>
      <c r="AE280" s="30" t="str">
        <f t="shared" si="197"/>
        <v>Número</v>
      </c>
      <c r="AG280" s="33" t="str">
        <f t="shared" si="162"/>
        <v>Informe 2</v>
      </c>
      <c r="AH280" s="34" t="str">
        <f t="shared" si="201"/>
        <v>Número de Empresas</v>
      </c>
      <c r="AI280" s="34" t="str">
        <f t="shared" si="201"/>
        <v>Ventas estimadas de empresas dedicadas a agricultura y/o ganadería</v>
      </c>
      <c r="AJ280" s="34" t="str">
        <f t="shared" si="163"/>
        <v>Número de Empresas del Sector Agrícola en cultivos de  Cereales  según la Categoría de Tamaño Específica del Servicio de Impuestos Internos de Chile para el Año 2020 (USD)</v>
      </c>
      <c r="AK280" s="35" t="str">
        <f t="shared" si="199"/>
        <v>Año 2020</v>
      </c>
      <c r="AL280" s="34" t="str">
        <f t="shared" si="199"/>
        <v>venta estimada, empresas en agricultura, cultivos, actividad económica, agricultura, ganadería</v>
      </c>
      <c r="AM280" s="36">
        <f t="shared" si="164"/>
        <v>0</v>
      </c>
      <c r="AN280" s="44" t="str">
        <f t="shared" si="193"/>
        <v>CHL</v>
      </c>
      <c r="AO280" s="44" t="str">
        <f t="shared" si="193"/>
        <v>País</v>
      </c>
      <c r="AP280" s="34" t="str">
        <f t="shared" si="193"/>
        <v>Número de Empleados de las empresas dedicadas a una actividad económica asociada a la agricultura o la ganadería, según tamaño de la empresa.</v>
      </c>
      <c r="AQ280" s="45">
        <f t="shared" si="193"/>
        <v>44324</v>
      </c>
      <c r="AR280" s="36" t="str">
        <f t="shared" si="193"/>
        <v>Español</v>
      </c>
      <c r="AS280" s="36" t="str">
        <f t="shared" si="193"/>
        <v>Naty</v>
      </c>
      <c r="AT280" s="40" t="str">
        <f t="shared" si="193"/>
        <v>No Aplica</v>
      </c>
      <c r="AU280" s="40" t="str">
        <f t="shared" si="193"/>
        <v>No Aplica</v>
      </c>
      <c r="AV280" s="40" t="str">
        <f t="shared" si="193"/>
        <v>No Aplica</v>
      </c>
      <c r="AW280" s="35">
        <f t="shared" si="193"/>
        <v>100117006</v>
      </c>
      <c r="AX280" s="41" t="e">
        <f t="shared" si="193"/>
        <v>#REF!</v>
      </c>
      <c r="AY280" s="46" t="str">
        <f t="shared" si="193"/>
        <v>Fruta</v>
      </c>
      <c r="AZ280" s="40">
        <f t="shared" si="193"/>
        <v>38</v>
      </c>
      <c r="BA280" s="41" t="e">
        <f>+VLOOKUP($Z280,[2]!Temporalidad[[nombre]:[Columna1]],7,0)</f>
        <v>#REF!</v>
      </c>
      <c r="BB280" s="41" t="e">
        <f>+VLOOKUP($B280,[2]!Tipo_Gráfico[#Data],2,0)</f>
        <v>#REF!</v>
      </c>
      <c r="BC280" s="36" t="str">
        <f t="shared" si="172"/>
        <v>Servicio de Impuestos Internos , Ministerio de Hacienda, Chile</v>
      </c>
      <c r="BD280" s="35" t="e">
        <f>+VLOOKUP($AA280,[2]!unidad_medida[[nombre]:[Columna1]],2,0)</f>
        <v>#REF!</v>
      </c>
      <c r="BE280" s="40" t="str">
        <f t="shared" si="194"/>
        <v>No Aplica</v>
      </c>
      <c r="BF280" s="40" t="str">
        <f t="shared" si="194"/>
        <v>No Aplica</v>
      </c>
      <c r="BG280" s="40" t="str">
        <f t="shared" si="194"/>
        <v>No Aplica</v>
      </c>
      <c r="BH280" s="41" t="e">
        <f>+VLOOKUP($AP280,[2]!Responsables[#Data],3,0)</f>
        <v>#REF!</v>
      </c>
      <c r="BI280" s="41" t="e">
        <f>+VLOOKUP($AA280,[2]!unidad_medida[[nombre]:[Columna1]],5,0)</f>
        <v>#REF!</v>
      </c>
    </row>
    <row r="281" spans="1:61" ht="24" x14ac:dyDescent="0.35">
      <c r="A281" s="58" t="s">
        <v>250</v>
      </c>
      <c r="B281" s="58" t="s">
        <v>251</v>
      </c>
      <c r="C281" s="59">
        <v>4.2</v>
      </c>
      <c r="D281" s="19">
        <f t="shared" si="168"/>
        <v>123</v>
      </c>
      <c r="E281" s="20" t="s">
        <v>237</v>
      </c>
      <c r="F281" s="21"/>
      <c r="G281" s="22"/>
      <c r="H281" s="24">
        <v>100112</v>
      </c>
      <c r="I281" s="23" t="s">
        <v>48</v>
      </c>
      <c r="J281" s="23" t="s">
        <v>48</v>
      </c>
      <c r="K281" s="22"/>
      <c r="L281" s="22"/>
      <c r="M281" s="22"/>
      <c r="N281" s="22"/>
      <c r="O281" s="22"/>
      <c r="P281" s="53" t="str">
        <f t="shared" si="202"/>
        <v>Número de Empresas del Sector Agrícola en cultivos de  Hortalizas  según la Categoría de Tamaño Específica del Servicio de Impuestos Internos de Chile para el Año 2020 (USD)</v>
      </c>
      <c r="Q281" s="20" t="str">
        <f t="shared" ref="Q281:Q285" si="204">+Q280</f>
        <v>Informe 2</v>
      </c>
      <c r="R281" s="47" t="s">
        <v>142</v>
      </c>
      <c r="S281" s="48">
        <f t="shared" si="203"/>
        <v>100112</v>
      </c>
      <c r="T281" s="28"/>
      <c r="U281" s="28"/>
      <c r="V281" s="28"/>
      <c r="W281" s="28"/>
      <c r="X281" s="28"/>
      <c r="Y281" s="28"/>
      <c r="Z281" s="25"/>
      <c r="AA281" s="54"/>
      <c r="AB281" s="30" t="str">
        <f t="shared" si="197"/>
        <v>Chile</v>
      </c>
      <c r="AC281" s="31" t="str">
        <f t="shared" si="197"/>
        <v>Año 2020</v>
      </c>
      <c r="AD281" s="32" t="str">
        <f t="shared" si="197"/>
        <v>empresas</v>
      </c>
      <c r="AE281" s="30" t="str">
        <f t="shared" si="197"/>
        <v>Número</v>
      </c>
      <c r="AG281" s="33" t="str">
        <f t="shared" si="162"/>
        <v>Informe 2</v>
      </c>
      <c r="AH281" s="34" t="str">
        <f t="shared" si="201"/>
        <v>Número de Empresas</v>
      </c>
      <c r="AI281" s="34" t="str">
        <f t="shared" si="201"/>
        <v>Ventas estimadas de empresas dedicadas a agricultura y/o ganadería</v>
      </c>
      <c r="AJ281" s="34" t="str">
        <f t="shared" si="163"/>
        <v>Número de Empresas del Sector Agrícola en cultivos de  Hortalizas  según la Categoría de Tamaño Específica del Servicio de Impuestos Internos de Chile para el Año 2020 (USD)</v>
      </c>
      <c r="AK281" s="35" t="str">
        <f t="shared" si="199"/>
        <v>Año 2020</v>
      </c>
      <c r="AL281" s="34" t="str">
        <f t="shared" si="199"/>
        <v>venta estimada, empresas en agricultura, cultivos, actividad económica, agricultura, ganadería</v>
      </c>
      <c r="AM281" s="36">
        <f t="shared" si="164"/>
        <v>0</v>
      </c>
      <c r="AN281" s="44" t="str">
        <f t="shared" si="193"/>
        <v>CHL</v>
      </c>
      <c r="AO281" s="44" t="str">
        <f t="shared" si="193"/>
        <v>País</v>
      </c>
      <c r="AP281" s="34" t="str">
        <f t="shared" si="193"/>
        <v>Número de Empleados de las empresas dedicadas a una actividad económica asociada a la agricultura o la ganadería, según tamaño de la empresa.</v>
      </c>
      <c r="AQ281" s="45">
        <f t="shared" si="193"/>
        <v>44324</v>
      </c>
      <c r="AR281" s="36" t="str">
        <f t="shared" si="193"/>
        <v>Español</v>
      </c>
      <c r="AS281" s="36" t="str">
        <f t="shared" si="193"/>
        <v>Naty</v>
      </c>
      <c r="AT281" s="40" t="str">
        <f t="shared" si="193"/>
        <v>No Aplica</v>
      </c>
      <c r="AU281" s="40" t="str">
        <f t="shared" si="193"/>
        <v>No Aplica</v>
      </c>
      <c r="AV281" s="40" t="str">
        <f t="shared" si="193"/>
        <v>No Aplica</v>
      </c>
      <c r="AW281" s="35">
        <f t="shared" si="193"/>
        <v>100117006</v>
      </c>
      <c r="AX281" s="41" t="e">
        <f t="shared" si="193"/>
        <v>#REF!</v>
      </c>
      <c r="AY281" s="46" t="str">
        <f t="shared" si="193"/>
        <v>Fruta</v>
      </c>
      <c r="AZ281" s="40">
        <f t="shared" si="193"/>
        <v>38</v>
      </c>
      <c r="BA281" s="41" t="e">
        <f>+VLOOKUP($Z281,[2]!Temporalidad[[nombre]:[Columna1]],7,0)</f>
        <v>#REF!</v>
      </c>
      <c r="BB281" s="41" t="e">
        <f>+VLOOKUP($B281,[2]!Tipo_Gráfico[#Data],2,0)</f>
        <v>#REF!</v>
      </c>
      <c r="BC281" s="36" t="str">
        <f t="shared" si="172"/>
        <v>Servicio de Impuestos Internos , Ministerio de Hacienda, Chile</v>
      </c>
      <c r="BD281" s="35" t="e">
        <f>+VLOOKUP($AA281,[2]!unidad_medida[[nombre]:[Columna1]],2,0)</f>
        <v>#REF!</v>
      </c>
      <c r="BE281" s="40" t="str">
        <f t="shared" si="194"/>
        <v>No Aplica</v>
      </c>
      <c r="BF281" s="40" t="str">
        <f t="shared" si="194"/>
        <v>No Aplica</v>
      </c>
      <c r="BG281" s="40" t="str">
        <f t="shared" si="194"/>
        <v>No Aplica</v>
      </c>
      <c r="BH281" s="41" t="e">
        <f>+VLOOKUP($AP281,[2]!Responsables[#Data],3,0)</f>
        <v>#REF!</v>
      </c>
      <c r="BI281" s="41" t="e">
        <f>+VLOOKUP($AA281,[2]!unidad_medida[[nombre]:[Columna1]],5,0)</f>
        <v>#REF!</v>
      </c>
    </row>
    <row r="282" spans="1:61" ht="24" x14ac:dyDescent="0.35">
      <c r="A282" s="58" t="s">
        <v>250</v>
      </c>
      <c r="B282" s="58" t="s">
        <v>251</v>
      </c>
      <c r="C282" s="59">
        <v>4.2</v>
      </c>
      <c r="D282" s="19">
        <f t="shared" si="168"/>
        <v>124</v>
      </c>
      <c r="E282" s="20" t="s">
        <v>237</v>
      </c>
      <c r="F282" s="21"/>
      <c r="G282" s="22"/>
      <c r="H282" s="24">
        <v>100113</v>
      </c>
      <c r="I282" s="23" t="s">
        <v>48</v>
      </c>
      <c r="J282" s="23" t="s">
        <v>48</v>
      </c>
      <c r="K282" s="22"/>
      <c r="L282" s="22"/>
      <c r="M282" s="22"/>
      <c r="N282" s="22"/>
      <c r="O282" s="22"/>
      <c r="P282" s="53" t="str">
        <f t="shared" si="202"/>
        <v>Número de Empresas del Sector Agrícola en cultivos de  Industriales  según la Categoría de Tamaño Específica del Servicio de Impuestos Internos de Chile para el Año 2020 (USD)</v>
      </c>
      <c r="Q282" s="20" t="str">
        <f t="shared" si="204"/>
        <v>Informe 2</v>
      </c>
      <c r="R282" s="47" t="s">
        <v>144</v>
      </c>
      <c r="S282" s="48">
        <f t="shared" si="203"/>
        <v>100113</v>
      </c>
      <c r="T282" s="28"/>
      <c r="U282" s="28"/>
      <c r="V282" s="28"/>
      <c r="W282" s="28"/>
      <c r="X282" s="28"/>
      <c r="Y282" s="28"/>
      <c r="Z282" s="25"/>
      <c r="AA282" s="54"/>
      <c r="AB282" s="30" t="str">
        <f t="shared" si="197"/>
        <v>Chile</v>
      </c>
      <c r="AC282" s="31" t="str">
        <f t="shared" si="197"/>
        <v>Año 2020</v>
      </c>
      <c r="AD282" s="32" t="str">
        <f t="shared" si="197"/>
        <v>empresas</v>
      </c>
      <c r="AE282" s="30" t="str">
        <f t="shared" si="197"/>
        <v>Número</v>
      </c>
      <c r="AG282" s="33" t="str">
        <f t="shared" si="162"/>
        <v>Informe 2</v>
      </c>
      <c r="AH282" s="34" t="str">
        <f t="shared" si="201"/>
        <v>Número de Empresas</v>
      </c>
      <c r="AI282" s="34" t="str">
        <f t="shared" si="201"/>
        <v>Ventas estimadas de empresas dedicadas a agricultura y/o ganadería</v>
      </c>
      <c r="AJ282" s="34" t="str">
        <f t="shared" si="163"/>
        <v>Número de Empresas del Sector Agrícola en cultivos de  Industriales  según la Categoría de Tamaño Específica del Servicio de Impuestos Internos de Chile para el Año 2020 (USD)</v>
      </c>
      <c r="AK282" s="35" t="str">
        <f t="shared" si="199"/>
        <v>Año 2020</v>
      </c>
      <c r="AL282" s="34" t="str">
        <f t="shared" si="199"/>
        <v>venta estimada, empresas en agricultura, cultivos, actividad económica, agricultura, ganadería</v>
      </c>
      <c r="AM282" s="36">
        <f t="shared" si="164"/>
        <v>0</v>
      </c>
      <c r="AN282" s="44" t="str">
        <f t="shared" si="193"/>
        <v>CHL</v>
      </c>
      <c r="AO282" s="44" t="str">
        <f t="shared" si="193"/>
        <v>País</v>
      </c>
      <c r="AP282" s="34" t="str">
        <f t="shared" si="193"/>
        <v>Número de Empleados de las empresas dedicadas a una actividad económica asociada a la agricultura o la ganadería, según tamaño de la empresa.</v>
      </c>
      <c r="AQ282" s="45">
        <f t="shared" si="193"/>
        <v>44324</v>
      </c>
      <c r="AR282" s="36" t="str">
        <f t="shared" si="193"/>
        <v>Español</v>
      </c>
      <c r="AS282" s="36" t="str">
        <f t="shared" si="193"/>
        <v>Naty</v>
      </c>
      <c r="AT282" s="40" t="str">
        <f t="shared" si="193"/>
        <v>No Aplica</v>
      </c>
      <c r="AU282" s="40" t="str">
        <f t="shared" si="193"/>
        <v>No Aplica</v>
      </c>
      <c r="AV282" s="40" t="str">
        <f t="shared" si="193"/>
        <v>No Aplica</v>
      </c>
      <c r="AW282" s="35">
        <f t="shared" si="193"/>
        <v>100117006</v>
      </c>
      <c r="AX282" s="41" t="e">
        <f t="shared" si="193"/>
        <v>#REF!</v>
      </c>
      <c r="AY282" s="46" t="str">
        <f t="shared" si="193"/>
        <v>Fruta</v>
      </c>
      <c r="AZ282" s="40">
        <f t="shared" si="193"/>
        <v>38</v>
      </c>
      <c r="BA282" s="41" t="e">
        <f>+VLOOKUP($Z282,[2]!Temporalidad[[nombre]:[Columna1]],7,0)</f>
        <v>#REF!</v>
      </c>
      <c r="BB282" s="41" t="e">
        <f>+VLOOKUP($B282,[2]!Tipo_Gráfico[#Data],2,0)</f>
        <v>#REF!</v>
      </c>
      <c r="BC282" s="36" t="str">
        <f t="shared" si="172"/>
        <v>Servicio de Impuestos Internos , Ministerio de Hacienda, Chile</v>
      </c>
      <c r="BD282" s="35" t="e">
        <f>+VLOOKUP($AA282,[2]!unidad_medida[[nombre]:[Columna1]],2,0)</f>
        <v>#REF!</v>
      </c>
      <c r="BE282" s="40" t="str">
        <f t="shared" si="194"/>
        <v>No Aplica</v>
      </c>
      <c r="BF282" s="40" t="str">
        <f t="shared" si="194"/>
        <v>No Aplica</v>
      </c>
      <c r="BG282" s="40" t="str">
        <f t="shared" si="194"/>
        <v>No Aplica</v>
      </c>
      <c r="BH282" s="41" t="e">
        <f>+VLOOKUP($AP282,[2]!Responsables[#Data],3,0)</f>
        <v>#REF!</v>
      </c>
      <c r="BI282" s="41" t="e">
        <f>+VLOOKUP($AA282,[2]!unidad_medida[[nombre]:[Columna1]],5,0)</f>
        <v>#REF!</v>
      </c>
    </row>
    <row r="283" spans="1:61" ht="24" x14ac:dyDescent="0.35">
      <c r="A283" s="58" t="s">
        <v>250</v>
      </c>
      <c r="B283" s="58" t="s">
        <v>251</v>
      </c>
      <c r="C283" s="59">
        <v>4.2</v>
      </c>
      <c r="D283" s="19">
        <f t="shared" si="168"/>
        <v>125</v>
      </c>
      <c r="E283" s="20" t="s">
        <v>237</v>
      </c>
      <c r="F283" s="21"/>
      <c r="G283" s="22"/>
      <c r="H283" s="24">
        <v>100114</v>
      </c>
      <c r="I283" s="23" t="s">
        <v>48</v>
      </c>
      <c r="J283" s="23" t="s">
        <v>48</v>
      </c>
      <c r="K283" s="22"/>
      <c r="L283" s="22"/>
      <c r="M283" s="22"/>
      <c r="N283" s="22"/>
      <c r="O283" s="22"/>
      <c r="P283" s="53" t="str">
        <f t="shared" si="202"/>
        <v>Número de Empresas del Sector Agrícola en cultivos de  Tubérculos  según la Categoría de Tamaño Específica del Servicio de Impuestos Internos de Chile para el Año 2020 (USD)</v>
      </c>
      <c r="Q283" s="20" t="str">
        <f t="shared" si="204"/>
        <v>Informe 2</v>
      </c>
      <c r="R283" s="47" t="s">
        <v>146</v>
      </c>
      <c r="S283" s="48">
        <f t="shared" si="203"/>
        <v>100114</v>
      </c>
      <c r="T283" s="28"/>
      <c r="U283" s="28"/>
      <c r="V283" s="28"/>
      <c r="W283" s="28"/>
      <c r="X283" s="28"/>
      <c r="Y283" s="28"/>
      <c r="Z283" s="25"/>
      <c r="AA283" s="54"/>
      <c r="AB283" s="30" t="str">
        <f t="shared" si="197"/>
        <v>Chile</v>
      </c>
      <c r="AC283" s="31" t="str">
        <f t="shared" si="197"/>
        <v>Año 2020</v>
      </c>
      <c r="AD283" s="32" t="str">
        <f t="shared" si="197"/>
        <v>empresas</v>
      </c>
      <c r="AE283" s="30" t="str">
        <f t="shared" si="197"/>
        <v>Número</v>
      </c>
      <c r="AG283" s="33" t="str">
        <f t="shared" si="162"/>
        <v>Informe 2</v>
      </c>
      <c r="AH283" s="34" t="str">
        <f t="shared" si="201"/>
        <v>Número de Empresas</v>
      </c>
      <c r="AI283" s="34" t="str">
        <f t="shared" si="201"/>
        <v>Ventas estimadas de empresas dedicadas a agricultura y/o ganadería</v>
      </c>
      <c r="AJ283" s="34" t="str">
        <f t="shared" si="163"/>
        <v>Número de Empresas del Sector Agrícola en cultivos de  Tubérculos  según la Categoría de Tamaño Específica del Servicio de Impuestos Internos de Chile para el Año 2020 (USD)</v>
      </c>
      <c r="AK283" s="35" t="str">
        <f t="shared" si="199"/>
        <v>Año 2020</v>
      </c>
      <c r="AL283" s="34" t="str">
        <f t="shared" si="199"/>
        <v>venta estimada, empresas en agricultura, cultivos, actividad económica, agricultura, ganadería</v>
      </c>
      <c r="AM283" s="36">
        <f t="shared" si="164"/>
        <v>0</v>
      </c>
      <c r="AN283" s="44" t="str">
        <f t="shared" si="193"/>
        <v>CHL</v>
      </c>
      <c r="AO283" s="44" t="str">
        <f t="shared" si="193"/>
        <v>País</v>
      </c>
      <c r="AP283" s="34" t="str">
        <f t="shared" si="193"/>
        <v>Número de Empleados de las empresas dedicadas a una actividad económica asociada a la agricultura o la ganadería, según tamaño de la empresa.</v>
      </c>
      <c r="AQ283" s="45">
        <f t="shared" si="193"/>
        <v>44324</v>
      </c>
      <c r="AR283" s="36" t="str">
        <f t="shared" si="193"/>
        <v>Español</v>
      </c>
      <c r="AS283" s="36" t="str">
        <f t="shared" si="193"/>
        <v>Naty</v>
      </c>
      <c r="AT283" s="40" t="str">
        <f t="shared" si="193"/>
        <v>No Aplica</v>
      </c>
      <c r="AU283" s="40" t="str">
        <f t="shared" si="193"/>
        <v>No Aplica</v>
      </c>
      <c r="AV283" s="40" t="str">
        <f t="shared" si="193"/>
        <v>No Aplica</v>
      </c>
      <c r="AW283" s="35">
        <f t="shared" si="193"/>
        <v>100117006</v>
      </c>
      <c r="AX283" s="41" t="e">
        <f t="shared" si="193"/>
        <v>#REF!</v>
      </c>
      <c r="AY283" s="46" t="str">
        <f t="shared" si="193"/>
        <v>Fruta</v>
      </c>
      <c r="AZ283" s="40">
        <f t="shared" si="193"/>
        <v>38</v>
      </c>
      <c r="BA283" s="41" t="e">
        <f>+VLOOKUP($Z283,[2]!Temporalidad[[nombre]:[Columna1]],7,0)</f>
        <v>#REF!</v>
      </c>
      <c r="BB283" s="41" t="e">
        <f>+VLOOKUP($B283,[2]!Tipo_Gráfico[#Data],2,0)</f>
        <v>#REF!</v>
      </c>
      <c r="BC283" s="36" t="str">
        <f t="shared" si="172"/>
        <v>Servicio de Impuestos Internos , Ministerio de Hacienda, Chile</v>
      </c>
      <c r="BD283" s="35" t="e">
        <f>+VLOOKUP($AA283,[2]!unidad_medida[[nombre]:[Columna1]],2,0)</f>
        <v>#REF!</v>
      </c>
      <c r="BE283" s="40" t="str">
        <f t="shared" si="194"/>
        <v>No Aplica</v>
      </c>
      <c r="BF283" s="40" t="str">
        <f t="shared" si="194"/>
        <v>No Aplica</v>
      </c>
      <c r="BG283" s="40" t="str">
        <f t="shared" si="194"/>
        <v>No Aplica</v>
      </c>
      <c r="BH283" s="41" t="e">
        <f>+VLOOKUP($AP283,[2]!Responsables[#Data],3,0)</f>
        <v>#REF!</v>
      </c>
      <c r="BI283" s="41" t="e">
        <f>+VLOOKUP($AA283,[2]!unidad_medida[[nombre]:[Columna1]],5,0)</f>
        <v>#REF!</v>
      </c>
    </row>
    <row r="284" spans="1:61" ht="24" x14ac:dyDescent="0.35">
      <c r="A284" s="58" t="s">
        <v>250</v>
      </c>
      <c r="B284" s="58" t="s">
        <v>251</v>
      </c>
      <c r="C284" s="59">
        <v>4.2</v>
      </c>
      <c r="D284" s="19">
        <f t="shared" si="168"/>
        <v>126</v>
      </c>
      <c r="E284" s="20" t="s">
        <v>237</v>
      </c>
      <c r="F284" s="21"/>
      <c r="G284" s="22"/>
      <c r="H284" s="24">
        <v>100115</v>
      </c>
      <c r="I284" s="23" t="s">
        <v>48</v>
      </c>
      <c r="J284" s="23" t="s">
        <v>48</v>
      </c>
      <c r="K284" s="22"/>
      <c r="L284" s="22"/>
      <c r="M284" s="22"/>
      <c r="N284" s="22"/>
      <c r="O284" s="22"/>
      <c r="P284" s="53" t="str">
        <f t="shared" si="202"/>
        <v>Número de Empresas del Sector Agrícola en cultivos de  Semillas  según la Categoría de Tamaño Específica del Servicio de Impuestos Internos de Chile para el Año 2020 (USD)</v>
      </c>
      <c r="Q284" s="20" t="str">
        <f t="shared" si="204"/>
        <v>Informe 2</v>
      </c>
      <c r="R284" s="47" t="s">
        <v>148</v>
      </c>
      <c r="S284" s="48">
        <f t="shared" si="203"/>
        <v>100115</v>
      </c>
      <c r="T284" s="28"/>
      <c r="U284" s="28"/>
      <c r="V284" s="28"/>
      <c r="W284" s="28"/>
      <c r="X284" s="28"/>
      <c r="Y284" s="28"/>
      <c r="Z284" s="25"/>
      <c r="AA284" s="54"/>
      <c r="AB284" s="30" t="str">
        <f t="shared" si="197"/>
        <v>Chile</v>
      </c>
      <c r="AC284" s="31" t="str">
        <f t="shared" si="197"/>
        <v>Año 2020</v>
      </c>
      <c r="AD284" s="32" t="str">
        <f t="shared" si="197"/>
        <v>empresas</v>
      </c>
      <c r="AE284" s="30" t="str">
        <f t="shared" si="197"/>
        <v>Número</v>
      </c>
      <c r="AG284" s="33" t="str">
        <f t="shared" si="162"/>
        <v>Informe 2</v>
      </c>
      <c r="AH284" s="34" t="str">
        <f t="shared" si="201"/>
        <v>Número de Empresas</v>
      </c>
      <c r="AI284" s="34" t="str">
        <f t="shared" si="201"/>
        <v>Ventas estimadas de empresas dedicadas a agricultura y/o ganadería</v>
      </c>
      <c r="AJ284" s="34" t="str">
        <f t="shared" si="163"/>
        <v>Número de Empresas del Sector Agrícola en cultivos de  Semillas  según la Categoría de Tamaño Específica del Servicio de Impuestos Internos de Chile para el Año 2020 (USD)</v>
      </c>
      <c r="AK284" s="35" t="str">
        <f t="shared" si="199"/>
        <v>Año 2020</v>
      </c>
      <c r="AL284" s="34" t="str">
        <f t="shared" si="199"/>
        <v>venta estimada, empresas en agricultura, cultivos, actividad económica, agricultura, ganadería</v>
      </c>
      <c r="AM284" s="36">
        <f t="shared" si="164"/>
        <v>0</v>
      </c>
      <c r="AN284" s="44" t="str">
        <f t="shared" si="193"/>
        <v>CHL</v>
      </c>
      <c r="AO284" s="44" t="str">
        <f t="shared" si="193"/>
        <v>País</v>
      </c>
      <c r="AP284" s="34" t="str">
        <f t="shared" si="193"/>
        <v>Número de Empleados de las empresas dedicadas a una actividad económica asociada a la agricultura o la ganadería, según tamaño de la empresa.</v>
      </c>
      <c r="AQ284" s="45">
        <f t="shared" si="193"/>
        <v>44324</v>
      </c>
      <c r="AR284" s="36" t="str">
        <f t="shared" si="193"/>
        <v>Español</v>
      </c>
      <c r="AS284" s="36" t="str">
        <f t="shared" si="193"/>
        <v>Naty</v>
      </c>
      <c r="AT284" s="40" t="str">
        <f t="shared" si="193"/>
        <v>No Aplica</v>
      </c>
      <c r="AU284" s="40" t="str">
        <f t="shared" si="193"/>
        <v>No Aplica</v>
      </c>
      <c r="AV284" s="40" t="str">
        <f t="shared" si="193"/>
        <v>No Aplica</v>
      </c>
      <c r="AW284" s="35">
        <f t="shared" si="193"/>
        <v>100117006</v>
      </c>
      <c r="AX284" s="41" t="e">
        <f t="shared" si="193"/>
        <v>#REF!</v>
      </c>
      <c r="AY284" s="46" t="str">
        <f t="shared" si="193"/>
        <v>Fruta</v>
      </c>
      <c r="AZ284" s="40">
        <f t="shared" si="193"/>
        <v>38</v>
      </c>
      <c r="BA284" s="41" t="e">
        <f>+VLOOKUP($Z284,[2]!Temporalidad[[nombre]:[Columna1]],7,0)</f>
        <v>#REF!</v>
      </c>
      <c r="BB284" s="41" t="e">
        <f>+VLOOKUP($B284,[2]!Tipo_Gráfico[#Data],2,0)</f>
        <v>#REF!</v>
      </c>
      <c r="BC284" s="36" t="str">
        <f t="shared" si="172"/>
        <v>Servicio de Impuestos Internos , Ministerio de Hacienda, Chile</v>
      </c>
      <c r="BD284" s="35" t="e">
        <f>+VLOOKUP($AA284,[2]!unidad_medida[[nombre]:[Columna1]],2,0)</f>
        <v>#REF!</v>
      </c>
      <c r="BE284" s="40" t="str">
        <f t="shared" si="194"/>
        <v>No Aplica</v>
      </c>
      <c r="BF284" s="40" t="str">
        <f t="shared" si="194"/>
        <v>No Aplica</v>
      </c>
      <c r="BG284" s="40" t="str">
        <f t="shared" si="194"/>
        <v>No Aplica</v>
      </c>
      <c r="BH284" s="41" t="e">
        <f>+VLOOKUP($AP284,[2]!Responsables[#Data],3,0)</f>
        <v>#REF!</v>
      </c>
      <c r="BI284" s="41" t="e">
        <f>+VLOOKUP($AA284,[2]!unidad_medida[[nombre]:[Columna1]],5,0)</f>
        <v>#REF!</v>
      </c>
    </row>
    <row r="285" spans="1:61" ht="24" x14ac:dyDescent="0.35">
      <c r="A285" s="58" t="s">
        <v>250</v>
      </c>
      <c r="B285" s="58" t="s">
        <v>251</v>
      </c>
      <c r="C285" s="59">
        <v>4.2</v>
      </c>
      <c r="D285" s="19">
        <f t="shared" si="168"/>
        <v>127</v>
      </c>
      <c r="E285" s="20" t="s">
        <v>237</v>
      </c>
      <c r="F285" s="21"/>
      <c r="G285" s="22"/>
      <c r="H285" s="24">
        <v>100117</v>
      </c>
      <c r="I285" s="23" t="s">
        <v>48</v>
      </c>
      <c r="J285" s="23" t="s">
        <v>48</v>
      </c>
      <c r="K285" s="22"/>
      <c r="L285" s="22"/>
      <c r="M285" s="22"/>
      <c r="N285" s="22"/>
      <c r="O285" s="22"/>
      <c r="P285" s="53" t="str">
        <f t="shared" si="202"/>
        <v>Número de Empresas del Sector Agrícola en cultivos de  Plantas y forraje  según la Categoría de Tamaño Específica del Servicio de Impuestos Internos de Chile para el Año 2020 (USD)</v>
      </c>
      <c r="Q285" s="20" t="str">
        <f t="shared" si="204"/>
        <v>Informe 2</v>
      </c>
      <c r="R285" s="47" t="s">
        <v>150</v>
      </c>
      <c r="S285" s="48">
        <f t="shared" si="203"/>
        <v>100117</v>
      </c>
      <c r="T285" s="28"/>
      <c r="U285" s="28"/>
      <c r="V285" s="28"/>
      <c r="W285" s="28"/>
      <c r="X285" s="28"/>
      <c r="Y285" s="28"/>
      <c r="Z285" s="25"/>
      <c r="AA285" s="54"/>
      <c r="AB285" s="30" t="str">
        <f t="shared" si="197"/>
        <v>Chile</v>
      </c>
      <c r="AC285" s="31" t="str">
        <f t="shared" si="197"/>
        <v>Año 2020</v>
      </c>
      <c r="AD285" s="32" t="str">
        <f t="shared" si="197"/>
        <v>empresas</v>
      </c>
      <c r="AE285" s="30" t="str">
        <f t="shared" si="197"/>
        <v>Número</v>
      </c>
      <c r="AG285" s="33" t="str">
        <f t="shared" si="162"/>
        <v>Informe 2</v>
      </c>
      <c r="AH285" s="34" t="str">
        <f t="shared" si="201"/>
        <v>Número de Empresas</v>
      </c>
      <c r="AI285" s="34" t="str">
        <f t="shared" si="201"/>
        <v>Ventas estimadas de empresas dedicadas a agricultura y/o ganadería</v>
      </c>
      <c r="AJ285" s="34" t="str">
        <f t="shared" si="163"/>
        <v>Número de Empresas del Sector Agrícola en cultivos de  Plantas y forraje  según la Categoría de Tamaño Específica del Servicio de Impuestos Internos de Chile para el Año 2020 (USD)</v>
      </c>
      <c r="AK285" s="35" t="str">
        <f t="shared" si="199"/>
        <v>Año 2020</v>
      </c>
      <c r="AL285" s="34" t="str">
        <f t="shared" si="199"/>
        <v>venta estimada, empresas en agricultura, cultivos, actividad económica, agricultura, ganadería</v>
      </c>
      <c r="AM285" s="36">
        <f t="shared" si="164"/>
        <v>0</v>
      </c>
      <c r="AN285" s="44" t="str">
        <f t="shared" si="193"/>
        <v>CHL</v>
      </c>
      <c r="AO285" s="44" t="str">
        <f t="shared" si="193"/>
        <v>País</v>
      </c>
      <c r="AP285" s="34" t="str">
        <f t="shared" si="193"/>
        <v>Número de Empleados de las empresas dedicadas a una actividad económica asociada a la agricultura o la ganadería, según tamaño de la empresa.</v>
      </c>
      <c r="AQ285" s="45">
        <f t="shared" si="193"/>
        <v>44324</v>
      </c>
      <c r="AR285" s="36" t="str">
        <f t="shared" si="193"/>
        <v>Español</v>
      </c>
      <c r="AS285" s="36" t="str">
        <f t="shared" si="193"/>
        <v>Naty</v>
      </c>
      <c r="AT285" s="40" t="str">
        <f t="shared" si="193"/>
        <v>No Aplica</v>
      </c>
      <c r="AU285" s="40" t="str">
        <f t="shared" si="193"/>
        <v>No Aplica</v>
      </c>
      <c r="AV285" s="40" t="str">
        <f t="shared" si="193"/>
        <v>No Aplica</v>
      </c>
      <c r="AW285" s="35">
        <f t="shared" si="193"/>
        <v>100117006</v>
      </c>
      <c r="AX285" s="41" t="e">
        <f t="shared" si="193"/>
        <v>#REF!</v>
      </c>
      <c r="AY285" s="46" t="str">
        <f t="shared" si="193"/>
        <v>Fruta</v>
      </c>
      <c r="AZ285" s="40">
        <f t="shared" si="193"/>
        <v>38</v>
      </c>
      <c r="BA285" s="41" t="e">
        <f>+VLOOKUP($Z285,[2]!Temporalidad[[nombre]:[Columna1]],7,0)</f>
        <v>#REF!</v>
      </c>
      <c r="BB285" s="41" t="e">
        <f>+VLOOKUP($B285,[2]!Tipo_Gráfico[#Data],2,0)</f>
        <v>#REF!</v>
      </c>
      <c r="BC285" s="36" t="str">
        <f t="shared" si="172"/>
        <v>Servicio de Impuestos Internos , Ministerio de Hacienda, Chile</v>
      </c>
      <c r="BD285" s="35" t="e">
        <f>+VLOOKUP($AA285,[2]!unidad_medida[[nombre]:[Columna1]],2,0)</f>
        <v>#REF!</v>
      </c>
      <c r="BE285" s="40" t="str">
        <f t="shared" si="194"/>
        <v>No Aplica</v>
      </c>
      <c r="BF285" s="40" t="str">
        <f t="shared" si="194"/>
        <v>No Aplica</v>
      </c>
      <c r="BG285" s="40" t="str">
        <f t="shared" si="194"/>
        <v>No Aplica</v>
      </c>
      <c r="BH285" s="41" t="e">
        <f>+VLOOKUP($AP285,[2]!Responsables[#Data],3,0)</f>
        <v>#REF!</v>
      </c>
      <c r="BI285" s="41" t="e">
        <f>+VLOOKUP($AA285,[2]!unidad_medida[[nombre]:[Columna1]],5,0)</f>
        <v>#REF!</v>
      </c>
    </row>
    <row r="286" spans="1:61" ht="24" x14ac:dyDescent="0.35">
      <c r="A286" s="58" t="s">
        <v>250</v>
      </c>
      <c r="B286" s="58" t="s">
        <v>251</v>
      </c>
      <c r="C286" s="59">
        <v>4.2</v>
      </c>
      <c r="D286" s="19">
        <f t="shared" si="168"/>
        <v>128</v>
      </c>
      <c r="E286" s="20" t="s">
        <v>237</v>
      </c>
      <c r="F286" s="21"/>
      <c r="G286" s="22"/>
      <c r="H286" s="24">
        <v>100110</v>
      </c>
      <c r="I286" s="23" t="s">
        <v>48</v>
      </c>
      <c r="J286" s="23" t="s">
        <v>48</v>
      </c>
      <c r="K286" s="22"/>
      <c r="L286" s="22"/>
      <c r="M286" s="22"/>
      <c r="N286" s="22"/>
      <c r="O286" s="22"/>
      <c r="P286" s="53" t="str">
        <f>+"Ventas Estimadas de Empresas del Sector Agrícola en cultivos de  "&amp;R286&amp;"  según la Categoría de Tamaño Específica del Servicio de Impuestos Internos de Chile para el Año 2020 (USD)"</f>
        <v>Ventas Estimadas de Empresas del Sector Agrícola en cultivos de  Legumbres  según la Categoría de Tamaño Específica del Servicio de Impuestos Internos de Chile para el Año 2020 (USD)</v>
      </c>
      <c r="Q286" s="20" t="s">
        <v>242</v>
      </c>
      <c r="R286" s="47" t="s">
        <v>136</v>
      </c>
      <c r="S286" s="48">
        <f>+H286</f>
        <v>100110</v>
      </c>
      <c r="T286" s="28"/>
      <c r="U286" s="28"/>
      <c r="V286" s="28"/>
      <c r="W286" s="28"/>
      <c r="X286" s="28"/>
      <c r="Y286" s="28"/>
      <c r="Z286" s="25"/>
      <c r="AA286" s="54"/>
      <c r="AB286" s="30" t="str">
        <f t="shared" si="197"/>
        <v>Chile</v>
      </c>
      <c r="AC286" s="31" t="str">
        <f t="shared" si="197"/>
        <v>Año 2020</v>
      </c>
      <c r="AD286" s="32" t="s">
        <v>106</v>
      </c>
      <c r="AE286" s="30" t="s">
        <v>107</v>
      </c>
      <c r="AG286" s="33" t="str">
        <f t="shared" si="162"/>
        <v>Informe 3</v>
      </c>
      <c r="AH286" s="34" t="s">
        <v>108</v>
      </c>
      <c r="AI286" s="34" t="str">
        <f t="shared" si="201"/>
        <v>Ventas estimadas de empresas dedicadas a agricultura y/o ganadería</v>
      </c>
      <c r="AJ286" s="34" t="str">
        <f t="shared" si="163"/>
        <v>Ventas Estimadas de Empresas del Sector Agrícola en cultivos de  Legumbres  según la Categoría de Tamaño Específica del Servicio de Impuestos Internos de Chile para el Año 2020 (USD)</v>
      </c>
      <c r="AK286" s="35" t="str">
        <f t="shared" si="199"/>
        <v>Año 2020</v>
      </c>
      <c r="AL286" s="34" t="str">
        <f t="shared" si="199"/>
        <v>venta estimada, empresas en agricultura, cultivos, actividad económica, agricultura, ganadería</v>
      </c>
      <c r="AM286" s="36">
        <f t="shared" si="164"/>
        <v>0</v>
      </c>
      <c r="AN286" s="44" t="str">
        <f t="shared" si="193"/>
        <v>CHL</v>
      </c>
      <c r="AO286" s="44" t="str">
        <f t="shared" si="193"/>
        <v>País</v>
      </c>
      <c r="AP286" s="34" t="str">
        <f t="shared" si="193"/>
        <v>Número de Empleados de las empresas dedicadas a una actividad económica asociada a la agricultura o la ganadería, según tamaño de la empresa.</v>
      </c>
      <c r="AQ286" s="45">
        <f t="shared" si="193"/>
        <v>44324</v>
      </c>
      <c r="AR286" s="36" t="str">
        <f t="shared" si="193"/>
        <v>Español</v>
      </c>
      <c r="AS286" s="36" t="str">
        <f t="shared" si="193"/>
        <v>Naty</v>
      </c>
      <c r="AT286" s="40" t="str">
        <f t="shared" si="193"/>
        <v>No Aplica</v>
      </c>
      <c r="AU286" s="40" t="str">
        <f t="shared" si="193"/>
        <v>No Aplica</v>
      </c>
      <c r="AV286" s="40" t="str">
        <f t="shared" si="193"/>
        <v>No Aplica</v>
      </c>
      <c r="AW286" s="35">
        <f t="shared" si="193"/>
        <v>100117006</v>
      </c>
      <c r="AX286" s="41" t="e">
        <f t="shared" si="193"/>
        <v>#REF!</v>
      </c>
      <c r="AY286" s="46" t="str">
        <f t="shared" si="193"/>
        <v>Fruta</v>
      </c>
      <c r="AZ286" s="40">
        <f t="shared" si="193"/>
        <v>38</v>
      </c>
      <c r="BA286" s="41" t="e">
        <f>+VLOOKUP($Z286,[2]!Temporalidad[[nombre]:[Columna1]],7,0)</f>
        <v>#REF!</v>
      </c>
      <c r="BB286" s="41" t="e">
        <f>+VLOOKUP($B286,[2]!Tipo_Gráfico[#Data],2,0)</f>
        <v>#REF!</v>
      </c>
      <c r="BC286" s="36" t="str">
        <f t="shared" si="172"/>
        <v>Servicio de Impuestos Internos , Ministerio de Hacienda, Chile</v>
      </c>
      <c r="BD286" s="35" t="e">
        <f>+VLOOKUP($AA286,[2]!unidad_medida[[nombre]:[Columna1]],2,0)</f>
        <v>#REF!</v>
      </c>
      <c r="BE286" s="40" t="str">
        <f t="shared" si="194"/>
        <v>No Aplica</v>
      </c>
      <c r="BF286" s="40" t="str">
        <f t="shared" si="194"/>
        <v>No Aplica</v>
      </c>
      <c r="BG286" s="40" t="str">
        <f t="shared" si="194"/>
        <v>No Aplica</v>
      </c>
      <c r="BH286" s="41" t="e">
        <f>+VLOOKUP($AP286,[2]!Responsables[#Data],3,0)</f>
        <v>#REF!</v>
      </c>
      <c r="BI286" s="41" t="e">
        <f>+VLOOKUP($AA286,[2]!unidad_medida[[nombre]:[Columna1]],5,0)</f>
        <v>#REF!</v>
      </c>
    </row>
    <row r="287" spans="1:61" ht="24" x14ac:dyDescent="0.35">
      <c r="A287" s="58" t="s">
        <v>250</v>
      </c>
      <c r="B287" s="58" t="s">
        <v>251</v>
      </c>
      <c r="C287" s="59">
        <v>4.2</v>
      </c>
      <c r="D287" s="19">
        <f t="shared" si="168"/>
        <v>129</v>
      </c>
      <c r="E287" s="20" t="s">
        <v>237</v>
      </c>
      <c r="F287" s="21"/>
      <c r="G287" s="22"/>
      <c r="H287" s="24">
        <v>100111</v>
      </c>
      <c r="I287" s="23" t="s">
        <v>48</v>
      </c>
      <c r="J287" s="23" t="s">
        <v>48</v>
      </c>
      <c r="K287" s="22"/>
      <c r="L287" s="22"/>
      <c r="M287" s="22"/>
      <c r="N287" s="22"/>
      <c r="O287" s="22"/>
      <c r="P287" s="53" t="str">
        <f t="shared" ref="P287:P292" si="205">+"Ventas Estimadas de Empresas del Sector Agrícola en cultivos de  "&amp;R287&amp;"  según la Categoría de Tamaño Específica del Servicio de Impuestos Internos de Chile para el Año 2020 (USD)"</f>
        <v>Ventas Estimadas de Empresas del Sector Agrícola en cultivos de  Cereales  según la Categoría de Tamaño Específica del Servicio de Impuestos Internos de Chile para el Año 2020 (USD)</v>
      </c>
      <c r="Q287" s="20" t="str">
        <f>+Q286</f>
        <v>Informe 3</v>
      </c>
      <c r="R287" s="47" t="s">
        <v>140</v>
      </c>
      <c r="S287" s="48">
        <f t="shared" ref="S287:S292" si="206">+H287</f>
        <v>100111</v>
      </c>
      <c r="T287" s="28"/>
      <c r="U287" s="28"/>
      <c r="V287" s="28"/>
      <c r="W287" s="28"/>
      <c r="X287" s="28"/>
      <c r="Y287" s="28"/>
      <c r="Z287" s="25"/>
      <c r="AA287" s="54"/>
      <c r="AB287" s="30" t="str">
        <f t="shared" si="197"/>
        <v>Chile</v>
      </c>
      <c r="AC287" s="31" t="str">
        <f t="shared" si="197"/>
        <v>Año 2020</v>
      </c>
      <c r="AD287" s="32" t="str">
        <f t="shared" si="197"/>
        <v>Dólar USA</v>
      </c>
      <c r="AE287" s="30" t="str">
        <f t="shared" si="197"/>
        <v>Ventas</v>
      </c>
      <c r="AG287" s="33" t="str">
        <f t="shared" si="162"/>
        <v>Informe 3</v>
      </c>
      <c r="AH287" s="34" t="str">
        <f t="shared" si="201"/>
        <v>Ventas Estimadas Agricultura</v>
      </c>
      <c r="AI287" s="34" t="str">
        <f t="shared" si="201"/>
        <v>Ventas estimadas de empresas dedicadas a agricultura y/o ganadería</v>
      </c>
      <c r="AJ287" s="34" t="str">
        <f t="shared" si="163"/>
        <v>Ventas Estimadas de Empresas del Sector Agrícola en cultivos de  Cereales  según la Categoría de Tamaño Específica del Servicio de Impuestos Internos de Chile para el Año 2020 (USD)</v>
      </c>
      <c r="AK287" s="35" t="str">
        <f t="shared" si="199"/>
        <v>Año 2020</v>
      </c>
      <c r="AL287" s="34" t="str">
        <f t="shared" si="199"/>
        <v>venta estimada, empresas en agricultura, cultivos, actividad económica, agricultura, ganadería</v>
      </c>
      <c r="AM287" s="36">
        <f t="shared" si="164"/>
        <v>0</v>
      </c>
      <c r="AN287" s="44" t="str">
        <f t="shared" si="193"/>
        <v>CHL</v>
      </c>
      <c r="AO287" s="44" t="str">
        <f t="shared" si="193"/>
        <v>País</v>
      </c>
      <c r="AP287" s="34" t="str">
        <f t="shared" si="193"/>
        <v>Número de Empleados de las empresas dedicadas a una actividad económica asociada a la agricultura o la ganadería, según tamaño de la empresa.</v>
      </c>
      <c r="AQ287" s="45">
        <f t="shared" si="193"/>
        <v>44324</v>
      </c>
      <c r="AR287" s="36" t="str">
        <f t="shared" si="193"/>
        <v>Español</v>
      </c>
      <c r="AS287" s="36" t="str">
        <f t="shared" si="193"/>
        <v>Naty</v>
      </c>
      <c r="AT287" s="40" t="str">
        <f t="shared" si="193"/>
        <v>No Aplica</v>
      </c>
      <c r="AU287" s="40" t="str">
        <f t="shared" si="193"/>
        <v>No Aplica</v>
      </c>
      <c r="AV287" s="40" t="str">
        <f t="shared" si="193"/>
        <v>No Aplica</v>
      </c>
      <c r="AW287" s="35">
        <f t="shared" si="193"/>
        <v>100117006</v>
      </c>
      <c r="AX287" s="41" t="e">
        <f t="shared" si="193"/>
        <v>#REF!</v>
      </c>
      <c r="AY287" s="46" t="str">
        <f t="shared" si="193"/>
        <v>Fruta</v>
      </c>
      <c r="AZ287" s="40">
        <f t="shared" si="193"/>
        <v>38</v>
      </c>
      <c r="BA287" s="41" t="e">
        <f>+VLOOKUP($Z287,[2]!Temporalidad[[nombre]:[Columna1]],7,0)</f>
        <v>#REF!</v>
      </c>
      <c r="BB287" s="41" t="e">
        <f>+VLOOKUP($B287,[2]!Tipo_Gráfico[#Data],2,0)</f>
        <v>#REF!</v>
      </c>
      <c r="BC287" s="36" t="str">
        <f t="shared" si="172"/>
        <v>Servicio de Impuestos Internos , Ministerio de Hacienda, Chile</v>
      </c>
      <c r="BD287" s="35" t="e">
        <f>+VLOOKUP($AA287,[2]!unidad_medida[[nombre]:[Columna1]],2,0)</f>
        <v>#REF!</v>
      </c>
      <c r="BE287" s="40" t="str">
        <f t="shared" si="194"/>
        <v>No Aplica</v>
      </c>
      <c r="BF287" s="40" t="str">
        <f t="shared" si="194"/>
        <v>No Aplica</v>
      </c>
      <c r="BG287" s="40" t="str">
        <f t="shared" si="194"/>
        <v>No Aplica</v>
      </c>
      <c r="BH287" s="41" t="e">
        <f>+VLOOKUP($AP287,[2]!Responsables[#Data],3,0)</f>
        <v>#REF!</v>
      </c>
      <c r="BI287" s="41" t="e">
        <f>+VLOOKUP($AA287,[2]!unidad_medida[[nombre]:[Columna1]],5,0)</f>
        <v>#REF!</v>
      </c>
    </row>
    <row r="288" spans="1:61" ht="24" x14ac:dyDescent="0.35">
      <c r="A288" s="58" t="s">
        <v>250</v>
      </c>
      <c r="B288" s="58" t="s">
        <v>251</v>
      </c>
      <c r="C288" s="59">
        <v>4.2</v>
      </c>
      <c r="D288" s="19">
        <f t="shared" si="168"/>
        <v>130</v>
      </c>
      <c r="E288" s="20" t="s">
        <v>237</v>
      </c>
      <c r="F288" s="21"/>
      <c r="G288" s="22"/>
      <c r="H288" s="24">
        <v>100112</v>
      </c>
      <c r="I288" s="23" t="s">
        <v>48</v>
      </c>
      <c r="J288" s="23" t="s">
        <v>48</v>
      </c>
      <c r="K288" s="22"/>
      <c r="L288" s="22"/>
      <c r="M288" s="22"/>
      <c r="N288" s="22"/>
      <c r="O288" s="22"/>
      <c r="P288" s="53" t="str">
        <f t="shared" si="205"/>
        <v>Ventas Estimadas de Empresas del Sector Agrícola en cultivos de  Hortalizas  según la Categoría de Tamaño Específica del Servicio de Impuestos Internos de Chile para el Año 2020 (USD)</v>
      </c>
      <c r="Q288" s="20" t="str">
        <f t="shared" ref="Q288:Q292" si="207">+Q287</f>
        <v>Informe 3</v>
      </c>
      <c r="R288" s="47" t="s">
        <v>142</v>
      </c>
      <c r="S288" s="48">
        <f t="shared" si="206"/>
        <v>100112</v>
      </c>
      <c r="T288" s="28"/>
      <c r="U288" s="28"/>
      <c r="V288" s="28"/>
      <c r="W288" s="28"/>
      <c r="X288" s="28"/>
      <c r="Y288" s="28"/>
      <c r="Z288" s="25"/>
      <c r="AA288" s="54"/>
      <c r="AB288" s="30" t="str">
        <f t="shared" si="197"/>
        <v>Chile</v>
      </c>
      <c r="AC288" s="31" t="str">
        <f t="shared" si="197"/>
        <v>Año 2020</v>
      </c>
      <c r="AD288" s="32" t="str">
        <f t="shared" si="197"/>
        <v>Dólar USA</v>
      </c>
      <c r="AE288" s="30" t="str">
        <f t="shared" si="197"/>
        <v>Ventas</v>
      </c>
      <c r="AG288" s="33" t="str">
        <f t="shared" ref="AG288:AG315" si="208">+IF(Q288="","",Q288)</f>
        <v>Informe 3</v>
      </c>
      <c r="AH288" s="34" t="str">
        <f t="shared" si="201"/>
        <v>Ventas Estimadas Agricultura</v>
      </c>
      <c r="AI288" s="34" t="str">
        <f t="shared" si="201"/>
        <v>Ventas estimadas de empresas dedicadas a agricultura y/o ganadería</v>
      </c>
      <c r="AJ288" s="34" t="str">
        <f t="shared" ref="AJ288:AJ315" si="209">+P288</f>
        <v>Ventas Estimadas de Empresas del Sector Agrícola en cultivos de  Hortalizas  según la Categoría de Tamaño Específica del Servicio de Impuestos Internos de Chile para el Año 2020 (USD)</v>
      </c>
      <c r="AK288" s="35" t="str">
        <f t="shared" si="199"/>
        <v>Año 2020</v>
      </c>
      <c r="AL288" s="34" t="str">
        <f t="shared" si="199"/>
        <v>venta estimada, empresas en agricultura, cultivos, actividad económica, agricultura, ganadería</v>
      </c>
      <c r="AM288" s="36">
        <f t="shared" ref="AM288:AM315" si="210">+AA288</f>
        <v>0</v>
      </c>
      <c r="AN288" s="44" t="str">
        <f t="shared" ref="AN288:AZ303" si="211">+AN287</f>
        <v>CHL</v>
      </c>
      <c r="AO288" s="44" t="str">
        <f t="shared" si="211"/>
        <v>País</v>
      </c>
      <c r="AP288" s="34" t="str">
        <f t="shared" si="211"/>
        <v>Número de Empleados de las empresas dedicadas a una actividad económica asociada a la agricultura o la ganadería, según tamaño de la empresa.</v>
      </c>
      <c r="AQ288" s="45">
        <f t="shared" si="211"/>
        <v>44324</v>
      </c>
      <c r="AR288" s="36" t="str">
        <f t="shared" si="211"/>
        <v>Español</v>
      </c>
      <c r="AS288" s="36" t="str">
        <f t="shared" si="211"/>
        <v>Naty</v>
      </c>
      <c r="AT288" s="40" t="str">
        <f t="shared" si="211"/>
        <v>No Aplica</v>
      </c>
      <c r="AU288" s="40" t="str">
        <f t="shared" si="211"/>
        <v>No Aplica</v>
      </c>
      <c r="AV288" s="40" t="str">
        <f t="shared" si="211"/>
        <v>No Aplica</v>
      </c>
      <c r="AW288" s="35">
        <f t="shared" si="211"/>
        <v>100117006</v>
      </c>
      <c r="AX288" s="41" t="e">
        <f t="shared" si="211"/>
        <v>#REF!</v>
      </c>
      <c r="AY288" s="46" t="str">
        <f t="shared" si="211"/>
        <v>Fruta</v>
      </c>
      <c r="AZ288" s="40">
        <f t="shared" si="211"/>
        <v>38</v>
      </c>
      <c r="BA288" s="41" t="e">
        <f>+VLOOKUP($Z288,[2]!Temporalidad[[nombre]:[Columna1]],7,0)</f>
        <v>#REF!</v>
      </c>
      <c r="BB288" s="41" t="e">
        <f>+VLOOKUP($B288,[2]!Tipo_Gráfico[#Data],2,0)</f>
        <v>#REF!</v>
      </c>
      <c r="BC288" s="36" t="str">
        <f t="shared" si="172"/>
        <v>Servicio de Impuestos Internos , Ministerio de Hacienda, Chile</v>
      </c>
      <c r="BD288" s="35" t="e">
        <f>+VLOOKUP($AA288,[2]!unidad_medida[[nombre]:[Columna1]],2,0)</f>
        <v>#REF!</v>
      </c>
      <c r="BE288" s="40" t="str">
        <f t="shared" ref="BE288:BG303" si="212">+BE287</f>
        <v>No Aplica</v>
      </c>
      <c r="BF288" s="40" t="str">
        <f t="shared" si="212"/>
        <v>No Aplica</v>
      </c>
      <c r="BG288" s="40" t="str">
        <f t="shared" si="212"/>
        <v>No Aplica</v>
      </c>
      <c r="BH288" s="41" t="e">
        <f>+VLOOKUP($AP288,[2]!Responsables[#Data],3,0)</f>
        <v>#REF!</v>
      </c>
      <c r="BI288" s="41" t="e">
        <f>+VLOOKUP($AA288,[2]!unidad_medida[[nombre]:[Columna1]],5,0)</f>
        <v>#REF!</v>
      </c>
    </row>
    <row r="289" spans="1:61" ht="24" x14ac:dyDescent="0.35">
      <c r="A289" s="58" t="s">
        <v>250</v>
      </c>
      <c r="B289" s="58" t="s">
        <v>251</v>
      </c>
      <c r="C289" s="59">
        <v>4.2</v>
      </c>
      <c r="D289" s="19">
        <f t="shared" ref="D289:D315" si="213">+IF(E289="","",D288+1)</f>
        <v>131</v>
      </c>
      <c r="E289" s="20" t="s">
        <v>237</v>
      </c>
      <c r="F289" s="21"/>
      <c r="G289" s="22"/>
      <c r="H289" s="24">
        <v>100113</v>
      </c>
      <c r="I289" s="23" t="s">
        <v>48</v>
      </c>
      <c r="J289" s="23" t="s">
        <v>48</v>
      </c>
      <c r="K289" s="22"/>
      <c r="L289" s="22"/>
      <c r="M289" s="22"/>
      <c r="N289" s="22"/>
      <c r="O289" s="22"/>
      <c r="P289" s="53" t="str">
        <f t="shared" si="205"/>
        <v>Ventas Estimadas de Empresas del Sector Agrícola en cultivos de  Industriales  según la Categoría de Tamaño Específica del Servicio de Impuestos Internos de Chile para el Año 2020 (USD)</v>
      </c>
      <c r="Q289" s="20" t="str">
        <f t="shared" si="207"/>
        <v>Informe 3</v>
      </c>
      <c r="R289" s="47" t="s">
        <v>144</v>
      </c>
      <c r="S289" s="48">
        <f t="shared" si="206"/>
        <v>100113</v>
      </c>
      <c r="T289" s="28"/>
      <c r="U289" s="28"/>
      <c r="V289" s="28"/>
      <c r="W289" s="28"/>
      <c r="X289" s="28"/>
      <c r="Y289" s="28"/>
      <c r="Z289" s="25"/>
      <c r="AA289" s="54"/>
      <c r="AB289" s="30" t="str">
        <f t="shared" ref="AB289:AE304" si="214">+AB288</f>
        <v>Chile</v>
      </c>
      <c r="AC289" s="31" t="str">
        <f t="shared" si="214"/>
        <v>Año 2020</v>
      </c>
      <c r="AD289" s="32" t="str">
        <f t="shared" si="214"/>
        <v>Dólar USA</v>
      </c>
      <c r="AE289" s="30" t="str">
        <f t="shared" si="214"/>
        <v>Ventas</v>
      </c>
      <c r="AG289" s="33" t="str">
        <f t="shared" si="208"/>
        <v>Informe 3</v>
      </c>
      <c r="AH289" s="34" t="str">
        <f t="shared" si="201"/>
        <v>Ventas Estimadas Agricultura</v>
      </c>
      <c r="AI289" s="34" t="str">
        <f t="shared" si="201"/>
        <v>Ventas estimadas de empresas dedicadas a agricultura y/o ganadería</v>
      </c>
      <c r="AJ289" s="34" t="str">
        <f t="shared" si="209"/>
        <v>Ventas Estimadas de Empresas del Sector Agrícola en cultivos de  Industriales  según la Categoría de Tamaño Específica del Servicio de Impuestos Internos de Chile para el Año 2020 (USD)</v>
      </c>
      <c r="AK289" s="35" t="str">
        <f t="shared" ref="AK289:AL304" si="215">+AK288</f>
        <v>Año 2020</v>
      </c>
      <c r="AL289" s="34" t="str">
        <f t="shared" si="215"/>
        <v>venta estimada, empresas en agricultura, cultivos, actividad económica, agricultura, ganadería</v>
      </c>
      <c r="AM289" s="36">
        <f t="shared" si="210"/>
        <v>0</v>
      </c>
      <c r="AN289" s="44" t="str">
        <f t="shared" si="211"/>
        <v>CHL</v>
      </c>
      <c r="AO289" s="44" t="str">
        <f t="shared" si="211"/>
        <v>País</v>
      </c>
      <c r="AP289" s="34" t="str">
        <f t="shared" si="211"/>
        <v>Número de Empleados de las empresas dedicadas a una actividad económica asociada a la agricultura o la ganadería, según tamaño de la empresa.</v>
      </c>
      <c r="AQ289" s="45">
        <f t="shared" si="211"/>
        <v>44324</v>
      </c>
      <c r="AR289" s="36" t="str">
        <f t="shared" si="211"/>
        <v>Español</v>
      </c>
      <c r="AS289" s="36" t="str">
        <f t="shared" si="211"/>
        <v>Naty</v>
      </c>
      <c r="AT289" s="40" t="str">
        <f t="shared" si="211"/>
        <v>No Aplica</v>
      </c>
      <c r="AU289" s="40" t="str">
        <f t="shared" si="211"/>
        <v>No Aplica</v>
      </c>
      <c r="AV289" s="40" t="str">
        <f t="shared" si="211"/>
        <v>No Aplica</v>
      </c>
      <c r="AW289" s="35">
        <f t="shared" si="211"/>
        <v>100117006</v>
      </c>
      <c r="AX289" s="41" t="e">
        <f t="shared" si="211"/>
        <v>#REF!</v>
      </c>
      <c r="AY289" s="46" t="str">
        <f t="shared" si="211"/>
        <v>Fruta</v>
      </c>
      <c r="AZ289" s="40">
        <f t="shared" si="211"/>
        <v>38</v>
      </c>
      <c r="BA289" s="41" t="e">
        <f>+VLOOKUP($Z289,[2]!Temporalidad[[nombre]:[Columna1]],7,0)</f>
        <v>#REF!</v>
      </c>
      <c r="BB289" s="41" t="e">
        <f>+VLOOKUP($B289,[2]!Tipo_Gráfico[#Data],2,0)</f>
        <v>#REF!</v>
      </c>
      <c r="BC289" s="36" t="str">
        <f t="shared" ref="BC289:BC315" si="216">+BC288</f>
        <v>Servicio de Impuestos Internos , Ministerio de Hacienda, Chile</v>
      </c>
      <c r="BD289" s="35" t="e">
        <f>+VLOOKUP($AA289,[2]!unidad_medida[[nombre]:[Columna1]],2,0)</f>
        <v>#REF!</v>
      </c>
      <c r="BE289" s="40" t="str">
        <f t="shared" si="212"/>
        <v>No Aplica</v>
      </c>
      <c r="BF289" s="40" t="str">
        <f t="shared" si="212"/>
        <v>No Aplica</v>
      </c>
      <c r="BG289" s="40" t="str">
        <f t="shared" si="212"/>
        <v>No Aplica</v>
      </c>
      <c r="BH289" s="41" t="e">
        <f>+VLOOKUP($AP289,[2]!Responsables[#Data],3,0)</f>
        <v>#REF!</v>
      </c>
      <c r="BI289" s="41" t="e">
        <f>+VLOOKUP($AA289,[2]!unidad_medida[[nombre]:[Columna1]],5,0)</f>
        <v>#REF!</v>
      </c>
    </row>
    <row r="290" spans="1:61" ht="24" x14ac:dyDescent="0.35">
      <c r="A290" s="58" t="s">
        <v>250</v>
      </c>
      <c r="B290" s="58" t="s">
        <v>251</v>
      </c>
      <c r="C290" s="59">
        <v>4.2</v>
      </c>
      <c r="D290" s="19">
        <f t="shared" si="213"/>
        <v>132</v>
      </c>
      <c r="E290" s="20" t="s">
        <v>237</v>
      </c>
      <c r="F290" s="21"/>
      <c r="G290" s="22"/>
      <c r="H290" s="24">
        <v>100114</v>
      </c>
      <c r="I290" s="23" t="s">
        <v>48</v>
      </c>
      <c r="J290" s="23" t="s">
        <v>48</v>
      </c>
      <c r="K290" s="22"/>
      <c r="L290" s="22"/>
      <c r="M290" s="22"/>
      <c r="N290" s="22"/>
      <c r="O290" s="22"/>
      <c r="P290" s="53" t="str">
        <f t="shared" si="205"/>
        <v>Ventas Estimadas de Empresas del Sector Agrícola en cultivos de  Tubérculos  según la Categoría de Tamaño Específica del Servicio de Impuestos Internos de Chile para el Año 2020 (USD)</v>
      </c>
      <c r="Q290" s="20" t="str">
        <f t="shared" si="207"/>
        <v>Informe 3</v>
      </c>
      <c r="R290" s="47" t="s">
        <v>146</v>
      </c>
      <c r="S290" s="48">
        <f t="shared" si="206"/>
        <v>100114</v>
      </c>
      <c r="T290" s="28"/>
      <c r="U290" s="28"/>
      <c r="V290" s="28"/>
      <c r="W290" s="28"/>
      <c r="X290" s="28"/>
      <c r="Y290" s="28"/>
      <c r="Z290" s="25"/>
      <c r="AA290" s="54"/>
      <c r="AB290" s="30" t="str">
        <f t="shared" si="214"/>
        <v>Chile</v>
      </c>
      <c r="AC290" s="31" t="str">
        <f t="shared" si="214"/>
        <v>Año 2020</v>
      </c>
      <c r="AD290" s="32" t="str">
        <f t="shared" si="214"/>
        <v>Dólar USA</v>
      </c>
      <c r="AE290" s="30" t="str">
        <f t="shared" si="214"/>
        <v>Ventas</v>
      </c>
      <c r="AG290" s="33" t="str">
        <f t="shared" si="208"/>
        <v>Informe 3</v>
      </c>
      <c r="AH290" s="34" t="str">
        <f t="shared" si="201"/>
        <v>Ventas Estimadas Agricultura</v>
      </c>
      <c r="AI290" s="34" t="str">
        <f t="shared" si="201"/>
        <v>Ventas estimadas de empresas dedicadas a agricultura y/o ganadería</v>
      </c>
      <c r="AJ290" s="34" t="str">
        <f t="shared" si="209"/>
        <v>Ventas Estimadas de Empresas del Sector Agrícola en cultivos de  Tubérculos  según la Categoría de Tamaño Específica del Servicio de Impuestos Internos de Chile para el Año 2020 (USD)</v>
      </c>
      <c r="AK290" s="35" t="str">
        <f t="shared" si="215"/>
        <v>Año 2020</v>
      </c>
      <c r="AL290" s="34" t="str">
        <f t="shared" si="215"/>
        <v>venta estimada, empresas en agricultura, cultivos, actividad económica, agricultura, ganadería</v>
      </c>
      <c r="AM290" s="36">
        <f t="shared" si="210"/>
        <v>0</v>
      </c>
      <c r="AN290" s="44" t="str">
        <f t="shared" si="211"/>
        <v>CHL</v>
      </c>
      <c r="AO290" s="44" t="str">
        <f t="shared" si="211"/>
        <v>País</v>
      </c>
      <c r="AP290" s="34" t="str">
        <f t="shared" si="211"/>
        <v>Número de Empleados de las empresas dedicadas a una actividad económica asociada a la agricultura o la ganadería, según tamaño de la empresa.</v>
      </c>
      <c r="AQ290" s="45">
        <f t="shared" si="211"/>
        <v>44324</v>
      </c>
      <c r="AR290" s="36" t="str">
        <f t="shared" si="211"/>
        <v>Español</v>
      </c>
      <c r="AS290" s="36" t="str">
        <f t="shared" si="211"/>
        <v>Naty</v>
      </c>
      <c r="AT290" s="40" t="str">
        <f t="shared" si="211"/>
        <v>No Aplica</v>
      </c>
      <c r="AU290" s="40" t="str">
        <f t="shared" si="211"/>
        <v>No Aplica</v>
      </c>
      <c r="AV290" s="40" t="str">
        <f t="shared" si="211"/>
        <v>No Aplica</v>
      </c>
      <c r="AW290" s="35">
        <f t="shared" si="211"/>
        <v>100117006</v>
      </c>
      <c r="AX290" s="41" t="e">
        <f t="shared" si="211"/>
        <v>#REF!</v>
      </c>
      <c r="AY290" s="46" t="str">
        <f t="shared" si="211"/>
        <v>Fruta</v>
      </c>
      <c r="AZ290" s="40">
        <f t="shared" si="211"/>
        <v>38</v>
      </c>
      <c r="BA290" s="41" t="e">
        <f>+VLOOKUP($Z290,[2]!Temporalidad[[nombre]:[Columna1]],7,0)</f>
        <v>#REF!</v>
      </c>
      <c r="BB290" s="41" t="e">
        <f>+VLOOKUP($B290,[2]!Tipo_Gráfico[#Data],2,0)</f>
        <v>#REF!</v>
      </c>
      <c r="BC290" s="36" t="str">
        <f t="shared" si="216"/>
        <v>Servicio de Impuestos Internos , Ministerio de Hacienda, Chile</v>
      </c>
      <c r="BD290" s="35" t="e">
        <f>+VLOOKUP($AA290,[2]!unidad_medida[[nombre]:[Columna1]],2,0)</f>
        <v>#REF!</v>
      </c>
      <c r="BE290" s="40" t="str">
        <f t="shared" si="212"/>
        <v>No Aplica</v>
      </c>
      <c r="BF290" s="40" t="str">
        <f t="shared" si="212"/>
        <v>No Aplica</v>
      </c>
      <c r="BG290" s="40" t="str">
        <f t="shared" si="212"/>
        <v>No Aplica</v>
      </c>
      <c r="BH290" s="41" t="e">
        <f>+VLOOKUP($AP290,[2]!Responsables[#Data],3,0)</f>
        <v>#REF!</v>
      </c>
      <c r="BI290" s="41" t="e">
        <f>+VLOOKUP($AA290,[2]!unidad_medida[[nombre]:[Columna1]],5,0)</f>
        <v>#REF!</v>
      </c>
    </row>
    <row r="291" spans="1:61" ht="24" x14ac:dyDescent="0.35">
      <c r="A291" s="58" t="s">
        <v>250</v>
      </c>
      <c r="B291" s="58" t="s">
        <v>251</v>
      </c>
      <c r="C291" s="59">
        <v>4.2</v>
      </c>
      <c r="D291" s="19">
        <f t="shared" si="213"/>
        <v>133</v>
      </c>
      <c r="E291" s="20" t="s">
        <v>237</v>
      </c>
      <c r="F291" s="21"/>
      <c r="G291" s="22"/>
      <c r="H291" s="24">
        <v>100115</v>
      </c>
      <c r="I291" s="23" t="s">
        <v>48</v>
      </c>
      <c r="J291" s="23" t="s">
        <v>48</v>
      </c>
      <c r="K291" s="22"/>
      <c r="L291" s="22"/>
      <c r="M291" s="22"/>
      <c r="N291" s="22"/>
      <c r="O291" s="22"/>
      <c r="P291" s="53" t="str">
        <f t="shared" si="205"/>
        <v>Ventas Estimadas de Empresas del Sector Agrícola en cultivos de  Semillas  según la Categoría de Tamaño Específica del Servicio de Impuestos Internos de Chile para el Año 2020 (USD)</v>
      </c>
      <c r="Q291" s="20" t="str">
        <f t="shared" si="207"/>
        <v>Informe 3</v>
      </c>
      <c r="R291" s="47" t="s">
        <v>148</v>
      </c>
      <c r="S291" s="48">
        <f t="shared" si="206"/>
        <v>100115</v>
      </c>
      <c r="T291" s="28"/>
      <c r="U291" s="28"/>
      <c r="V291" s="28"/>
      <c r="W291" s="28"/>
      <c r="X291" s="28"/>
      <c r="Y291" s="28"/>
      <c r="Z291" s="25"/>
      <c r="AA291" s="54"/>
      <c r="AB291" s="30" t="str">
        <f t="shared" si="214"/>
        <v>Chile</v>
      </c>
      <c r="AC291" s="31" t="str">
        <f t="shared" si="214"/>
        <v>Año 2020</v>
      </c>
      <c r="AD291" s="32" t="str">
        <f t="shared" si="214"/>
        <v>Dólar USA</v>
      </c>
      <c r="AE291" s="30" t="str">
        <f t="shared" si="214"/>
        <v>Ventas</v>
      </c>
      <c r="AG291" s="33" t="str">
        <f t="shared" si="208"/>
        <v>Informe 3</v>
      </c>
      <c r="AH291" s="34" t="str">
        <f t="shared" si="201"/>
        <v>Ventas Estimadas Agricultura</v>
      </c>
      <c r="AI291" s="34" t="str">
        <f t="shared" si="201"/>
        <v>Ventas estimadas de empresas dedicadas a agricultura y/o ganadería</v>
      </c>
      <c r="AJ291" s="34" t="str">
        <f t="shared" si="209"/>
        <v>Ventas Estimadas de Empresas del Sector Agrícola en cultivos de  Semillas  según la Categoría de Tamaño Específica del Servicio de Impuestos Internos de Chile para el Año 2020 (USD)</v>
      </c>
      <c r="AK291" s="35" t="str">
        <f t="shared" si="215"/>
        <v>Año 2020</v>
      </c>
      <c r="AL291" s="34" t="str">
        <f t="shared" si="215"/>
        <v>venta estimada, empresas en agricultura, cultivos, actividad económica, agricultura, ganadería</v>
      </c>
      <c r="AM291" s="36">
        <f t="shared" si="210"/>
        <v>0</v>
      </c>
      <c r="AN291" s="44" t="str">
        <f t="shared" si="211"/>
        <v>CHL</v>
      </c>
      <c r="AO291" s="44" t="str">
        <f t="shared" si="211"/>
        <v>País</v>
      </c>
      <c r="AP291" s="34" t="str">
        <f t="shared" si="211"/>
        <v>Número de Empleados de las empresas dedicadas a una actividad económica asociada a la agricultura o la ganadería, según tamaño de la empresa.</v>
      </c>
      <c r="AQ291" s="45">
        <f t="shared" si="211"/>
        <v>44324</v>
      </c>
      <c r="AR291" s="36" t="str">
        <f t="shared" si="211"/>
        <v>Español</v>
      </c>
      <c r="AS291" s="36" t="str">
        <f t="shared" si="211"/>
        <v>Naty</v>
      </c>
      <c r="AT291" s="40" t="str">
        <f t="shared" si="211"/>
        <v>No Aplica</v>
      </c>
      <c r="AU291" s="40" t="str">
        <f t="shared" si="211"/>
        <v>No Aplica</v>
      </c>
      <c r="AV291" s="40" t="str">
        <f t="shared" si="211"/>
        <v>No Aplica</v>
      </c>
      <c r="AW291" s="35">
        <f t="shared" si="211"/>
        <v>100117006</v>
      </c>
      <c r="AX291" s="41" t="e">
        <f t="shared" si="211"/>
        <v>#REF!</v>
      </c>
      <c r="AY291" s="46" t="str">
        <f t="shared" si="211"/>
        <v>Fruta</v>
      </c>
      <c r="AZ291" s="40">
        <f t="shared" si="211"/>
        <v>38</v>
      </c>
      <c r="BA291" s="41" t="e">
        <f>+VLOOKUP($Z291,[2]!Temporalidad[[nombre]:[Columna1]],7,0)</f>
        <v>#REF!</v>
      </c>
      <c r="BB291" s="41" t="e">
        <f>+VLOOKUP($B291,[2]!Tipo_Gráfico[#Data],2,0)</f>
        <v>#REF!</v>
      </c>
      <c r="BC291" s="36" t="str">
        <f t="shared" si="216"/>
        <v>Servicio de Impuestos Internos , Ministerio de Hacienda, Chile</v>
      </c>
      <c r="BD291" s="35" t="e">
        <f>+VLOOKUP($AA291,[2]!unidad_medida[[nombre]:[Columna1]],2,0)</f>
        <v>#REF!</v>
      </c>
      <c r="BE291" s="40" t="str">
        <f t="shared" si="212"/>
        <v>No Aplica</v>
      </c>
      <c r="BF291" s="40" t="str">
        <f t="shared" si="212"/>
        <v>No Aplica</v>
      </c>
      <c r="BG291" s="40" t="str">
        <f t="shared" si="212"/>
        <v>No Aplica</v>
      </c>
      <c r="BH291" s="41" t="e">
        <f>+VLOOKUP($AP291,[2]!Responsables[#Data],3,0)</f>
        <v>#REF!</v>
      </c>
      <c r="BI291" s="41" t="e">
        <f>+VLOOKUP($AA291,[2]!unidad_medida[[nombre]:[Columna1]],5,0)</f>
        <v>#REF!</v>
      </c>
    </row>
    <row r="292" spans="1:61" ht="24" x14ac:dyDescent="0.35">
      <c r="A292" s="58" t="s">
        <v>250</v>
      </c>
      <c r="B292" s="58" t="s">
        <v>251</v>
      </c>
      <c r="C292" s="59">
        <v>4.2</v>
      </c>
      <c r="D292" s="19">
        <f t="shared" si="213"/>
        <v>134</v>
      </c>
      <c r="E292" s="20" t="s">
        <v>237</v>
      </c>
      <c r="F292" s="21"/>
      <c r="G292" s="22"/>
      <c r="H292" s="24">
        <v>100117</v>
      </c>
      <c r="I292" s="23" t="s">
        <v>48</v>
      </c>
      <c r="J292" s="23" t="s">
        <v>48</v>
      </c>
      <c r="K292" s="22"/>
      <c r="L292" s="22"/>
      <c r="M292" s="22"/>
      <c r="N292" s="22"/>
      <c r="O292" s="22"/>
      <c r="P292" s="53" t="str">
        <f t="shared" si="205"/>
        <v>Ventas Estimadas de Empresas del Sector Agrícola en cultivos de  Plantas y forraje  según la Categoría de Tamaño Específica del Servicio de Impuestos Internos de Chile para el Año 2020 (USD)</v>
      </c>
      <c r="Q292" s="20" t="str">
        <f t="shared" si="207"/>
        <v>Informe 3</v>
      </c>
      <c r="R292" s="47" t="s">
        <v>150</v>
      </c>
      <c r="S292" s="48">
        <f t="shared" si="206"/>
        <v>100117</v>
      </c>
      <c r="T292" s="28"/>
      <c r="U292" s="28"/>
      <c r="V292" s="28"/>
      <c r="W292" s="28"/>
      <c r="X292" s="28"/>
      <c r="Y292" s="28"/>
      <c r="Z292" s="25"/>
      <c r="AA292" s="54"/>
      <c r="AB292" s="30" t="str">
        <f t="shared" si="214"/>
        <v>Chile</v>
      </c>
      <c r="AC292" s="31" t="str">
        <f t="shared" si="214"/>
        <v>Año 2020</v>
      </c>
      <c r="AD292" s="32" t="str">
        <f t="shared" si="214"/>
        <v>Dólar USA</v>
      </c>
      <c r="AE292" s="30" t="str">
        <f t="shared" si="214"/>
        <v>Ventas</v>
      </c>
      <c r="AG292" s="33" t="str">
        <f t="shared" si="208"/>
        <v>Informe 3</v>
      </c>
      <c r="AH292" s="34" t="str">
        <f t="shared" ref="AH292:AI307" si="217">+AH291</f>
        <v>Ventas Estimadas Agricultura</v>
      </c>
      <c r="AI292" s="34" t="str">
        <f t="shared" si="217"/>
        <v>Ventas estimadas de empresas dedicadas a agricultura y/o ganadería</v>
      </c>
      <c r="AJ292" s="34" t="str">
        <f t="shared" si="209"/>
        <v>Ventas Estimadas de Empresas del Sector Agrícola en cultivos de  Plantas y forraje  según la Categoría de Tamaño Específica del Servicio de Impuestos Internos de Chile para el Año 2020 (USD)</v>
      </c>
      <c r="AK292" s="35" t="str">
        <f t="shared" si="215"/>
        <v>Año 2020</v>
      </c>
      <c r="AL292" s="34" t="str">
        <f t="shared" si="215"/>
        <v>venta estimada, empresas en agricultura, cultivos, actividad económica, agricultura, ganadería</v>
      </c>
      <c r="AM292" s="36">
        <f t="shared" si="210"/>
        <v>0</v>
      </c>
      <c r="AN292" s="44" t="str">
        <f t="shared" si="211"/>
        <v>CHL</v>
      </c>
      <c r="AO292" s="44" t="str">
        <f t="shared" si="211"/>
        <v>País</v>
      </c>
      <c r="AP292" s="34" t="str">
        <f t="shared" si="211"/>
        <v>Número de Empleados de las empresas dedicadas a una actividad económica asociada a la agricultura o la ganadería, según tamaño de la empresa.</v>
      </c>
      <c r="AQ292" s="45">
        <f t="shared" si="211"/>
        <v>44324</v>
      </c>
      <c r="AR292" s="36" t="str">
        <f t="shared" si="211"/>
        <v>Español</v>
      </c>
      <c r="AS292" s="36" t="str">
        <f t="shared" si="211"/>
        <v>Naty</v>
      </c>
      <c r="AT292" s="40" t="str">
        <f t="shared" si="211"/>
        <v>No Aplica</v>
      </c>
      <c r="AU292" s="40" t="str">
        <f t="shared" si="211"/>
        <v>No Aplica</v>
      </c>
      <c r="AV292" s="40" t="str">
        <f t="shared" si="211"/>
        <v>No Aplica</v>
      </c>
      <c r="AW292" s="35">
        <f t="shared" si="211"/>
        <v>100117006</v>
      </c>
      <c r="AX292" s="41" t="e">
        <f t="shared" si="211"/>
        <v>#REF!</v>
      </c>
      <c r="AY292" s="46" t="str">
        <f t="shared" si="211"/>
        <v>Fruta</v>
      </c>
      <c r="AZ292" s="40">
        <f t="shared" si="211"/>
        <v>38</v>
      </c>
      <c r="BA292" s="41" t="e">
        <f>+VLOOKUP($Z292,[2]!Temporalidad[[nombre]:[Columna1]],7,0)</f>
        <v>#REF!</v>
      </c>
      <c r="BB292" s="41" t="e">
        <f>+VLOOKUP($B292,[2]!Tipo_Gráfico[#Data],2,0)</f>
        <v>#REF!</v>
      </c>
      <c r="BC292" s="36" t="str">
        <f t="shared" si="216"/>
        <v>Servicio de Impuestos Internos , Ministerio de Hacienda, Chile</v>
      </c>
      <c r="BD292" s="35" t="e">
        <f>+VLOOKUP($AA292,[2]!unidad_medida[[nombre]:[Columna1]],2,0)</f>
        <v>#REF!</v>
      </c>
      <c r="BE292" s="40" t="str">
        <f t="shared" si="212"/>
        <v>No Aplica</v>
      </c>
      <c r="BF292" s="40" t="str">
        <f t="shared" si="212"/>
        <v>No Aplica</v>
      </c>
      <c r="BG292" s="40" t="str">
        <f t="shared" si="212"/>
        <v>No Aplica</v>
      </c>
      <c r="BH292" s="41" t="e">
        <f>+VLOOKUP($AP292,[2]!Responsables[#Data],3,0)</f>
        <v>#REF!</v>
      </c>
      <c r="BI292" s="41" t="e">
        <f>+VLOOKUP($AA292,[2]!unidad_medida[[nombre]:[Columna1]],5,0)</f>
        <v>#REF!</v>
      </c>
    </row>
    <row r="293" spans="1:61" ht="24" x14ac:dyDescent="0.35">
      <c r="A293" s="58" t="s">
        <v>250</v>
      </c>
      <c r="B293" s="58" t="s">
        <v>251</v>
      </c>
      <c r="C293" s="59">
        <v>4.2</v>
      </c>
      <c r="D293" s="19">
        <f t="shared" si="213"/>
        <v>135</v>
      </c>
      <c r="E293" s="20" t="s">
        <v>237</v>
      </c>
      <c r="F293" s="21"/>
      <c r="G293" s="22"/>
      <c r="H293" s="22"/>
      <c r="I293" s="24">
        <v>100110002</v>
      </c>
      <c r="J293" s="23" t="s">
        <v>48</v>
      </c>
      <c r="K293" s="22"/>
      <c r="L293" s="22"/>
      <c r="M293" s="22"/>
      <c r="N293" s="22"/>
      <c r="O293" s="22"/>
      <c r="P293" s="53" t="str">
        <f>+"Número de Empresas y Ventas del Sector Agrícola en cultivos de  "&amp;R293&amp;" según la Categoría de Tamaño Específica del Servicio de Impuestos Internos de Chile para el Año 2020 (USD)"</f>
        <v>Número de Empresas y Ventas del Sector Agrícola en cultivos de  Porotos según la Categoría de Tamaño Específica del Servicio de Impuestos Internos de Chile para el Año 2020 (USD)</v>
      </c>
      <c r="Q293" s="20" t="s">
        <v>243</v>
      </c>
      <c r="R293" s="49" t="s">
        <v>153</v>
      </c>
      <c r="S293" s="50">
        <f>+I293</f>
        <v>100110002</v>
      </c>
      <c r="T293" s="28"/>
      <c r="U293" s="28"/>
      <c r="V293" s="28"/>
      <c r="W293" s="28"/>
      <c r="X293" s="28"/>
      <c r="Y293" s="28"/>
      <c r="Z293" s="25"/>
      <c r="AA293" s="54"/>
      <c r="AB293" s="30" t="str">
        <f t="shared" si="214"/>
        <v>Chile</v>
      </c>
      <c r="AC293" s="31" t="str">
        <f t="shared" si="214"/>
        <v>Año 2020</v>
      </c>
      <c r="AD293" s="32" t="s">
        <v>244</v>
      </c>
      <c r="AE293" s="30" t="str">
        <f t="shared" si="214"/>
        <v>Ventas</v>
      </c>
      <c r="AG293" s="33" t="str">
        <f t="shared" si="208"/>
        <v>Informe 4</v>
      </c>
      <c r="AH293" s="34" t="str">
        <f t="shared" si="217"/>
        <v>Ventas Estimadas Agricultura</v>
      </c>
      <c r="AI293" s="34" t="str">
        <f t="shared" si="217"/>
        <v>Ventas estimadas de empresas dedicadas a agricultura y/o ganadería</v>
      </c>
      <c r="AJ293" s="34" t="str">
        <f t="shared" si="209"/>
        <v>Número de Empresas y Ventas del Sector Agrícola en cultivos de  Porotos según la Categoría de Tamaño Específica del Servicio de Impuestos Internos de Chile para el Año 2020 (USD)</v>
      </c>
      <c r="AK293" s="35" t="str">
        <f t="shared" si="215"/>
        <v>Año 2020</v>
      </c>
      <c r="AL293" s="34" t="str">
        <f t="shared" si="215"/>
        <v>venta estimada, empresas en agricultura, cultivos, actividad económica, agricultura, ganadería</v>
      </c>
      <c r="AM293" s="36">
        <f t="shared" si="210"/>
        <v>0</v>
      </c>
      <c r="AN293" s="44" t="str">
        <f t="shared" si="211"/>
        <v>CHL</v>
      </c>
      <c r="AO293" s="44" t="str">
        <f t="shared" si="211"/>
        <v>País</v>
      </c>
      <c r="AP293" s="34" t="str">
        <f t="shared" si="211"/>
        <v>Número de Empleados de las empresas dedicadas a una actividad económica asociada a la agricultura o la ganadería, según tamaño de la empresa.</v>
      </c>
      <c r="AQ293" s="45">
        <f t="shared" si="211"/>
        <v>44324</v>
      </c>
      <c r="AR293" s="36" t="str">
        <f t="shared" si="211"/>
        <v>Español</v>
      </c>
      <c r="AS293" s="36" t="str">
        <f t="shared" si="211"/>
        <v>Naty</v>
      </c>
      <c r="AT293" s="40" t="str">
        <f t="shared" si="211"/>
        <v>No Aplica</v>
      </c>
      <c r="AU293" s="40" t="str">
        <f t="shared" si="211"/>
        <v>No Aplica</v>
      </c>
      <c r="AV293" s="40" t="str">
        <f t="shared" si="211"/>
        <v>No Aplica</v>
      </c>
      <c r="AW293" s="35">
        <f t="shared" si="211"/>
        <v>100117006</v>
      </c>
      <c r="AX293" s="41" t="e">
        <f t="shared" si="211"/>
        <v>#REF!</v>
      </c>
      <c r="AY293" s="46" t="str">
        <f t="shared" si="211"/>
        <v>Fruta</v>
      </c>
      <c r="AZ293" s="40">
        <f t="shared" si="211"/>
        <v>38</v>
      </c>
      <c r="BA293" s="41" t="e">
        <f>+VLOOKUP($Z293,[2]!Temporalidad[[nombre]:[Columna1]],7,0)</f>
        <v>#REF!</v>
      </c>
      <c r="BB293" s="41" t="e">
        <f>+VLOOKUP($B293,[2]!Tipo_Gráfico[#Data],2,0)</f>
        <v>#REF!</v>
      </c>
      <c r="BC293" s="36" t="str">
        <f t="shared" si="216"/>
        <v>Servicio de Impuestos Internos , Ministerio de Hacienda, Chile</v>
      </c>
      <c r="BD293" s="35" t="e">
        <f>+VLOOKUP($AA293,[2]!unidad_medida[[nombre]:[Columna1]],2,0)</f>
        <v>#REF!</v>
      </c>
      <c r="BE293" s="40" t="str">
        <f t="shared" si="212"/>
        <v>No Aplica</v>
      </c>
      <c r="BF293" s="40" t="str">
        <f t="shared" si="212"/>
        <v>No Aplica</v>
      </c>
      <c r="BG293" s="40" t="str">
        <f t="shared" si="212"/>
        <v>No Aplica</v>
      </c>
      <c r="BH293" s="41" t="e">
        <f>+VLOOKUP($AP293,[2]!Responsables[#Data],3,0)</f>
        <v>#REF!</v>
      </c>
      <c r="BI293" s="41" t="e">
        <f>+VLOOKUP($AA293,[2]!unidad_medida[[nombre]:[Columna1]],5,0)</f>
        <v>#REF!</v>
      </c>
    </row>
    <row r="294" spans="1:61" ht="24" x14ac:dyDescent="0.35">
      <c r="A294" s="58" t="s">
        <v>250</v>
      </c>
      <c r="B294" s="58" t="s">
        <v>251</v>
      </c>
      <c r="C294" s="59">
        <v>4.2</v>
      </c>
      <c r="D294" s="19">
        <f t="shared" si="213"/>
        <v>136</v>
      </c>
      <c r="E294" s="20" t="s">
        <v>237</v>
      </c>
      <c r="F294" s="21"/>
      <c r="G294" s="22"/>
      <c r="H294" s="22"/>
      <c r="I294" s="24">
        <v>100110007</v>
      </c>
      <c r="J294" s="23" t="s">
        <v>48</v>
      </c>
      <c r="K294" s="22"/>
      <c r="L294" s="22"/>
      <c r="M294" s="22"/>
      <c r="N294" s="22"/>
      <c r="O294" s="22"/>
      <c r="P294" s="53" t="str">
        <f t="shared" ref="P294:P314" si="218">+"Número de Empresas y Ventas del Sector Agrícola en cultivos de  "&amp;R294&amp;" según la Categoría de Tamaño Específica del Servicio de Impuestos Internos de Chile para el Año 2020 (USD)"</f>
        <v>Número de Empresas y Ventas del Sector Agrícola en cultivos de  Otras legumbres según la Categoría de Tamaño Específica del Servicio de Impuestos Internos de Chile para el Año 2020 (USD)</v>
      </c>
      <c r="Q294" s="20" t="str">
        <f t="shared" ref="Q294:Q314" si="219">+Q293</f>
        <v>Informe 4</v>
      </c>
      <c r="R294" s="49" t="s">
        <v>155</v>
      </c>
      <c r="S294" s="50">
        <f t="shared" ref="S294:S314" si="220">+I294</f>
        <v>100110007</v>
      </c>
      <c r="T294" s="28"/>
      <c r="U294" s="28"/>
      <c r="V294" s="28"/>
      <c r="W294" s="28"/>
      <c r="X294" s="28"/>
      <c r="Y294" s="28"/>
      <c r="Z294" s="25"/>
      <c r="AA294" s="54"/>
      <c r="AB294" s="30" t="str">
        <f t="shared" si="214"/>
        <v>Chile</v>
      </c>
      <c r="AC294" s="31" t="str">
        <f t="shared" si="214"/>
        <v>Año 2020</v>
      </c>
      <c r="AD294" s="32" t="str">
        <f t="shared" si="214"/>
        <v>Múltiples</v>
      </c>
      <c r="AE294" s="30" t="str">
        <f t="shared" si="214"/>
        <v>Ventas</v>
      </c>
      <c r="AG294" s="33" t="str">
        <f t="shared" si="208"/>
        <v>Informe 4</v>
      </c>
      <c r="AH294" s="34" t="str">
        <f t="shared" si="217"/>
        <v>Ventas Estimadas Agricultura</v>
      </c>
      <c r="AI294" s="34" t="str">
        <f t="shared" si="217"/>
        <v>Ventas estimadas de empresas dedicadas a agricultura y/o ganadería</v>
      </c>
      <c r="AJ294" s="34" t="str">
        <f t="shared" si="209"/>
        <v>Número de Empresas y Ventas del Sector Agrícola en cultivos de  Otras legumbres según la Categoría de Tamaño Específica del Servicio de Impuestos Internos de Chile para el Año 2020 (USD)</v>
      </c>
      <c r="AK294" s="35" t="str">
        <f t="shared" si="215"/>
        <v>Año 2020</v>
      </c>
      <c r="AL294" s="34" t="str">
        <f t="shared" si="215"/>
        <v>venta estimada, empresas en agricultura, cultivos, actividad económica, agricultura, ganadería</v>
      </c>
      <c r="AM294" s="36">
        <f t="shared" si="210"/>
        <v>0</v>
      </c>
      <c r="AN294" s="44" t="str">
        <f t="shared" si="211"/>
        <v>CHL</v>
      </c>
      <c r="AO294" s="44" t="str">
        <f t="shared" si="211"/>
        <v>País</v>
      </c>
      <c r="AP294" s="34" t="str">
        <f t="shared" si="211"/>
        <v>Número de Empleados de las empresas dedicadas a una actividad económica asociada a la agricultura o la ganadería, según tamaño de la empresa.</v>
      </c>
      <c r="AQ294" s="45">
        <f t="shared" si="211"/>
        <v>44324</v>
      </c>
      <c r="AR294" s="36" t="str">
        <f t="shared" si="211"/>
        <v>Español</v>
      </c>
      <c r="AS294" s="36" t="str">
        <f t="shared" si="211"/>
        <v>Naty</v>
      </c>
      <c r="AT294" s="40" t="str">
        <f t="shared" si="211"/>
        <v>No Aplica</v>
      </c>
      <c r="AU294" s="40" t="str">
        <f t="shared" si="211"/>
        <v>No Aplica</v>
      </c>
      <c r="AV294" s="40" t="str">
        <f t="shared" si="211"/>
        <v>No Aplica</v>
      </c>
      <c r="AW294" s="35">
        <f t="shared" si="211"/>
        <v>100117006</v>
      </c>
      <c r="AX294" s="41" t="e">
        <f t="shared" si="211"/>
        <v>#REF!</v>
      </c>
      <c r="AY294" s="46" t="str">
        <f t="shared" si="211"/>
        <v>Fruta</v>
      </c>
      <c r="AZ294" s="40">
        <f t="shared" si="211"/>
        <v>38</v>
      </c>
      <c r="BA294" s="41" t="e">
        <f>+VLOOKUP($Z294,[2]!Temporalidad[[nombre]:[Columna1]],7,0)</f>
        <v>#REF!</v>
      </c>
      <c r="BB294" s="41" t="e">
        <f>+VLOOKUP($B294,[2]!Tipo_Gráfico[#Data],2,0)</f>
        <v>#REF!</v>
      </c>
      <c r="BC294" s="36" t="str">
        <f t="shared" si="216"/>
        <v>Servicio de Impuestos Internos , Ministerio de Hacienda, Chile</v>
      </c>
      <c r="BD294" s="35" t="e">
        <f>+VLOOKUP($AA294,[2]!unidad_medida[[nombre]:[Columna1]],2,0)</f>
        <v>#REF!</v>
      </c>
      <c r="BE294" s="40" t="str">
        <f t="shared" si="212"/>
        <v>No Aplica</v>
      </c>
      <c r="BF294" s="40" t="str">
        <f t="shared" si="212"/>
        <v>No Aplica</v>
      </c>
      <c r="BG294" s="40" t="str">
        <f t="shared" si="212"/>
        <v>No Aplica</v>
      </c>
      <c r="BH294" s="41" t="e">
        <f>+VLOOKUP($AP294,[2]!Responsables[#Data],3,0)</f>
        <v>#REF!</v>
      </c>
      <c r="BI294" s="41" t="e">
        <f>+VLOOKUP($AA294,[2]!unidad_medida[[nombre]:[Columna1]],5,0)</f>
        <v>#REF!</v>
      </c>
    </row>
    <row r="295" spans="1:61" ht="24" x14ac:dyDescent="0.35">
      <c r="A295" s="58" t="s">
        <v>250</v>
      </c>
      <c r="B295" s="58" t="s">
        <v>251</v>
      </c>
      <c r="C295" s="59">
        <v>4.2</v>
      </c>
      <c r="D295" s="19">
        <f t="shared" si="213"/>
        <v>137</v>
      </c>
      <c r="E295" s="20" t="s">
        <v>237</v>
      </c>
      <c r="F295" s="21"/>
      <c r="G295" s="22"/>
      <c r="H295" s="22"/>
      <c r="I295" s="24">
        <v>100111001</v>
      </c>
      <c r="J295" s="23" t="s">
        <v>48</v>
      </c>
      <c r="K295" s="22"/>
      <c r="L295" s="22"/>
      <c r="M295" s="22"/>
      <c r="N295" s="22"/>
      <c r="O295" s="22"/>
      <c r="P295" s="53" t="str">
        <f t="shared" si="218"/>
        <v>Número de Empresas y Ventas del Sector Agrícola en cultivos de  Arroz según la Categoría de Tamaño Específica del Servicio de Impuestos Internos de Chile para el Año 2020 (USD)</v>
      </c>
      <c r="Q295" s="20" t="str">
        <f t="shared" si="219"/>
        <v>Informe 4</v>
      </c>
      <c r="R295" s="49" t="s">
        <v>157</v>
      </c>
      <c r="S295" s="50">
        <f t="shared" si="220"/>
        <v>100111001</v>
      </c>
      <c r="T295" s="28"/>
      <c r="U295" s="28"/>
      <c r="V295" s="28"/>
      <c r="W295" s="28"/>
      <c r="X295" s="28"/>
      <c r="Y295" s="28"/>
      <c r="Z295" s="25"/>
      <c r="AA295" s="54"/>
      <c r="AB295" s="30" t="str">
        <f t="shared" si="214"/>
        <v>Chile</v>
      </c>
      <c r="AC295" s="31" t="str">
        <f t="shared" si="214"/>
        <v>Año 2020</v>
      </c>
      <c r="AD295" s="32" t="str">
        <f t="shared" si="214"/>
        <v>Múltiples</v>
      </c>
      <c r="AE295" s="30" t="str">
        <f t="shared" si="214"/>
        <v>Ventas</v>
      </c>
      <c r="AG295" s="33" t="str">
        <f t="shared" si="208"/>
        <v>Informe 4</v>
      </c>
      <c r="AH295" s="34" t="str">
        <f t="shared" si="217"/>
        <v>Ventas Estimadas Agricultura</v>
      </c>
      <c r="AI295" s="34" t="str">
        <f t="shared" si="217"/>
        <v>Ventas estimadas de empresas dedicadas a agricultura y/o ganadería</v>
      </c>
      <c r="AJ295" s="34" t="str">
        <f t="shared" si="209"/>
        <v>Número de Empresas y Ventas del Sector Agrícola en cultivos de  Arroz según la Categoría de Tamaño Específica del Servicio de Impuestos Internos de Chile para el Año 2020 (USD)</v>
      </c>
      <c r="AK295" s="35" t="str">
        <f t="shared" si="215"/>
        <v>Año 2020</v>
      </c>
      <c r="AL295" s="34" t="str">
        <f t="shared" si="215"/>
        <v>venta estimada, empresas en agricultura, cultivos, actividad económica, agricultura, ganadería</v>
      </c>
      <c r="AM295" s="36">
        <f t="shared" si="210"/>
        <v>0</v>
      </c>
      <c r="AN295" s="44" t="str">
        <f t="shared" si="211"/>
        <v>CHL</v>
      </c>
      <c r="AO295" s="44" t="str">
        <f t="shared" si="211"/>
        <v>País</v>
      </c>
      <c r="AP295" s="34" t="str">
        <f t="shared" si="211"/>
        <v>Número de Empleados de las empresas dedicadas a una actividad económica asociada a la agricultura o la ganadería, según tamaño de la empresa.</v>
      </c>
      <c r="AQ295" s="45">
        <f t="shared" si="211"/>
        <v>44324</v>
      </c>
      <c r="AR295" s="36" t="str">
        <f t="shared" si="211"/>
        <v>Español</v>
      </c>
      <c r="AS295" s="36" t="str">
        <f t="shared" si="211"/>
        <v>Naty</v>
      </c>
      <c r="AT295" s="40" t="str">
        <f t="shared" si="211"/>
        <v>No Aplica</v>
      </c>
      <c r="AU295" s="40" t="str">
        <f t="shared" si="211"/>
        <v>No Aplica</v>
      </c>
      <c r="AV295" s="40" t="str">
        <f t="shared" si="211"/>
        <v>No Aplica</v>
      </c>
      <c r="AW295" s="35">
        <f t="shared" si="211"/>
        <v>100117006</v>
      </c>
      <c r="AX295" s="41" t="e">
        <f t="shared" si="211"/>
        <v>#REF!</v>
      </c>
      <c r="AY295" s="46" t="str">
        <f t="shared" si="211"/>
        <v>Fruta</v>
      </c>
      <c r="AZ295" s="40">
        <f t="shared" si="211"/>
        <v>38</v>
      </c>
      <c r="BA295" s="41" t="e">
        <f>+VLOOKUP($Z295,[2]!Temporalidad[[nombre]:[Columna1]],7,0)</f>
        <v>#REF!</v>
      </c>
      <c r="BB295" s="41" t="e">
        <f>+VLOOKUP($B295,[2]!Tipo_Gráfico[#Data],2,0)</f>
        <v>#REF!</v>
      </c>
      <c r="BC295" s="36" t="str">
        <f t="shared" si="216"/>
        <v>Servicio de Impuestos Internos , Ministerio de Hacienda, Chile</v>
      </c>
      <c r="BD295" s="35" t="e">
        <f>+VLOOKUP($AA295,[2]!unidad_medida[[nombre]:[Columna1]],2,0)</f>
        <v>#REF!</v>
      </c>
      <c r="BE295" s="40" t="str">
        <f t="shared" si="212"/>
        <v>No Aplica</v>
      </c>
      <c r="BF295" s="40" t="str">
        <f t="shared" si="212"/>
        <v>No Aplica</v>
      </c>
      <c r="BG295" s="40" t="str">
        <f t="shared" si="212"/>
        <v>No Aplica</v>
      </c>
      <c r="BH295" s="41" t="e">
        <f>+VLOOKUP($AP295,[2]!Responsables[#Data],3,0)</f>
        <v>#REF!</v>
      </c>
      <c r="BI295" s="41" t="e">
        <f>+VLOOKUP($AA295,[2]!unidad_medida[[nombre]:[Columna1]],5,0)</f>
        <v>#REF!</v>
      </c>
    </row>
    <row r="296" spans="1:61" ht="24" x14ac:dyDescent="0.35">
      <c r="A296" s="58" t="s">
        <v>250</v>
      </c>
      <c r="B296" s="58" t="s">
        <v>251</v>
      </c>
      <c r="C296" s="59">
        <v>4.2</v>
      </c>
      <c r="D296" s="19">
        <f t="shared" si="213"/>
        <v>138</v>
      </c>
      <c r="E296" s="20" t="s">
        <v>237</v>
      </c>
      <c r="F296" s="21"/>
      <c r="G296" s="22"/>
      <c r="H296" s="22"/>
      <c r="I296" s="24">
        <v>100111002</v>
      </c>
      <c r="J296" s="23" t="s">
        <v>48</v>
      </c>
      <c r="K296" s="22"/>
      <c r="L296" s="22"/>
      <c r="M296" s="22"/>
      <c r="N296" s="22"/>
      <c r="O296" s="22"/>
      <c r="P296" s="53" t="str">
        <f t="shared" si="218"/>
        <v>Número de Empresas y Ventas del Sector Agrícola en cultivos de  Trigo según la Categoría de Tamaño Específica del Servicio de Impuestos Internos de Chile para el Año 2020 (USD)</v>
      </c>
      <c r="Q296" s="20" t="str">
        <f t="shared" si="219"/>
        <v>Informe 4</v>
      </c>
      <c r="R296" s="49" t="s">
        <v>159</v>
      </c>
      <c r="S296" s="50">
        <f t="shared" si="220"/>
        <v>100111002</v>
      </c>
      <c r="T296" s="28"/>
      <c r="U296" s="28"/>
      <c r="V296" s="28"/>
      <c r="W296" s="28"/>
      <c r="X296" s="28"/>
      <c r="Y296" s="28"/>
      <c r="Z296" s="25"/>
      <c r="AA296" s="54"/>
      <c r="AB296" s="30" t="str">
        <f t="shared" si="214"/>
        <v>Chile</v>
      </c>
      <c r="AC296" s="31" t="str">
        <f t="shared" si="214"/>
        <v>Año 2020</v>
      </c>
      <c r="AD296" s="32" t="str">
        <f t="shared" si="214"/>
        <v>Múltiples</v>
      </c>
      <c r="AE296" s="30" t="str">
        <f t="shared" si="214"/>
        <v>Ventas</v>
      </c>
      <c r="AG296" s="33" t="str">
        <f t="shared" si="208"/>
        <v>Informe 4</v>
      </c>
      <c r="AH296" s="34" t="str">
        <f t="shared" si="217"/>
        <v>Ventas Estimadas Agricultura</v>
      </c>
      <c r="AI296" s="34" t="str">
        <f t="shared" si="217"/>
        <v>Ventas estimadas de empresas dedicadas a agricultura y/o ganadería</v>
      </c>
      <c r="AJ296" s="34" t="str">
        <f t="shared" si="209"/>
        <v>Número de Empresas y Ventas del Sector Agrícola en cultivos de  Trigo según la Categoría de Tamaño Específica del Servicio de Impuestos Internos de Chile para el Año 2020 (USD)</v>
      </c>
      <c r="AK296" s="35" t="str">
        <f t="shared" si="215"/>
        <v>Año 2020</v>
      </c>
      <c r="AL296" s="34" t="str">
        <f t="shared" si="215"/>
        <v>venta estimada, empresas en agricultura, cultivos, actividad económica, agricultura, ganadería</v>
      </c>
      <c r="AM296" s="36">
        <f t="shared" si="210"/>
        <v>0</v>
      </c>
      <c r="AN296" s="44" t="str">
        <f t="shared" si="211"/>
        <v>CHL</v>
      </c>
      <c r="AO296" s="44" t="str">
        <f t="shared" si="211"/>
        <v>País</v>
      </c>
      <c r="AP296" s="34" t="str">
        <f t="shared" si="211"/>
        <v>Número de Empleados de las empresas dedicadas a una actividad económica asociada a la agricultura o la ganadería, según tamaño de la empresa.</v>
      </c>
      <c r="AQ296" s="45">
        <f t="shared" si="211"/>
        <v>44324</v>
      </c>
      <c r="AR296" s="36" t="str">
        <f t="shared" si="211"/>
        <v>Español</v>
      </c>
      <c r="AS296" s="36" t="str">
        <f t="shared" si="211"/>
        <v>Naty</v>
      </c>
      <c r="AT296" s="40" t="str">
        <f t="shared" si="211"/>
        <v>No Aplica</v>
      </c>
      <c r="AU296" s="40" t="str">
        <f t="shared" si="211"/>
        <v>No Aplica</v>
      </c>
      <c r="AV296" s="40" t="str">
        <f t="shared" si="211"/>
        <v>No Aplica</v>
      </c>
      <c r="AW296" s="35">
        <f t="shared" si="211"/>
        <v>100117006</v>
      </c>
      <c r="AX296" s="41" t="e">
        <f t="shared" si="211"/>
        <v>#REF!</v>
      </c>
      <c r="AY296" s="46" t="str">
        <f t="shared" si="211"/>
        <v>Fruta</v>
      </c>
      <c r="AZ296" s="40">
        <f t="shared" si="211"/>
        <v>38</v>
      </c>
      <c r="BA296" s="41" t="e">
        <f>+VLOOKUP($Z296,[2]!Temporalidad[[nombre]:[Columna1]],7,0)</f>
        <v>#REF!</v>
      </c>
      <c r="BB296" s="41" t="e">
        <f>+VLOOKUP($B296,[2]!Tipo_Gráfico[#Data],2,0)</f>
        <v>#REF!</v>
      </c>
      <c r="BC296" s="36" t="str">
        <f t="shared" si="216"/>
        <v>Servicio de Impuestos Internos , Ministerio de Hacienda, Chile</v>
      </c>
      <c r="BD296" s="35" t="e">
        <f>+VLOOKUP($AA296,[2]!unidad_medida[[nombre]:[Columna1]],2,0)</f>
        <v>#REF!</v>
      </c>
      <c r="BE296" s="40" t="str">
        <f t="shared" si="212"/>
        <v>No Aplica</v>
      </c>
      <c r="BF296" s="40" t="str">
        <f t="shared" si="212"/>
        <v>No Aplica</v>
      </c>
      <c r="BG296" s="40" t="str">
        <f t="shared" si="212"/>
        <v>No Aplica</v>
      </c>
      <c r="BH296" s="41" t="e">
        <f>+VLOOKUP($AP296,[2]!Responsables[#Data],3,0)</f>
        <v>#REF!</v>
      </c>
      <c r="BI296" s="41" t="e">
        <f>+VLOOKUP($AA296,[2]!unidad_medida[[nombre]:[Columna1]],5,0)</f>
        <v>#REF!</v>
      </c>
    </row>
    <row r="297" spans="1:61" ht="24" x14ac:dyDescent="0.35">
      <c r="A297" s="58" t="s">
        <v>250</v>
      </c>
      <c r="B297" s="58" t="s">
        <v>251</v>
      </c>
      <c r="C297" s="59">
        <v>4.2</v>
      </c>
      <c r="D297" s="19">
        <f t="shared" si="213"/>
        <v>139</v>
      </c>
      <c r="E297" s="20" t="s">
        <v>237</v>
      </c>
      <c r="F297" s="21"/>
      <c r="G297" s="22"/>
      <c r="H297" s="22"/>
      <c r="I297" s="24">
        <v>100111003</v>
      </c>
      <c r="J297" s="23" t="s">
        <v>48</v>
      </c>
      <c r="K297" s="22"/>
      <c r="L297" s="22"/>
      <c r="M297" s="22"/>
      <c r="N297" s="22"/>
      <c r="O297" s="22"/>
      <c r="P297" s="53" t="str">
        <f t="shared" si="218"/>
        <v>Número de Empresas y Ventas del Sector Agrícola en cultivos de  Maíz según la Categoría de Tamaño Específica del Servicio de Impuestos Internos de Chile para el Año 2020 (USD)</v>
      </c>
      <c r="Q297" s="20" t="str">
        <f t="shared" si="219"/>
        <v>Informe 4</v>
      </c>
      <c r="R297" s="49" t="s">
        <v>161</v>
      </c>
      <c r="S297" s="50">
        <f t="shared" si="220"/>
        <v>100111003</v>
      </c>
      <c r="T297" s="28"/>
      <c r="U297" s="28"/>
      <c r="V297" s="28"/>
      <c r="W297" s="28"/>
      <c r="X297" s="28"/>
      <c r="Y297" s="28"/>
      <c r="Z297" s="25"/>
      <c r="AA297" s="54"/>
      <c r="AB297" s="30" t="str">
        <f t="shared" si="214"/>
        <v>Chile</v>
      </c>
      <c r="AC297" s="31" t="str">
        <f t="shared" si="214"/>
        <v>Año 2020</v>
      </c>
      <c r="AD297" s="32" t="str">
        <f t="shared" si="214"/>
        <v>Múltiples</v>
      </c>
      <c r="AE297" s="30" t="str">
        <f t="shared" si="214"/>
        <v>Ventas</v>
      </c>
      <c r="AG297" s="33" t="str">
        <f t="shared" si="208"/>
        <v>Informe 4</v>
      </c>
      <c r="AH297" s="34" t="str">
        <f t="shared" si="217"/>
        <v>Ventas Estimadas Agricultura</v>
      </c>
      <c r="AI297" s="34" t="str">
        <f t="shared" si="217"/>
        <v>Ventas estimadas de empresas dedicadas a agricultura y/o ganadería</v>
      </c>
      <c r="AJ297" s="34" t="str">
        <f t="shared" si="209"/>
        <v>Número de Empresas y Ventas del Sector Agrícola en cultivos de  Maíz según la Categoría de Tamaño Específica del Servicio de Impuestos Internos de Chile para el Año 2020 (USD)</v>
      </c>
      <c r="AK297" s="35" t="str">
        <f t="shared" si="215"/>
        <v>Año 2020</v>
      </c>
      <c r="AL297" s="34" t="str">
        <f t="shared" si="215"/>
        <v>venta estimada, empresas en agricultura, cultivos, actividad económica, agricultura, ganadería</v>
      </c>
      <c r="AM297" s="36">
        <f t="shared" si="210"/>
        <v>0</v>
      </c>
      <c r="AN297" s="44" t="str">
        <f t="shared" si="211"/>
        <v>CHL</v>
      </c>
      <c r="AO297" s="44" t="str">
        <f t="shared" si="211"/>
        <v>País</v>
      </c>
      <c r="AP297" s="34" t="str">
        <f t="shared" si="211"/>
        <v>Número de Empleados de las empresas dedicadas a una actividad económica asociada a la agricultura o la ganadería, según tamaño de la empresa.</v>
      </c>
      <c r="AQ297" s="45">
        <f t="shared" si="211"/>
        <v>44324</v>
      </c>
      <c r="AR297" s="36" t="str">
        <f t="shared" si="211"/>
        <v>Español</v>
      </c>
      <c r="AS297" s="36" t="str">
        <f t="shared" si="211"/>
        <v>Naty</v>
      </c>
      <c r="AT297" s="40" t="str">
        <f t="shared" si="211"/>
        <v>No Aplica</v>
      </c>
      <c r="AU297" s="40" t="str">
        <f t="shared" si="211"/>
        <v>No Aplica</v>
      </c>
      <c r="AV297" s="40" t="str">
        <f t="shared" si="211"/>
        <v>No Aplica</v>
      </c>
      <c r="AW297" s="35">
        <f t="shared" si="211"/>
        <v>100117006</v>
      </c>
      <c r="AX297" s="41" t="e">
        <f t="shared" si="211"/>
        <v>#REF!</v>
      </c>
      <c r="AY297" s="46" t="str">
        <f t="shared" si="211"/>
        <v>Fruta</v>
      </c>
      <c r="AZ297" s="40">
        <f t="shared" si="211"/>
        <v>38</v>
      </c>
      <c r="BA297" s="41" t="e">
        <f>+VLOOKUP($Z297,[2]!Temporalidad[[nombre]:[Columna1]],7,0)</f>
        <v>#REF!</v>
      </c>
      <c r="BB297" s="41" t="e">
        <f>+VLOOKUP($B297,[2]!Tipo_Gráfico[#Data],2,0)</f>
        <v>#REF!</v>
      </c>
      <c r="BC297" s="36" t="str">
        <f t="shared" si="216"/>
        <v>Servicio de Impuestos Internos , Ministerio de Hacienda, Chile</v>
      </c>
      <c r="BD297" s="35" t="e">
        <f>+VLOOKUP($AA297,[2]!unidad_medida[[nombre]:[Columna1]],2,0)</f>
        <v>#REF!</v>
      </c>
      <c r="BE297" s="40" t="str">
        <f t="shared" si="212"/>
        <v>No Aplica</v>
      </c>
      <c r="BF297" s="40" t="str">
        <f t="shared" si="212"/>
        <v>No Aplica</v>
      </c>
      <c r="BG297" s="40" t="str">
        <f t="shared" si="212"/>
        <v>No Aplica</v>
      </c>
      <c r="BH297" s="41" t="e">
        <f>+VLOOKUP($AP297,[2]!Responsables[#Data],3,0)</f>
        <v>#REF!</v>
      </c>
      <c r="BI297" s="41" t="e">
        <f>+VLOOKUP($AA297,[2]!unidad_medida[[nombre]:[Columna1]],5,0)</f>
        <v>#REF!</v>
      </c>
    </row>
    <row r="298" spans="1:61" ht="24" x14ac:dyDescent="0.35">
      <c r="A298" s="58" t="s">
        <v>250</v>
      </c>
      <c r="B298" s="58" t="s">
        <v>251</v>
      </c>
      <c r="C298" s="59">
        <v>4.2</v>
      </c>
      <c r="D298" s="19">
        <f t="shared" si="213"/>
        <v>140</v>
      </c>
      <c r="E298" s="20" t="s">
        <v>237</v>
      </c>
      <c r="F298" s="21"/>
      <c r="G298" s="22"/>
      <c r="H298" s="22"/>
      <c r="I298" s="24">
        <v>100111004</v>
      </c>
      <c r="J298" s="23" t="s">
        <v>48</v>
      </c>
      <c r="K298" s="22"/>
      <c r="L298" s="22"/>
      <c r="M298" s="22"/>
      <c r="N298" s="22"/>
      <c r="O298" s="22"/>
      <c r="P298" s="53" t="str">
        <f t="shared" si="218"/>
        <v>Número de Empresas y Ventas del Sector Agrícola en cultivos de  Cebada según la Categoría de Tamaño Específica del Servicio de Impuestos Internos de Chile para el Año 2020 (USD)</v>
      </c>
      <c r="Q298" s="20" t="str">
        <f t="shared" si="219"/>
        <v>Informe 4</v>
      </c>
      <c r="R298" s="49" t="s">
        <v>163</v>
      </c>
      <c r="S298" s="50">
        <f t="shared" si="220"/>
        <v>100111004</v>
      </c>
      <c r="T298" s="28"/>
      <c r="U298" s="28"/>
      <c r="V298" s="28"/>
      <c r="W298" s="28"/>
      <c r="X298" s="28"/>
      <c r="Y298" s="28"/>
      <c r="Z298" s="25"/>
      <c r="AA298" s="54"/>
      <c r="AB298" s="30" t="str">
        <f t="shared" si="214"/>
        <v>Chile</v>
      </c>
      <c r="AC298" s="31" t="str">
        <f t="shared" si="214"/>
        <v>Año 2020</v>
      </c>
      <c r="AD298" s="32" t="str">
        <f t="shared" si="214"/>
        <v>Múltiples</v>
      </c>
      <c r="AE298" s="30" t="str">
        <f t="shared" si="214"/>
        <v>Ventas</v>
      </c>
      <c r="AG298" s="33" t="str">
        <f t="shared" si="208"/>
        <v>Informe 4</v>
      </c>
      <c r="AH298" s="34" t="str">
        <f t="shared" si="217"/>
        <v>Ventas Estimadas Agricultura</v>
      </c>
      <c r="AI298" s="34" t="str">
        <f t="shared" si="217"/>
        <v>Ventas estimadas de empresas dedicadas a agricultura y/o ganadería</v>
      </c>
      <c r="AJ298" s="34" t="str">
        <f t="shared" si="209"/>
        <v>Número de Empresas y Ventas del Sector Agrícola en cultivos de  Cebada según la Categoría de Tamaño Específica del Servicio de Impuestos Internos de Chile para el Año 2020 (USD)</v>
      </c>
      <c r="AK298" s="35" t="str">
        <f t="shared" si="215"/>
        <v>Año 2020</v>
      </c>
      <c r="AL298" s="34" t="str">
        <f t="shared" si="215"/>
        <v>venta estimada, empresas en agricultura, cultivos, actividad económica, agricultura, ganadería</v>
      </c>
      <c r="AM298" s="36">
        <f t="shared" si="210"/>
        <v>0</v>
      </c>
      <c r="AN298" s="44" t="str">
        <f t="shared" si="211"/>
        <v>CHL</v>
      </c>
      <c r="AO298" s="44" t="str">
        <f t="shared" si="211"/>
        <v>País</v>
      </c>
      <c r="AP298" s="34" t="str">
        <f t="shared" si="211"/>
        <v>Número de Empleados de las empresas dedicadas a una actividad económica asociada a la agricultura o la ganadería, según tamaño de la empresa.</v>
      </c>
      <c r="AQ298" s="45">
        <f t="shared" si="211"/>
        <v>44324</v>
      </c>
      <c r="AR298" s="36" t="str">
        <f t="shared" si="211"/>
        <v>Español</v>
      </c>
      <c r="AS298" s="36" t="str">
        <f t="shared" si="211"/>
        <v>Naty</v>
      </c>
      <c r="AT298" s="40" t="str">
        <f t="shared" si="211"/>
        <v>No Aplica</v>
      </c>
      <c r="AU298" s="40" t="str">
        <f t="shared" si="211"/>
        <v>No Aplica</v>
      </c>
      <c r="AV298" s="40" t="str">
        <f t="shared" si="211"/>
        <v>No Aplica</v>
      </c>
      <c r="AW298" s="35">
        <f t="shared" si="211"/>
        <v>100117006</v>
      </c>
      <c r="AX298" s="41" t="e">
        <f t="shared" si="211"/>
        <v>#REF!</v>
      </c>
      <c r="AY298" s="46" t="str">
        <f t="shared" si="211"/>
        <v>Fruta</v>
      </c>
      <c r="AZ298" s="40">
        <f t="shared" si="211"/>
        <v>38</v>
      </c>
      <c r="BA298" s="41" t="e">
        <f>+VLOOKUP($Z298,[2]!Temporalidad[[nombre]:[Columna1]],7,0)</f>
        <v>#REF!</v>
      </c>
      <c r="BB298" s="41" t="e">
        <f>+VLOOKUP($B298,[2]!Tipo_Gráfico[#Data],2,0)</f>
        <v>#REF!</v>
      </c>
      <c r="BC298" s="36" t="str">
        <f t="shared" si="216"/>
        <v>Servicio de Impuestos Internos , Ministerio de Hacienda, Chile</v>
      </c>
      <c r="BD298" s="35" t="e">
        <f>+VLOOKUP($AA298,[2]!unidad_medida[[nombre]:[Columna1]],2,0)</f>
        <v>#REF!</v>
      </c>
      <c r="BE298" s="40" t="str">
        <f t="shared" si="212"/>
        <v>No Aplica</v>
      </c>
      <c r="BF298" s="40" t="str">
        <f t="shared" si="212"/>
        <v>No Aplica</v>
      </c>
      <c r="BG298" s="40" t="str">
        <f t="shared" si="212"/>
        <v>No Aplica</v>
      </c>
      <c r="BH298" s="41" t="e">
        <f>+VLOOKUP($AP298,[2]!Responsables[#Data],3,0)</f>
        <v>#REF!</v>
      </c>
      <c r="BI298" s="41" t="e">
        <f>+VLOOKUP($AA298,[2]!unidad_medida[[nombre]:[Columna1]],5,0)</f>
        <v>#REF!</v>
      </c>
    </row>
    <row r="299" spans="1:61" ht="24" x14ac:dyDescent="0.35">
      <c r="A299" s="58" t="s">
        <v>250</v>
      </c>
      <c r="B299" s="58" t="s">
        <v>251</v>
      </c>
      <c r="C299" s="59">
        <v>4.2</v>
      </c>
      <c r="D299" s="19">
        <f t="shared" si="213"/>
        <v>141</v>
      </c>
      <c r="E299" s="20" t="s">
        <v>237</v>
      </c>
      <c r="F299" s="21"/>
      <c r="G299" s="22"/>
      <c r="H299" s="22"/>
      <c r="I299" s="24">
        <v>100111005</v>
      </c>
      <c r="J299" s="23" t="s">
        <v>48</v>
      </c>
      <c r="K299" s="22"/>
      <c r="L299" s="22"/>
      <c r="M299" s="22"/>
      <c r="N299" s="22"/>
      <c r="O299" s="22"/>
      <c r="P299" s="53" t="str">
        <f t="shared" si="218"/>
        <v>Número de Empresas y Ventas del Sector Agrícola en cultivos de  Avena según la Categoría de Tamaño Específica del Servicio de Impuestos Internos de Chile para el Año 2020 (USD)</v>
      </c>
      <c r="Q299" s="20" t="str">
        <f t="shared" si="219"/>
        <v>Informe 4</v>
      </c>
      <c r="R299" s="49" t="s">
        <v>165</v>
      </c>
      <c r="S299" s="50">
        <f t="shared" si="220"/>
        <v>100111005</v>
      </c>
      <c r="T299" s="28"/>
      <c r="U299" s="28"/>
      <c r="V299" s="28"/>
      <c r="W299" s="28"/>
      <c r="X299" s="28"/>
      <c r="Y299" s="28"/>
      <c r="Z299" s="25"/>
      <c r="AA299" s="54"/>
      <c r="AB299" s="30" t="str">
        <f t="shared" si="214"/>
        <v>Chile</v>
      </c>
      <c r="AC299" s="31" t="str">
        <f t="shared" si="214"/>
        <v>Año 2020</v>
      </c>
      <c r="AD299" s="32" t="str">
        <f t="shared" si="214"/>
        <v>Múltiples</v>
      </c>
      <c r="AE299" s="30" t="str">
        <f t="shared" si="214"/>
        <v>Ventas</v>
      </c>
      <c r="AG299" s="33" t="str">
        <f t="shared" si="208"/>
        <v>Informe 4</v>
      </c>
      <c r="AH299" s="34" t="str">
        <f t="shared" si="217"/>
        <v>Ventas Estimadas Agricultura</v>
      </c>
      <c r="AI299" s="34" t="str">
        <f t="shared" si="217"/>
        <v>Ventas estimadas de empresas dedicadas a agricultura y/o ganadería</v>
      </c>
      <c r="AJ299" s="34" t="str">
        <f t="shared" si="209"/>
        <v>Número de Empresas y Ventas del Sector Agrícola en cultivos de  Avena según la Categoría de Tamaño Específica del Servicio de Impuestos Internos de Chile para el Año 2020 (USD)</v>
      </c>
      <c r="AK299" s="35" t="str">
        <f t="shared" si="215"/>
        <v>Año 2020</v>
      </c>
      <c r="AL299" s="34" t="str">
        <f t="shared" si="215"/>
        <v>venta estimada, empresas en agricultura, cultivos, actividad económica, agricultura, ganadería</v>
      </c>
      <c r="AM299" s="36">
        <f t="shared" si="210"/>
        <v>0</v>
      </c>
      <c r="AN299" s="44" t="str">
        <f t="shared" si="211"/>
        <v>CHL</v>
      </c>
      <c r="AO299" s="44" t="str">
        <f t="shared" si="211"/>
        <v>País</v>
      </c>
      <c r="AP299" s="34" t="str">
        <f t="shared" si="211"/>
        <v>Número de Empleados de las empresas dedicadas a una actividad económica asociada a la agricultura o la ganadería, según tamaño de la empresa.</v>
      </c>
      <c r="AQ299" s="45">
        <f t="shared" si="211"/>
        <v>44324</v>
      </c>
      <c r="AR299" s="36" t="str">
        <f t="shared" si="211"/>
        <v>Español</v>
      </c>
      <c r="AS299" s="36" t="str">
        <f t="shared" si="211"/>
        <v>Naty</v>
      </c>
      <c r="AT299" s="40" t="str">
        <f t="shared" si="211"/>
        <v>No Aplica</v>
      </c>
      <c r="AU299" s="40" t="str">
        <f t="shared" si="211"/>
        <v>No Aplica</v>
      </c>
      <c r="AV299" s="40" t="str">
        <f t="shared" si="211"/>
        <v>No Aplica</v>
      </c>
      <c r="AW299" s="35">
        <f t="shared" si="211"/>
        <v>100117006</v>
      </c>
      <c r="AX299" s="41" t="e">
        <f t="shared" si="211"/>
        <v>#REF!</v>
      </c>
      <c r="AY299" s="46" t="str">
        <f t="shared" si="211"/>
        <v>Fruta</v>
      </c>
      <c r="AZ299" s="40">
        <f t="shared" si="211"/>
        <v>38</v>
      </c>
      <c r="BA299" s="41" t="e">
        <f>+VLOOKUP($Z299,[2]!Temporalidad[[nombre]:[Columna1]],7,0)</f>
        <v>#REF!</v>
      </c>
      <c r="BB299" s="41" t="e">
        <f>+VLOOKUP($B299,[2]!Tipo_Gráfico[#Data],2,0)</f>
        <v>#REF!</v>
      </c>
      <c r="BC299" s="36" t="str">
        <f t="shared" si="216"/>
        <v>Servicio de Impuestos Internos , Ministerio de Hacienda, Chile</v>
      </c>
      <c r="BD299" s="35" t="e">
        <f>+VLOOKUP($AA299,[2]!unidad_medida[[nombre]:[Columna1]],2,0)</f>
        <v>#REF!</v>
      </c>
      <c r="BE299" s="40" t="str">
        <f t="shared" si="212"/>
        <v>No Aplica</v>
      </c>
      <c r="BF299" s="40" t="str">
        <f t="shared" si="212"/>
        <v>No Aplica</v>
      </c>
      <c r="BG299" s="40" t="str">
        <f t="shared" si="212"/>
        <v>No Aplica</v>
      </c>
      <c r="BH299" s="41" t="e">
        <f>+VLOOKUP($AP299,[2]!Responsables[#Data],3,0)</f>
        <v>#REF!</v>
      </c>
      <c r="BI299" s="41" t="e">
        <f>+VLOOKUP($AA299,[2]!unidad_medida[[nombre]:[Columna1]],5,0)</f>
        <v>#REF!</v>
      </c>
    </row>
    <row r="300" spans="1:61" ht="24" x14ac:dyDescent="0.35">
      <c r="A300" s="58" t="s">
        <v>250</v>
      </c>
      <c r="B300" s="58" t="s">
        <v>251</v>
      </c>
      <c r="C300" s="59">
        <v>4.2</v>
      </c>
      <c r="D300" s="19">
        <f t="shared" si="213"/>
        <v>142</v>
      </c>
      <c r="E300" s="20" t="s">
        <v>237</v>
      </c>
      <c r="F300" s="21"/>
      <c r="G300" s="22"/>
      <c r="H300" s="22"/>
      <c r="I300" s="24">
        <v>100111011</v>
      </c>
      <c r="J300" s="23" t="s">
        <v>48</v>
      </c>
      <c r="K300" s="22"/>
      <c r="L300" s="22"/>
      <c r="M300" s="22"/>
      <c r="N300" s="22"/>
      <c r="O300" s="22"/>
      <c r="P300" s="53" t="str">
        <f t="shared" si="218"/>
        <v>Número de Empresas y Ventas del Sector Agrícola en cultivos de  Otros cereales según la Categoría de Tamaño Específica del Servicio de Impuestos Internos de Chile para el Año 2020 (USD)</v>
      </c>
      <c r="Q300" s="20" t="str">
        <f t="shared" si="219"/>
        <v>Informe 4</v>
      </c>
      <c r="R300" s="49" t="s">
        <v>167</v>
      </c>
      <c r="S300" s="50">
        <f t="shared" si="220"/>
        <v>100111011</v>
      </c>
      <c r="T300" s="28"/>
      <c r="U300" s="28"/>
      <c r="V300" s="28"/>
      <c r="W300" s="28"/>
      <c r="X300" s="28"/>
      <c r="Y300" s="28"/>
      <c r="Z300" s="25"/>
      <c r="AA300" s="54"/>
      <c r="AB300" s="30" t="str">
        <f t="shared" si="214"/>
        <v>Chile</v>
      </c>
      <c r="AC300" s="31" t="str">
        <f t="shared" si="214"/>
        <v>Año 2020</v>
      </c>
      <c r="AD300" s="32" t="str">
        <f t="shared" si="214"/>
        <v>Múltiples</v>
      </c>
      <c r="AE300" s="30" t="str">
        <f t="shared" si="214"/>
        <v>Ventas</v>
      </c>
      <c r="AG300" s="33" t="str">
        <f t="shared" si="208"/>
        <v>Informe 4</v>
      </c>
      <c r="AH300" s="34" t="str">
        <f t="shared" si="217"/>
        <v>Ventas Estimadas Agricultura</v>
      </c>
      <c r="AI300" s="34" t="str">
        <f t="shared" si="217"/>
        <v>Ventas estimadas de empresas dedicadas a agricultura y/o ganadería</v>
      </c>
      <c r="AJ300" s="34" t="str">
        <f t="shared" si="209"/>
        <v>Número de Empresas y Ventas del Sector Agrícola en cultivos de  Otros cereales según la Categoría de Tamaño Específica del Servicio de Impuestos Internos de Chile para el Año 2020 (USD)</v>
      </c>
      <c r="AK300" s="35" t="str">
        <f t="shared" si="215"/>
        <v>Año 2020</v>
      </c>
      <c r="AL300" s="34" t="str">
        <f t="shared" si="215"/>
        <v>venta estimada, empresas en agricultura, cultivos, actividad económica, agricultura, ganadería</v>
      </c>
      <c r="AM300" s="36">
        <f t="shared" si="210"/>
        <v>0</v>
      </c>
      <c r="AN300" s="44" t="str">
        <f t="shared" si="211"/>
        <v>CHL</v>
      </c>
      <c r="AO300" s="44" t="str">
        <f t="shared" si="211"/>
        <v>País</v>
      </c>
      <c r="AP300" s="34" t="str">
        <f t="shared" si="211"/>
        <v>Número de Empleados de las empresas dedicadas a una actividad económica asociada a la agricultura o la ganadería, según tamaño de la empresa.</v>
      </c>
      <c r="AQ300" s="45">
        <f t="shared" si="211"/>
        <v>44324</v>
      </c>
      <c r="AR300" s="36" t="str">
        <f t="shared" si="211"/>
        <v>Español</v>
      </c>
      <c r="AS300" s="36" t="str">
        <f t="shared" si="211"/>
        <v>Naty</v>
      </c>
      <c r="AT300" s="40" t="str">
        <f t="shared" si="211"/>
        <v>No Aplica</v>
      </c>
      <c r="AU300" s="40" t="str">
        <f t="shared" si="211"/>
        <v>No Aplica</v>
      </c>
      <c r="AV300" s="40" t="str">
        <f t="shared" si="211"/>
        <v>No Aplica</v>
      </c>
      <c r="AW300" s="35">
        <f t="shared" si="211"/>
        <v>100117006</v>
      </c>
      <c r="AX300" s="41" t="e">
        <f t="shared" si="211"/>
        <v>#REF!</v>
      </c>
      <c r="AY300" s="46" t="str">
        <f t="shared" si="211"/>
        <v>Fruta</v>
      </c>
      <c r="AZ300" s="40">
        <f t="shared" si="211"/>
        <v>38</v>
      </c>
      <c r="BA300" s="41" t="e">
        <f>+VLOOKUP($Z300,[2]!Temporalidad[[nombre]:[Columna1]],7,0)</f>
        <v>#REF!</v>
      </c>
      <c r="BB300" s="41" t="e">
        <f>+VLOOKUP($B300,[2]!Tipo_Gráfico[#Data],2,0)</f>
        <v>#REF!</v>
      </c>
      <c r="BC300" s="36" t="str">
        <f t="shared" si="216"/>
        <v>Servicio de Impuestos Internos , Ministerio de Hacienda, Chile</v>
      </c>
      <c r="BD300" s="35" t="e">
        <f>+VLOOKUP($AA300,[2]!unidad_medida[[nombre]:[Columna1]],2,0)</f>
        <v>#REF!</v>
      </c>
      <c r="BE300" s="40" t="str">
        <f t="shared" si="212"/>
        <v>No Aplica</v>
      </c>
      <c r="BF300" s="40" t="str">
        <f t="shared" si="212"/>
        <v>No Aplica</v>
      </c>
      <c r="BG300" s="40" t="str">
        <f t="shared" si="212"/>
        <v>No Aplica</v>
      </c>
      <c r="BH300" s="41" t="e">
        <f>+VLOOKUP($AP300,[2]!Responsables[#Data],3,0)</f>
        <v>#REF!</v>
      </c>
      <c r="BI300" s="41" t="e">
        <f>+VLOOKUP($AA300,[2]!unidad_medida[[nombre]:[Columna1]],5,0)</f>
        <v>#REF!</v>
      </c>
    </row>
    <row r="301" spans="1:61" ht="24" x14ac:dyDescent="0.35">
      <c r="A301" s="58" t="s">
        <v>250</v>
      </c>
      <c r="B301" s="58" t="s">
        <v>251</v>
      </c>
      <c r="C301" s="59">
        <v>4.2</v>
      </c>
      <c r="D301" s="19">
        <f t="shared" si="213"/>
        <v>143</v>
      </c>
      <c r="E301" s="20" t="s">
        <v>237</v>
      </c>
      <c r="F301" s="21"/>
      <c r="G301" s="22"/>
      <c r="H301" s="22"/>
      <c r="I301" s="24">
        <v>100112046</v>
      </c>
      <c r="J301" s="23" t="s">
        <v>48</v>
      </c>
      <c r="K301" s="22"/>
      <c r="L301" s="22"/>
      <c r="M301" s="22"/>
      <c r="N301" s="22"/>
      <c r="O301" s="22"/>
      <c r="P301" s="53" t="str">
        <f t="shared" si="218"/>
        <v>Número de Empresas y Ventas del Sector Agrícola en cultivos de  Hortalizas y melones según la Categoría de Tamaño Específica del Servicio de Impuestos Internos de Chile para el Año 2020 (USD)</v>
      </c>
      <c r="Q301" s="20" t="str">
        <f t="shared" si="219"/>
        <v>Informe 4</v>
      </c>
      <c r="R301" s="49" t="s">
        <v>169</v>
      </c>
      <c r="S301" s="50">
        <f t="shared" si="220"/>
        <v>100112046</v>
      </c>
      <c r="T301" s="28"/>
      <c r="U301" s="28"/>
      <c r="V301" s="28"/>
      <c r="W301" s="28"/>
      <c r="X301" s="28"/>
      <c r="Y301" s="28"/>
      <c r="Z301" s="25"/>
      <c r="AA301" s="54"/>
      <c r="AB301" s="30" t="str">
        <f t="shared" si="214"/>
        <v>Chile</v>
      </c>
      <c r="AC301" s="31" t="str">
        <f t="shared" si="214"/>
        <v>Año 2020</v>
      </c>
      <c r="AD301" s="32" t="str">
        <f t="shared" si="214"/>
        <v>Múltiples</v>
      </c>
      <c r="AE301" s="30" t="str">
        <f t="shared" si="214"/>
        <v>Ventas</v>
      </c>
      <c r="AG301" s="33" t="str">
        <f t="shared" si="208"/>
        <v>Informe 4</v>
      </c>
      <c r="AH301" s="34" t="str">
        <f t="shared" si="217"/>
        <v>Ventas Estimadas Agricultura</v>
      </c>
      <c r="AI301" s="34" t="str">
        <f t="shared" si="217"/>
        <v>Ventas estimadas de empresas dedicadas a agricultura y/o ganadería</v>
      </c>
      <c r="AJ301" s="34" t="str">
        <f t="shared" si="209"/>
        <v>Número de Empresas y Ventas del Sector Agrícola en cultivos de  Hortalizas y melones según la Categoría de Tamaño Específica del Servicio de Impuestos Internos de Chile para el Año 2020 (USD)</v>
      </c>
      <c r="AK301" s="35" t="str">
        <f t="shared" si="215"/>
        <v>Año 2020</v>
      </c>
      <c r="AL301" s="34" t="str">
        <f t="shared" si="215"/>
        <v>venta estimada, empresas en agricultura, cultivos, actividad económica, agricultura, ganadería</v>
      </c>
      <c r="AM301" s="36">
        <f t="shared" si="210"/>
        <v>0</v>
      </c>
      <c r="AN301" s="44" t="str">
        <f t="shared" si="211"/>
        <v>CHL</v>
      </c>
      <c r="AO301" s="44" t="str">
        <f t="shared" si="211"/>
        <v>País</v>
      </c>
      <c r="AP301" s="34" t="str">
        <f t="shared" si="211"/>
        <v>Número de Empleados de las empresas dedicadas a una actividad económica asociada a la agricultura o la ganadería, según tamaño de la empresa.</v>
      </c>
      <c r="AQ301" s="45">
        <f t="shared" si="211"/>
        <v>44324</v>
      </c>
      <c r="AR301" s="36" t="str">
        <f t="shared" si="211"/>
        <v>Español</v>
      </c>
      <c r="AS301" s="36" t="str">
        <f t="shared" si="211"/>
        <v>Naty</v>
      </c>
      <c r="AT301" s="40" t="str">
        <f t="shared" si="211"/>
        <v>No Aplica</v>
      </c>
      <c r="AU301" s="40" t="str">
        <f t="shared" si="211"/>
        <v>No Aplica</v>
      </c>
      <c r="AV301" s="40" t="str">
        <f t="shared" si="211"/>
        <v>No Aplica</v>
      </c>
      <c r="AW301" s="35">
        <f t="shared" si="211"/>
        <v>100117006</v>
      </c>
      <c r="AX301" s="41" t="e">
        <f t="shared" si="211"/>
        <v>#REF!</v>
      </c>
      <c r="AY301" s="46" t="str">
        <f t="shared" si="211"/>
        <v>Fruta</v>
      </c>
      <c r="AZ301" s="40">
        <f t="shared" si="211"/>
        <v>38</v>
      </c>
      <c r="BA301" s="41" t="e">
        <f>+VLOOKUP($Z301,[2]!Temporalidad[[nombre]:[Columna1]],7,0)</f>
        <v>#REF!</v>
      </c>
      <c r="BB301" s="41" t="e">
        <f>+VLOOKUP($B301,[2]!Tipo_Gráfico[#Data],2,0)</f>
        <v>#REF!</v>
      </c>
      <c r="BC301" s="36" t="str">
        <f t="shared" si="216"/>
        <v>Servicio de Impuestos Internos , Ministerio de Hacienda, Chile</v>
      </c>
      <c r="BD301" s="35" t="e">
        <f>+VLOOKUP($AA301,[2]!unidad_medida[[nombre]:[Columna1]],2,0)</f>
        <v>#REF!</v>
      </c>
      <c r="BE301" s="40" t="str">
        <f t="shared" si="212"/>
        <v>No Aplica</v>
      </c>
      <c r="BF301" s="40" t="str">
        <f t="shared" si="212"/>
        <v>No Aplica</v>
      </c>
      <c r="BG301" s="40" t="str">
        <f t="shared" si="212"/>
        <v>No Aplica</v>
      </c>
      <c r="BH301" s="41" t="e">
        <f>+VLOOKUP($AP301,[2]!Responsables[#Data],3,0)</f>
        <v>#REF!</v>
      </c>
      <c r="BI301" s="41" t="e">
        <f>+VLOOKUP($AA301,[2]!unidad_medida[[nombre]:[Columna1]],5,0)</f>
        <v>#REF!</v>
      </c>
    </row>
    <row r="302" spans="1:61" ht="24" x14ac:dyDescent="0.35">
      <c r="A302" s="58" t="s">
        <v>250</v>
      </c>
      <c r="B302" s="58" t="s">
        <v>251</v>
      </c>
      <c r="C302" s="59">
        <v>4.2</v>
      </c>
      <c r="D302" s="19">
        <f t="shared" si="213"/>
        <v>144</v>
      </c>
      <c r="E302" s="20" t="s">
        <v>237</v>
      </c>
      <c r="F302" s="21"/>
      <c r="G302" s="22"/>
      <c r="H302" s="22"/>
      <c r="I302" s="24">
        <v>100113001</v>
      </c>
      <c r="J302" s="23" t="s">
        <v>48</v>
      </c>
      <c r="K302" s="22"/>
      <c r="L302" s="22"/>
      <c r="M302" s="22"/>
      <c r="N302" s="22"/>
      <c r="O302" s="22"/>
      <c r="P302" s="53" t="str">
        <f t="shared" si="218"/>
        <v>Número de Empresas y Ventas del Sector Agrícola en cultivos de  Lupino según la Categoría de Tamaño Específica del Servicio de Impuestos Internos de Chile para el Año 2020 (USD)</v>
      </c>
      <c r="Q302" s="20" t="str">
        <f t="shared" si="219"/>
        <v>Informe 4</v>
      </c>
      <c r="R302" s="49" t="s">
        <v>171</v>
      </c>
      <c r="S302" s="50">
        <f t="shared" si="220"/>
        <v>100113001</v>
      </c>
      <c r="T302" s="28"/>
      <c r="U302" s="28"/>
      <c r="V302" s="28"/>
      <c r="W302" s="28"/>
      <c r="X302" s="28"/>
      <c r="Y302" s="28"/>
      <c r="Z302" s="25"/>
      <c r="AA302" s="54"/>
      <c r="AB302" s="30" t="str">
        <f t="shared" si="214"/>
        <v>Chile</v>
      </c>
      <c r="AC302" s="31" t="str">
        <f t="shared" si="214"/>
        <v>Año 2020</v>
      </c>
      <c r="AD302" s="32" t="str">
        <f t="shared" si="214"/>
        <v>Múltiples</v>
      </c>
      <c r="AE302" s="30" t="str">
        <f t="shared" si="214"/>
        <v>Ventas</v>
      </c>
      <c r="AG302" s="33" t="str">
        <f t="shared" si="208"/>
        <v>Informe 4</v>
      </c>
      <c r="AH302" s="34" t="str">
        <f t="shared" si="217"/>
        <v>Ventas Estimadas Agricultura</v>
      </c>
      <c r="AI302" s="34" t="str">
        <f t="shared" si="217"/>
        <v>Ventas estimadas de empresas dedicadas a agricultura y/o ganadería</v>
      </c>
      <c r="AJ302" s="34" t="str">
        <f t="shared" si="209"/>
        <v>Número de Empresas y Ventas del Sector Agrícola en cultivos de  Lupino según la Categoría de Tamaño Específica del Servicio de Impuestos Internos de Chile para el Año 2020 (USD)</v>
      </c>
      <c r="AK302" s="35" t="str">
        <f t="shared" si="215"/>
        <v>Año 2020</v>
      </c>
      <c r="AL302" s="34" t="str">
        <f t="shared" si="215"/>
        <v>venta estimada, empresas en agricultura, cultivos, actividad económica, agricultura, ganadería</v>
      </c>
      <c r="AM302" s="36">
        <f t="shared" si="210"/>
        <v>0</v>
      </c>
      <c r="AN302" s="44" t="str">
        <f t="shared" si="211"/>
        <v>CHL</v>
      </c>
      <c r="AO302" s="44" t="str">
        <f t="shared" si="211"/>
        <v>País</v>
      </c>
      <c r="AP302" s="34" t="str">
        <f t="shared" si="211"/>
        <v>Número de Empleados de las empresas dedicadas a una actividad económica asociada a la agricultura o la ganadería, según tamaño de la empresa.</v>
      </c>
      <c r="AQ302" s="45">
        <f t="shared" si="211"/>
        <v>44324</v>
      </c>
      <c r="AR302" s="36" t="str">
        <f t="shared" si="211"/>
        <v>Español</v>
      </c>
      <c r="AS302" s="36" t="str">
        <f t="shared" si="211"/>
        <v>Naty</v>
      </c>
      <c r="AT302" s="40" t="str">
        <f t="shared" si="211"/>
        <v>No Aplica</v>
      </c>
      <c r="AU302" s="40" t="str">
        <f t="shared" si="211"/>
        <v>No Aplica</v>
      </c>
      <c r="AV302" s="40" t="str">
        <f t="shared" si="211"/>
        <v>No Aplica</v>
      </c>
      <c r="AW302" s="35">
        <f t="shared" si="211"/>
        <v>100117006</v>
      </c>
      <c r="AX302" s="41" t="e">
        <f t="shared" si="211"/>
        <v>#REF!</v>
      </c>
      <c r="AY302" s="46" t="str">
        <f t="shared" si="211"/>
        <v>Fruta</v>
      </c>
      <c r="AZ302" s="40">
        <f t="shared" si="211"/>
        <v>38</v>
      </c>
      <c r="BA302" s="41" t="e">
        <f>+VLOOKUP($Z302,[2]!Temporalidad[[nombre]:[Columna1]],7,0)</f>
        <v>#REF!</v>
      </c>
      <c r="BB302" s="41" t="e">
        <f>+VLOOKUP($B302,[2]!Tipo_Gráfico[#Data],2,0)</f>
        <v>#REF!</v>
      </c>
      <c r="BC302" s="36" t="str">
        <f t="shared" si="216"/>
        <v>Servicio de Impuestos Internos , Ministerio de Hacienda, Chile</v>
      </c>
      <c r="BD302" s="35" t="e">
        <f>+VLOOKUP($AA302,[2]!unidad_medida[[nombre]:[Columna1]],2,0)</f>
        <v>#REF!</v>
      </c>
      <c r="BE302" s="40" t="str">
        <f t="shared" si="212"/>
        <v>No Aplica</v>
      </c>
      <c r="BF302" s="40" t="str">
        <f t="shared" si="212"/>
        <v>No Aplica</v>
      </c>
      <c r="BG302" s="40" t="str">
        <f t="shared" si="212"/>
        <v>No Aplica</v>
      </c>
      <c r="BH302" s="41" t="e">
        <f>+VLOOKUP($AP302,[2]!Responsables[#Data],3,0)</f>
        <v>#REF!</v>
      </c>
      <c r="BI302" s="41" t="e">
        <f>+VLOOKUP($AA302,[2]!unidad_medida[[nombre]:[Columna1]],5,0)</f>
        <v>#REF!</v>
      </c>
    </row>
    <row r="303" spans="1:61" ht="24" x14ac:dyDescent="0.35">
      <c r="A303" s="58" t="s">
        <v>250</v>
      </c>
      <c r="B303" s="58" t="s">
        <v>251</v>
      </c>
      <c r="C303" s="59">
        <v>4.2</v>
      </c>
      <c r="D303" s="19">
        <f t="shared" si="213"/>
        <v>145</v>
      </c>
      <c r="E303" s="20" t="s">
        <v>237</v>
      </c>
      <c r="F303" s="21"/>
      <c r="G303" s="22"/>
      <c r="H303" s="22"/>
      <c r="I303" s="24">
        <v>100113002</v>
      </c>
      <c r="J303" s="23" t="s">
        <v>48</v>
      </c>
      <c r="K303" s="22"/>
      <c r="L303" s="22"/>
      <c r="M303" s="22"/>
      <c r="N303" s="22"/>
      <c r="O303" s="22"/>
      <c r="P303" s="53" t="str">
        <f t="shared" si="218"/>
        <v>Número de Empresas y Ventas del Sector Agrícola en cultivos de  Semillas de Maravilla según la Categoría de Tamaño Específica del Servicio de Impuestos Internos de Chile para el Año 2020 (USD)</v>
      </c>
      <c r="Q303" s="20" t="str">
        <f t="shared" si="219"/>
        <v>Informe 4</v>
      </c>
      <c r="R303" s="49" t="s">
        <v>173</v>
      </c>
      <c r="S303" s="50">
        <f t="shared" si="220"/>
        <v>100113002</v>
      </c>
      <c r="T303" s="28"/>
      <c r="U303" s="28"/>
      <c r="V303" s="28"/>
      <c r="W303" s="28"/>
      <c r="X303" s="28"/>
      <c r="Y303" s="28"/>
      <c r="Z303" s="25"/>
      <c r="AA303" s="54"/>
      <c r="AB303" s="30" t="str">
        <f t="shared" si="214"/>
        <v>Chile</v>
      </c>
      <c r="AC303" s="31" t="str">
        <f t="shared" si="214"/>
        <v>Año 2020</v>
      </c>
      <c r="AD303" s="32" t="str">
        <f t="shared" si="214"/>
        <v>Múltiples</v>
      </c>
      <c r="AE303" s="30" t="str">
        <f t="shared" si="214"/>
        <v>Ventas</v>
      </c>
      <c r="AG303" s="33" t="str">
        <f t="shared" si="208"/>
        <v>Informe 4</v>
      </c>
      <c r="AH303" s="34" t="str">
        <f t="shared" si="217"/>
        <v>Ventas Estimadas Agricultura</v>
      </c>
      <c r="AI303" s="34" t="str">
        <f t="shared" si="217"/>
        <v>Ventas estimadas de empresas dedicadas a agricultura y/o ganadería</v>
      </c>
      <c r="AJ303" s="34" t="str">
        <f t="shared" si="209"/>
        <v>Número de Empresas y Ventas del Sector Agrícola en cultivos de  Semillas de Maravilla según la Categoría de Tamaño Específica del Servicio de Impuestos Internos de Chile para el Año 2020 (USD)</v>
      </c>
      <c r="AK303" s="35" t="str">
        <f t="shared" si="215"/>
        <v>Año 2020</v>
      </c>
      <c r="AL303" s="34" t="str">
        <f t="shared" si="215"/>
        <v>venta estimada, empresas en agricultura, cultivos, actividad económica, agricultura, ganadería</v>
      </c>
      <c r="AM303" s="36">
        <f t="shared" si="210"/>
        <v>0</v>
      </c>
      <c r="AN303" s="44" t="str">
        <f t="shared" si="211"/>
        <v>CHL</v>
      </c>
      <c r="AO303" s="44" t="str">
        <f t="shared" si="211"/>
        <v>País</v>
      </c>
      <c r="AP303" s="34" t="str">
        <f t="shared" si="211"/>
        <v>Número de Empleados de las empresas dedicadas a una actividad económica asociada a la agricultura o la ganadería, según tamaño de la empresa.</v>
      </c>
      <c r="AQ303" s="45">
        <f t="shared" si="211"/>
        <v>44324</v>
      </c>
      <c r="AR303" s="36" t="str">
        <f t="shared" si="211"/>
        <v>Español</v>
      </c>
      <c r="AS303" s="36" t="str">
        <f t="shared" si="211"/>
        <v>Naty</v>
      </c>
      <c r="AT303" s="40" t="str">
        <f t="shared" si="211"/>
        <v>No Aplica</v>
      </c>
      <c r="AU303" s="40" t="str">
        <f t="shared" si="211"/>
        <v>No Aplica</v>
      </c>
      <c r="AV303" s="40" t="str">
        <f t="shared" si="211"/>
        <v>No Aplica</v>
      </c>
      <c r="AW303" s="35">
        <f t="shared" si="211"/>
        <v>100117006</v>
      </c>
      <c r="AX303" s="41" t="e">
        <f t="shared" si="211"/>
        <v>#REF!</v>
      </c>
      <c r="AY303" s="46" t="str">
        <f t="shared" si="211"/>
        <v>Fruta</v>
      </c>
      <c r="AZ303" s="40">
        <f t="shared" si="211"/>
        <v>38</v>
      </c>
      <c r="BA303" s="41" t="e">
        <f>+VLOOKUP($Z303,[2]!Temporalidad[[nombre]:[Columna1]],7,0)</f>
        <v>#REF!</v>
      </c>
      <c r="BB303" s="41" t="e">
        <f>+VLOOKUP($B303,[2]!Tipo_Gráfico[#Data],2,0)</f>
        <v>#REF!</v>
      </c>
      <c r="BC303" s="36" t="str">
        <f t="shared" si="216"/>
        <v>Servicio de Impuestos Internos , Ministerio de Hacienda, Chile</v>
      </c>
      <c r="BD303" s="35" t="e">
        <f>+VLOOKUP($AA303,[2]!unidad_medida[[nombre]:[Columna1]],2,0)</f>
        <v>#REF!</v>
      </c>
      <c r="BE303" s="40" t="str">
        <f t="shared" si="212"/>
        <v>No Aplica</v>
      </c>
      <c r="BF303" s="40" t="str">
        <f t="shared" si="212"/>
        <v>No Aplica</v>
      </c>
      <c r="BG303" s="40" t="str">
        <f t="shared" si="212"/>
        <v>No Aplica</v>
      </c>
      <c r="BH303" s="41" t="e">
        <f>+VLOOKUP($AP303,[2]!Responsables[#Data],3,0)</f>
        <v>#REF!</v>
      </c>
      <c r="BI303" s="41" t="e">
        <f>+VLOOKUP($AA303,[2]!unidad_medida[[nombre]:[Columna1]],5,0)</f>
        <v>#REF!</v>
      </c>
    </row>
    <row r="304" spans="1:61" ht="24" x14ac:dyDescent="0.35">
      <c r="A304" s="58" t="s">
        <v>250</v>
      </c>
      <c r="B304" s="58" t="s">
        <v>251</v>
      </c>
      <c r="C304" s="59">
        <v>4.2</v>
      </c>
      <c r="D304" s="19">
        <f t="shared" si="213"/>
        <v>146</v>
      </c>
      <c r="E304" s="20" t="s">
        <v>237</v>
      </c>
      <c r="F304" s="21"/>
      <c r="G304" s="22"/>
      <c r="H304" s="22"/>
      <c r="I304" s="24">
        <v>100113003</v>
      </c>
      <c r="J304" s="23" t="s">
        <v>48</v>
      </c>
      <c r="K304" s="22"/>
      <c r="L304" s="22"/>
      <c r="M304" s="22"/>
      <c r="N304" s="22"/>
      <c r="O304" s="22"/>
      <c r="P304" s="53" t="str">
        <f t="shared" si="218"/>
        <v>Número de Empresas y Ventas del Sector Agrícola en cultivos de  Semillas de Raps según la Categoría de Tamaño Específica del Servicio de Impuestos Internos de Chile para el Año 2020 (USD)</v>
      </c>
      <c r="Q304" s="20" t="str">
        <f t="shared" si="219"/>
        <v>Informe 4</v>
      </c>
      <c r="R304" s="49" t="s">
        <v>175</v>
      </c>
      <c r="S304" s="50">
        <f t="shared" si="220"/>
        <v>100113003</v>
      </c>
      <c r="T304" s="28"/>
      <c r="U304" s="28"/>
      <c r="V304" s="28"/>
      <c r="W304" s="28"/>
      <c r="X304" s="28"/>
      <c r="Y304" s="28"/>
      <c r="Z304" s="25"/>
      <c r="AA304" s="54"/>
      <c r="AB304" s="30" t="str">
        <f t="shared" si="214"/>
        <v>Chile</v>
      </c>
      <c r="AC304" s="31" t="str">
        <f t="shared" si="214"/>
        <v>Año 2020</v>
      </c>
      <c r="AD304" s="32" t="str">
        <f t="shared" si="214"/>
        <v>Múltiples</v>
      </c>
      <c r="AE304" s="30" t="str">
        <f t="shared" si="214"/>
        <v>Ventas</v>
      </c>
      <c r="AG304" s="33" t="str">
        <f t="shared" si="208"/>
        <v>Informe 4</v>
      </c>
      <c r="AH304" s="34" t="str">
        <f t="shared" si="217"/>
        <v>Ventas Estimadas Agricultura</v>
      </c>
      <c r="AI304" s="34" t="str">
        <f t="shared" si="217"/>
        <v>Ventas estimadas de empresas dedicadas a agricultura y/o ganadería</v>
      </c>
      <c r="AJ304" s="34" t="str">
        <f t="shared" si="209"/>
        <v>Número de Empresas y Ventas del Sector Agrícola en cultivos de  Semillas de Raps según la Categoría de Tamaño Específica del Servicio de Impuestos Internos de Chile para el Año 2020 (USD)</v>
      </c>
      <c r="AK304" s="35" t="str">
        <f t="shared" si="215"/>
        <v>Año 2020</v>
      </c>
      <c r="AL304" s="34" t="str">
        <f t="shared" si="215"/>
        <v>venta estimada, empresas en agricultura, cultivos, actividad económica, agricultura, ganadería</v>
      </c>
      <c r="AM304" s="36">
        <f t="shared" si="210"/>
        <v>0</v>
      </c>
      <c r="AN304" s="44" t="str">
        <f t="shared" ref="AN304:AZ315" si="221">+AN303</f>
        <v>CHL</v>
      </c>
      <c r="AO304" s="44" t="str">
        <f t="shared" si="221"/>
        <v>País</v>
      </c>
      <c r="AP304" s="34" t="str">
        <f t="shared" si="221"/>
        <v>Número de Empleados de las empresas dedicadas a una actividad económica asociada a la agricultura o la ganadería, según tamaño de la empresa.</v>
      </c>
      <c r="AQ304" s="45">
        <f t="shared" si="221"/>
        <v>44324</v>
      </c>
      <c r="AR304" s="36" t="str">
        <f t="shared" si="221"/>
        <v>Español</v>
      </c>
      <c r="AS304" s="36" t="str">
        <f t="shared" si="221"/>
        <v>Naty</v>
      </c>
      <c r="AT304" s="40" t="str">
        <f t="shared" si="221"/>
        <v>No Aplica</v>
      </c>
      <c r="AU304" s="40" t="str">
        <f t="shared" si="221"/>
        <v>No Aplica</v>
      </c>
      <c r="AV304" s="40" t="str">
        <f t="shared" si="221"/>
        <v>No Aplica</v>
      </c>
      <c r="AW304" s="35">
        <f t="shared" si="221"/>
        <v>100117006</v>
      </c>
      <c r="AX304" s="41" t="e">
        <f t="shared" si="221"/>
        <v>#REF!</v>
      </c>
      <c r="AY304" s="46" t="str">
        <f t="shared" si="221"/>
        <v>Fruta</v>
      </c>
      <c r="AZ304" s="40">
        <f t="shared" si="221"/>
        <v>38</v>
      </c>
      <c r="BA304" s="41" t="e">
        <f>+VLOOKUP($Z304,[2]!Temporalidad[[nombre]:[Columna1]],7,0)</f>
        <v>#REF!</v>
      </c>
      <c r="BB304" s="41" t="e">
        <f>+VLOOKUP($B304,[2]!Tipo_Gráfico[#Data],2,0)</f>
        <v>#REF!</v>
      </c>
      <c r="BC304" s="36" t="str">
        <f t="shared" si="216"/>
        <v>Servicio de Impuestos Internos , Ministerio de Hacienda, Chile</v>
      </c>
      <c r="BD304" s="35" t="e">
        <f>+VLOOKUP($AA304,[2]!unidad_medida[[nombre]:[Columna1]],2,0)</f>
        <v>#REF!</v>
      </c>
      <c r="BE304" s="40" t="str">
        <f t="shared" ref="BE304:BG315" si="222">+BE303</f>
        <v>No Aplica</v>
      </c>
      <c r="BF304" s="40" t="str">
        <f t="shared" si="222"/>
        <v>No Aplica</v>
      </c>
      <c r="BG304" s="40" t="str">
        <f t="shared" si="222"/>
        <v>No Aplica</v>
      </c>
      <c r="BH304" s="41" t="e">
        <f>+VLOOKUP($AP304,[2]!Responsables[#Data],3,0)</f>
        <v>#REF!</v>
      </c>
      <c r="BI304" s="41" t="e">
        <f>+VLOOKUP($AA304,[2]!unidad_medida[[nombre]:[Columna1]],5,0)</f>
        <v>#REF!</v>
      </c>
    </row>
    <row r="305" spans="1:61" ht="24" x14ac:dyDescent="0.35">
      <c r="A305" s="58" t="s">
        <v>250</v>
      </c>
      <c r="B305" s="58" t="s">
        <v>251</v>
      </c>
      <c r="C305" s="59">
        <v>4.2</v>
      </c>
      <c r="D305" s="19">
        <f t="shared" si="213"/>
        <v>147</v>
      </c>
      <c r="E305" s="20" t="s">
        <v>237</v>
      </c>
      <c r="F305" s="21"/>
      <c r="G305" s="22"/>
      <c r="H305" s="22"/>
      <c r="I305" s="24">
        <v>100113004</v>
      </c>
      <c r="J305" s="23" t="s">
        <v>48</v>
      </c>
      <c r="K305" s="22"/>
      <c r="L305" s="22"/>
      <c r="M305" s="22"/>
      <c r="N305" s="22"/>
      <c r="O305" s="22"/>
      <c r="P305" s="53" t="str">
        <f t="shared" si="218"/>
        <v>Número de Empresas y Ventas del Sector Agrícola en cultivos de  Remolacha azucarera según la Categoría de Tamaño Específica del Servicio de Impuestos Internos de Chile para el Año 2020 (USD)</v>
      </c>
      <c r="Q305" s="20" t="str">
        <f t="shared" si="219"/>
        <v>Informe 4</v>
      </c>
      <c r="R305" s="49" t="s">
        <v>177</v>
      </c>
      <c r="S305" s="50">
        <f t="shared" si="220"/>
        <v>100113004</v>
      </c>
      <c r="T305" s="28"/>
      <c r="U305" s="28"/>
      <c r="V305" s="28"/>
      <c r="W305" s="28"/>
      <c r="X305" s="28"/>
      <c r="Y305" s="28"/>
      <c r="Z305" s="25"/>
      <c r="AA305" s="54"/>
      <c r="AB305" s="30" t="str">
        <f t="shared" ref="AB305:AE315" si="223">+AB304</f>
        <v>Chile</v>
      </c>
      <c r="AC305" s="31" t="str">
        <f t="shared" si="223"/>
        <v>Año 2020</v>
      </c>
      <c r="AD305" s="32" t="str">
        <f t="shared" si="223"/>
        <v>Múltiples</v>
      </c>
      <c r="AE305" s="30" t="str">
        <f t="shared" si="223"/>
        <v>Ventas</v>
      </c>
      <c r="AG305" s="33" t="str">
        <f t="shared" si="208"/>
        <v>Informe 4</v>
      </c>
      <c r="AH305" s="34" t="str">
        <f t="shared" si="217"/>
        <v>Ventas Estimadas Agricultura</v>
      </c>
      <c r="AI305" s="34" t="str">
        <f t="shared" si="217"/>
        <v>Ventas estimadas de empresas dedicadas a agricultura y/o ganadería</v>
      </c>
      <c r="AJ305" s="34" t="str">
        <f t="shared" si="209"/>
        <v>Número de Empresas y Ventas del Sector Agrícola en cultivos de  Remolacha azucarera según la Categoría de Tamaño Específica del Servicio de Impuestos Internos de Chile para el Año 2020 (USD)</v>
      </c>
      <c r="AK305" s="35" t="str">
        <f t="shared" ref="AK305:AL315" si="224">+AK304</f>
        <v>Año 2020</v>
      </c>
      <c r="AL305" s="34" t="str">
        <f t="shared" si="224"/>
        <v>venta estimada, empresas en agricultura, cultivos, actividad económica, agricultura, ganadería</v>
      </c>
      <c r="AM305" s="36">
        <f t="shared" si="210"/>
        <v>0</v>
      </c>
      <c r="AN305" s="44" t="str">
        <f t="shared" si="221"/>
        <v>CHL</v>
      </c>
      <c r="AO305" s="44" t="str">
        <f t="shared" si="221"/>
        <v>País</v>
      </c>
      <c r="AP305" s="34" t="str">
        <f t="shared" si="221"/>
        <v>Número de Empleados de las empresas dedicadas a una actividad económica asociada a la agricultura o la ganadería, según tamaño de la empresa.</v>
      </c>
      <c r="AQ305" s="45">
        <f t="shared" si="221"/>
        <v>44324</v>
      </c>
      <c r="AR305" s="36" t="str">
        <f t="shared" si="221"/>
        <v>Español</v>
      </c>
      <c r="AS305" s="36" t="str">
        <f t="shared" si="221"/>
        <v>Naty</v>
      </c>
      <c r="AT305" s="40" t="str">
        <f t="shared" si="221"/>
        <v>No Aplica</v>
      </c>
      <c r="AU305" s="40" t="str">
        <f t="shared" si="221"/>
        <v>No Aplica</v>
      </c>
      <c r="AV305" s="40" t="str">
        <f t="shared" si="221"/>
        <v>No Aplica</v>
      </c>
      <c r="AW305" s="35">
        <f t="shared" si="221"/>
        <v>100117006</v>
      </c>
      <c r="AX305" s="41" t="e">
        <f t="shared" si="221"/>
        <v>#REF!</v>
      </c>
      <c r="AY305" s="46" t="str">
        <f t="shared" si="221"/>
        <v>Fruta</v>
      </c>
      <c r="AZ305" s="40">
        <f t="shared" si="221"/>
        <v>38</v>
      </c>
      <c r="BA305" s="41" t="e">
        <f>+VLOOKUP($Z305,[2]!Temporalidad[[nombre]:[Columna1]],7,0)</f>
        <v>#REF!</v>
      </c>
      <c r="BB305" s="41" t="e">
        <f>+VLOOKUP($B305,[2]!Tipo_Gráfico[#Data],2,0)</f>
        <v>#REF!</v>
      </c>
      <c r="BC305" s="36" t="str">
        <f t="shared" si="216"/>
        <v>Servicio de Impuestos Internos , Ministerio de Hacienda, Chile</v>
      </c>
      <c r="BD305" s="35" t="e">
        <f>+VLOOKUP($AA305,[2]!unidad_medida[[nombre]:[Columna1]],2,0)</f>
        <v>#REF!</v>
      </c>
      <c r="BE305" s="40" t="str">
        <f t="shared" si="222"/>
        <v>No Aplica</v>
      </c>
      <c r="BF305" s="40" t="str">
        <f t="shared" si="222"/>
        <v>No Aplica</v>
      </c>
      <c r="BG305" s="40" t="str">
        <f t="shared" si="222"/>
        <v>No Aplica</v>
      </c>
      <c r="BH305" s="41" t="e">
        <f>+VLOOKUP($AP305,[2]!Responsables[#Data],3,0)</f>
        <v>#REF!</v>
      </c>
      <c r="BI305" s="41" t="e">
        <f>+VLOOKUP($AA305,[2]!unidad_medida[[nombre]:[Columna1]],5,0)</f>
        <v>#REF!</v>
      </c>
    </row>
    <row r="306" spans="1:61" ht="24" x14ac:dyDescent="0.35">
      <c r="A306" s="58" t="s">
        <v>250</v>
      </c>
      <c r="B306" s="58" t="s">
        <v>251</v>
      </c>
      <c r="C306" s="59">
        <v>4.2</v>
      </c>
      <c r="D306" s="19">
        <f t="shared" si="213"/>
        <v>148</v>
      </c>
      <c r="E306" s="20" t="s">
        <v>237</v>
      </c>
      <c r="F306" s="21"/>
      <c r="G306" s="22"/>
      <c r="H306" s="22"/>
      <c r="I306" s="24">
        <v>100113005</v>
      </c>
      <c r="J306" s="23" t="s">
        <v>48</v>
      </c>
      <c r="K306" s="22"/>
      <c r="L306" s="22"/>
      <c r="M306" s="22"/>
      <c r="N306" s="22"/>
      <c r="O306" s="22"/>
      <c r="P306" s="53" t="str">
        <f t="shared" si="218"/>
        <v>Número de Empresas y Ventas del Sector Agrícola en cultivos de  Tabaco según la Categoría de Tamaño Específica del Servicio de Impuestos Internos de Chile para el Año 2020 (USD)</v>
      </c>
      <c r="Q306" s="20" t="str">
        <f t="shared" si="219"/>
        <v>Informe 4</v>
      </c>
      <c r="R306" s="49" t="s">
        <v>179</v>
      </c>
      <c r="S306" s="50">
        <f t="shared" si="220"/>
        <v>100113005</v>
      </c>
      <c r="T306" s="28"/>
      <c r="U306" s="28"/>
      <c r="V306" s="28"/>
      <c r="W306" s="28"/>
      <c r="X306" s="28"/>
      <c r="Y306" s="28"/>
      <c r="Z306" s="25"/>
      <c r="AA306" s="54"/>
      <c r="AB306" s="30" t="str">
        <f t="shared" si="223"/>
        <v>Chile</v>
      </c>
      <c r="AC306" s="31" t="str">
        <f t="shared" si="223"/>
        <v>Año 2020</v>
      </c>
      <c r="AD306" s="32" t="str">
        <f t="shared" si="223"/>
        <v>Múltiples</v>
      </c>
      <c r="AE306" s="30" t="str">
        <f t="shared" si="223"/>
        <v>Ventas</v>
      </c>
      <c r="AG306" s="33" t="str">
        <f t="shared" si="208"/>
        <v>Informe 4</v>
      </c>
      <c r="AH306" s="34" t="str">
        <f t="shared" si="217"/>
        <v>Ventas Estimadas Agricultura</v>
      </c>
      <c r="AI306" s="34" t="str">
        <f t="shared" si="217"/>
        <v>Ventas estimadas de empresas dedicadas a agricultura y/o ganadería</v>
      </c>
      <c r="AJ306" s="34" t="str">
        <f t="shared" si="209"/>
        <v>Número de Empresas y Ventas del Sector Agrícola en cultivos de  Tabaco según la Categoría de Tamaño Específica del Servicio de Impuestos Internos de Chile para el Año 2020 (USD)</v>
      </c>
      <c r="AK306" s="35" t="str">
        <f t="shared" si="224"/>
        <v>Año 2020</v>
      </c>
      <c r="AL306" s="34" t="str">
        <f t="shared" si="224"/>
        <v>venta estimada, empresas en agricultura, cultivos, actividad económica, agricultura, ganadería</v>
      </c>
      <c r="AM306" s="36">
        <f t="shared" si="210"/>
        <v>0</v>
      </c>
      <c r="AN306" s="44" t="str">
        <f t="shared" si="221"/>
        <v>CHL</v>
      </c>
      <c r="AO306" s="44" t="str">
        <f t="shared" si="221"/>
        <v>País</v>
      </c>
      <c r="AP306" s="34" t="str">
        <f t="shared" si="221"/>
        <v>Número de Empleados de las empresas dedicadas a una actividad económica asociada a la agricultura o la ganadería, según tamaño de la empresa.</v>
      </c>
      <c r="AQ306" s="45">
        <f t="shared" si="221"/>
        <v>44324</v>
      </c>
      <c r="AR306" s="36" t="str">
        <f t="shared" si="221"/>
        <v>Español</v>
      </c>
      <c r="AS306" s="36" t="str">
        <f t="shared" si="221"/>
        <v>Naty</v>
      </c>
      <c r="AT306" s="40" t="str">
        <f t="shared" si="221"/>
        <v>No Aplica</v>
      </c>
      <c r="AU306" s="40" t="str">
        <f t="shared" si="221"/>
        <v>No Aplica</v>
      </c>
      <c r="AV306" s="40" t="str">
        <f t="shared" si="221"/>
        <v>No Aplica</v>
      </c>
      <c r="AW306" s="35">
        <f t="shared" si="221"/>
        <v>100117006</v>
      </c>
      <c r="AX306" s="41" t="e">
        <f t="shared" si="221"/>
        <v>#REF!</v>
      </c>
      <c r="AY306" s="46" t="str">
        <f t="shared" si="221"/>
        <v>Fruta</v>
      </c>
      <c r="AZ306" s="40">
        <f t="shared" si="221"/>
        <v>38</v>
      </c>
      <c r="BA306" s="41" t="e">
        <f>+VLOOKUP($Z306,[2]!Temporalidad[[nombre]:[Columna1]],7,0)</f>
        <v>#REF!</v>
      </c>
      <c r="BB306" s="41" t="e">
        <f>+VLOOKUP($B306,[2]!Tipo_Gráfico[#Data],2,0)</f>
        <v>#REF!</v>
      </c>
      <c r="BC306" s="36" t="str">
        <f t="shared" si="216"/>
        <v>Servicio de Impuestos Internos , Ministerio de Hacienda, Chile</v>
      </c>
      <c r="BD306" s="35" t="e">
        <f>+VLOOKUP($AA306,[2]!unidad_medida[[nombre]:[Columna1]],2,0)</f>
        <v>#REF!</v>
      </c>
      <c r="BE306" s="40" t="str">
        <f t="shared" si="222"/>
        <v>No Aplica</v>
      </c>
      <c r="BF306" s="40" t="str">
        <f t="shared" si="222"/>
        <v>No Aplica</v>
      </c>
      <c r="BG306" s="40" t="str">
        <f t="shared" si="222"/>
        <v>No Aplica</v>
      </c>
      <c r="BH306" s="41" t="e">
        <f>+VLOOKUP($AP306,[2]!Responsables[#Data],3,0)</f>
        <v>#REF!</v>
      </c>
      <c r="BI306" s="41" t="e">
        <f>+VLOOKUP($AA306,[2]!unidad_medida[[nombre]:[Columna1]],5,0)</f>
        <v>#REF!</v>
      </c>
    </row>
    <row r="307" spans="1:61" ht="24" x14ac:dyDescent="0.35">
      <c r="A307" s="58" t="s">
        <v>250</v>
      </c>
      <c r="B307" s="58" t="s">
        <v>251</v>
      </c>
      <c r="C307" s="59">
        <v>4.2</v>
      </c>
      <c r="D307" s="19">
        <f t="shared" si="213"/>
        <v>149</v>
      </c>
      <c r="E307" s="20" t="s">
        <v>237</v>
      </c>
      <c r="F307" s="21"/>
      <c r="G307" s="22"/>
      <c r="H307" s="22"/>
      <c r="I307" s="24">
        <v>100114001</v>
      </c>
      <c r="J307" s="23" t="s">
        <v>48</v>
      </c>
      <c r="K307" s="22"/>
      <c r="L307" s="22"/>
      <c r="M307" s="22"/>
      <c r="N307" s="22"/>
      <c r="O307" s="22"/>
      <c r="P307" s="53" t="str">
        <f t="shared" si="218"/>
        <v>Número de Empresas y Ventas del Sector Agrícola en cultivos de  Papas según la Categoría de Tamaño Específica del Servicio de Impuestos Internos de Chile para el Año 2020 (USD)</v>
      </c>
      <c r="Q307" s="20" t="str">
        <f t="shared" si="219"/>
        <v>Informe 4</v>
      </c>
      <c r="R307" s="49" t="s">
        <v>181</v>
      </c>
      <c r="S307" s="50">
        <f t="shared" si="220"/>
        <v>100114001</v>
      </c>
      <c r="T307" s="28"/>
      <c r="U307" s="28"/>
      <c r="V307" s="28"/>
      <c r="W307" s="28"/>
      <c r="X307" s="28"/>
      <c r="Y307" s="28"/>
      <c r="Z307" s="25"/>
      <c r="AA307" s="54"/>
      <c r="AB307" s="30" t="str">
        <f t="shared" si="223"/>
        <v>Chile</v>
      </c>
      <c r="AC307" s="31" t="str">
        <f t="shared" si="223"/>
        <v>Año 2020</v>
      </c>
      <c r="AD307" s="32" t="str">
        <f t="shared" si="223"/>
        <v>Múltiples</v>
      </c>
      <c r="AE307" s="30" t="str">
        <f t="shared" si="223"/>
        <v>Ventas</v>
      </c>
      <c r="AG307" s="33" t="str">
        <f t="shared" si="208"/>
        <v>Informe 4</v>
      </c>
      <c r="AH307" s="34" t="str">
        <f t="shared" si="217"/>
        <v>Ventas Estimadas Agricultura</v>
      </c>
      <c r="AI307" s="34" t="str">
        <f t="shared" si="217"/>
        <v>Ventas estimadas de empresas dedicadas a agricultura y/o ganadería</v>
      </c>
      <c r="AJ307" s="34" t="str">
        <f t="shared" si="209"/>
        <v>Número de Empresas y Ventas del Sector Agrícola en cultivos de  Papas según la Categoría de Tamaño Específica del Servicio de Impuestos Internos de Chile para el Año 2020 (USD)</v>
      </c>
      <c r="AK307" s="35" t="str">
        <f t="shared" si="224"/>
        <v>Año 2020</v>
      </c>
      <c r="AL307" s="34" t="str">
        <f t="shared" si="224"/>
        <v>venta estimada, empresas en agricultura, cultivos, actividad económica, agricultura, ganadería</v>
      </c>
      <c r="AM307" s="36">
        <f t="shared" si="210"/>
        <v>0</v>
      </c>
      <c r="AN307" s="44" t="str">
        <f t="shared" si="221"/>
        <v>CHL</v>
      </c>
      <c r="AO307" s="44" t="str">
        <f t="shared" si="221"/>
        <v>País</v>
      </c>
      <c r="AP307" s="34" t="str">
        <f t="shared" si="221"/>
        <v>Número de Empleados de las empresas dedicadas a una actividad económica asociada a la agricultura o la ganadería, según tamaño de la empresa.</v>
      </c>
      <c r="AQ307" s="45">
        <f t="shared" si="221"/>
        <v>44324</v>
      </c>
      <c r="AR307" s="36" t="str">
        <f t="shared" si="221"/>
        <v>Español</v>
      </c>
      <c r="AS307" s="36" t="str">
        <f t="shared" si="221"/>
        <v>Naty</v>
      </c>
      <c r="AT307" s="40" t="str">
        <f t="shared" si="221"/>
        <v>No Aplica</v>
      </c>
      <c r="AU307" s="40" t="str">
        <f t="shared" si="221"/>
        <v>No Aplica</v>
      </c>
      <c r="AV307" s="40" t="str">
        <f t="shared" si="221"/>
        <v>No Aplica</v>
      </c>
      <c r="AW307" s="35">
        <f t="shared" si="221"/>
        <v>100117006</v>
      </c>
      <c r="AX307" s="41" t="e">
        <f t="shared" si="221"/>
        <v>#REF!</v>
      </c>
      <c r="AY307" s="46" t="str">
        <f t="shared" si="221"/>
        <v>Fruta</v>
      </c>
      <c r="AZ307" s="40">
        <f t="shared" si="221"/>
        <v>38</v>
      </c>
      <c r="BA307" s="41" t="e">
        <f>+VLOOKUP($Z307,[2]!Temporalidad[[nombre]:[Columna1]],7,0)</f>
        <v>#REF!</v>
      </c>
      <c r="BB307" s="41" t="e">
        <f>+VLOOKUP($B307,[2]!Tipo_Gráfico[#Data],2,0)</f>
        <v>#REF!</v>
      </c>
      <c r="BC307" s="36" t="str">
        <f t="shared" si="216"/>
        <v>Servicio de Impuestos Internos , Ministerio de Hacienda, Chile</v>
      </c>
      <c r="BD307" s="35" t="e">
        <f>+VLOOKUP($AA307,[2]!unidad_medida[[nombre]:[Columna1]],2,0)</f>
        <v>#REF!</v>
      </c>
      <c r="BE307" s="40" t="str">
        <f t="shared" si="222"/>
        <v>No Aplica</v>
      </c>
      <c r="BF307" s="40" t="str">
        <f t="shared" si="222"/>
        <v>No Aplica</v>
      </c>
      <c r="BG307" s="40" t="str">
        <f t="shared" si="222"/>
        <v>No Aplica</v>
      </c>
      <c r="BH307" s="41" t="e">
        <f>+VLOOKUP($AP307,[2]!Responsables[#Data],3,0)</f>
        <v>#REF!</v>
      </c>
      <c r="BI307" s="41" t="e">
        <f>+VLOOKUP($AA307,[2]!unidad_medida[[nombre]:[Columna1]],5,0)</f>
        <v>#REF!</v>
      </c>
    </row>
    <row r="308" spans="1:61" ht="24" x14ac:dyDescent="0.35">
      <c r="A308" s="58" t="s">
        <v>250</v>
      </c>
      <c r="B308" s="58" t="s">
        <v>251</v>
      </c>
      <c r="C308" s="59">
        <v>4.2</v>
      </c>
      <c r="D308" s="19">
        <f t="shared" si="213"/>
        <v>150</v>
      </c>
      <c r="E308" s="20" t="s">
        <v>237</v>
      </c>
      <c r="F308" s="21"/>
      <c r="G308" s="22"/>
      <c r="H308" s="22"/>
      <c r="I308" s="24">
        <v>100114002</v>
      </c>
      <c r="J308" s="23" t="s">
        <v>48</v>
      </c>
      <c r="K308" s="22"/>
      <c r="L308" s="22"/>
      <c r="M308" s="22"/>
      <c r="N308" s="22"/>
      <c r="O308" s="22"/>
      <c r="P308" s="53" t="str">
        <f t="shared" si="218"/>
        <v>Número de Empresas y Ventas del Sector Agrícola en cultivos de  Camotes según la Categoría de Tamaño Específica del Servicio de Impuestos Internos de Chile para el Año 2020 (USD)</v>
      </c>
      <c r="Q308" s="20" t="str">
        <f t="shared" si="219"/>
        <v>Informe 4</v>
      </c>
      <c r="R308" s="49" t="s">
        <v>183</v>
      </c>
      <c r="S308" s="50">
        <f t="shared" si="220"/>
        <v>100114002</v>
      </c>
      <c r="T308" s="28"/>
      <c r="U308" s="28"/>
      <c r="V308" s="28"/>
      <c r="W308" s="28"/>
      <c r="X308" s="28"/>
      <c r="Y308" s="28"/>
      <c r="Z308" s="25"/>
      <c r="AA308" s="54"/>
      <c r="AB308" s="30" t="str">
        <f t="shared" si="223"/>
        <v>Chile</v>
      </c>
      <c r="AC308" s="31" t="str">
        <f t="shared" si="223"/>
        <v>Año 2020</v>
      </c>
      <c r="AD308" s="32" t="str">
        <f t="shared" si="223"/>
        <v>Múltiples</v>
      </c>
      <c r="AE308" s="30" t="str">
        <f t="shared" si="223"/>
        <v>Ventas</v>
      </c>
      <c r="AG308" s="33" t="str">
        <f t="shared" si="208"/>
        <v>Informe 4</v>
      </c>
      <c r="AH308" s="34" t="str">
        <f t="shared" ref="AH308:AI315" si="225">+AH307</f>
        <v>Ventas Estimadas Agricultura</v>
      </c>
      <c r="AI308" s="34" t="str">
        <f t="shared" si="225"/>
        <v>Ventas estimadas de empresas dedicadas a agricultura y/o ganadería</v>
      </c>
      <c r="AJ308" s="34" t="str">
        <f t="shared" si="209"/>
        <v>Número de Empresas y Ventas del Sector Agrícola en cultivos de  Camotes según la Categoría de Tamaño Específica del Servicio de Impuestos Internos de Chile para el Año 2020 (USD)</v>
      </c>
      <c r="AK308" s="35" t="str">
        <f t="shared" si="224"/>
        <v>Año 2020</v>
      </c>
      <c r="AL308" s="34" t="str">
        <f t="shared" si="224"/>
        <v>venta estimada, empresas en agricultura, cultivos, actividad económica, agricultura, ganadería</v>
      </c>
      <c r="AM308" s="36">
        <f t="shared" si="210"/>
        <v>0</v>
      </c>
      <c r="AN308" s="44" t="str">
        <f t="shared" si="221"/>
        <v>CHL</v>
      </c>
      <c r="AO308" s="44" t="str">
        <f t="shared" si="221"/>
        <v>País</v>
      </c>
      <c r="AP308" s="34" t="str">
        <f t="shared" si="221"/>
        <v>Número de Empleados de las empresas dedicadas a una actividad económica asociada a la agricultura o la ganadería, según tamaño de la empresa.</v>
      </c>
      <c r="AQ308" s="45">
        <f t="shared" si="221"/>
        <v>44324</v>
      </c>
      <c r="AR308" s="36" t="str">
        <f t="shared" si="221"/>
        <v>Español</v>
      </c>
      <c r="AS308" s="36" t="str">
        <f t="shared" si="221"/>
        <v>Naty</v>
      </c>
      <c r="AT308" s="40" t="str">
        <f t="shared" si="221"/>
        <v>No Aplica</v>
      </c>
      <c r="AU308" s="40" t="str">
        <f t="shared" si="221"/>
        <v>No Aplica</v>
      </c>
      <c r="AV308" s="40" t="str">
        <f t="shared" si="221"/>
        <v>No Aplica</v>
      </c>
      <c r="AW308" s="35">
        <f t="shared" si="221"/>
        <v>100117006</v>
      </c>
      <c r="AX308" s="41" t="e">
        <f t="shared" si="221"/>
        <v>#REF!</v>
      </c>
      <c r="AY308" s="46" t="str">
        <f t="shared" si="221"/>
        <v>Fruta</v>
      </c>
      <c r="AZ308" s="40">
        <f t="shared" si="221"/>
        <v>38</v>
      </c>
      <c r="BA308" s="41" t="e">
        <f>+VLOOKUP($Z308,[2]!Temporalidad[[nombre]:[Columna1]],7,0)</f>
        <v>#REF!</v>
      </c>
      <c r="BB308" s="41" t="e">
        <f>+VLOOKUP($B308,[2]!Tipo_Gráfico[#Data],2,0)</f>
        <v>#REF!</v>
      </c>
      <c r="BC308" s="36" t="str">
        <f t="shared" si="216"/>
        <v>Servicio de Impuestos Internos , Ministerio de Hacienda, Chile</v>
      </c>
      <c r="BD308" s="35" t="e">
        <f>+VLOOKUP($AA308,[2]!unidad_medida[[nombre]:[Columna1]],2,0)</f>
        <v>#REF!</v>
      </c>
      <c r="BE308" s="40" t="str">
        <f t="shared" si="222"/>
        <v>No Aplica</v>
      </c>
      <c r="BF308" s="40" t="str">
        <f t="shared" si="222"/>
        <v>No Aplica</v>
      </c>
      <c r="BG308" s="40" t="str">
        <f t="shared" si="222"/>
        <v>No Aplica</v>
      </c>
      <c r="BH308" s="41" t="e">
        <f>+VLOOKUP($AP308,[2]!Responsables[#Data],3,0)</f>
        <v>#REF!</v>
      </c>
      <c r="BI308" s="41" t="e">
        <f>+VLOOKUP($AA308,[2]!unidad_medida[[nombre]:[Columna1]],5,0)</f>
        <v>#REF!</v>
      </c>
    </row>
    <row r="309" spans="1:61" ht="24" x14ac:dyDescent="0.35">
      <c r="A309" s="58" t="s">
        <v>250</v>
      </c>
      <c r="B309" s="58" t="s">
        <v>251</v>
      </c>
      <c r="C309" s="59">
        <v>4.2</v>
      </c>
      <c r="D309" s="19">
        <f t="shared" si="213"/>
        <v>151</v>
      </c>
      <c r="E309" s="20" t="s">
        <v>237</v>
      </c>
      <c r="F309" s="21"/>
      <c r="G309" s="22"/>
      <c r="H309" s="22"/>
      <c r="I309" s="24">
        <v>100114015</v>
      </c>
      <c r="J309" s="23" t="s">
        <v>48</v>
      </c>
      <c r="K309" s="22"/>
      <c r="L309" s="22"/>
      <c r="M309" s="22"/>
      <c r="N309" s="22"/>
      <c r="O309" s="22"/>
      <c r="P309" s="53" t="str">
        <f t="shared" si="218"/>
        <v>Número de Empresas y Ventas del Sector Agrícola en cultivos de  Otros tubérculos según la Categoría de Tamaño Específica del Servicio de Impuestos Internos de Chile para el Año 2020 (USD)</v>
      </c>
      <c r="Q309" s="20" t="str">
        <f t="shared" si="219"/>
        <v>Informe 4</v>
      </c>
      <c r="R309" s="49" t="s">
        <v>185</v>
      </c>
      <c r="S309" s="50">
        <f t="shared" si="220"/>
        <v>100114015</v>
      </c>
      <c r="T309" s="28"/>
      <c r="U309" s="28"/>
      <c r="V309" s="28"/>
      <c r="W309" s="28"/>
      <c r="X309" s="28"/>
      <c r="Y309" s="28"/>
      <c r="Z309" s="25"/>
      <c r="AA309" s="54"/>
      <c r="AB309" s="30" t="str">
        <f t="shared" si="223"/>
        <v>Chile</v>
      </c>
      <c r="AC309" s="31" t="str">
        <f t="shared" si="223"/>
        <v>Año 2020</v>
      </c>
      <c r="AD309" s="32" t="str">
        <f t="shared" si="223"/>
        <v>Múltiples</v>
      </c>
      <c r="AE309" s="30" t="str">
        <f t="shared" si="223"/>
        <v>Ventas</v>
      </c>
      <c r="AG309" s="33" t="str">
        <f t="shared" si="208"/>
        <v>Informe 4</v>
      </c>
      <c r="AH309" s="34" t="str">
        <f t="shared" si="225"/>
        <v>Ventas Estimadas Agricultura</v>
      </c>
      <c r="AI309" s="34" t="str">
        <f t="shared" si="225"/>
        <v>Ventas estimadas de empresas dedicadas a agricultura y/o ganadería</v>
      </c>
      <c r="AJ309" s="34" t="str">
        <f t="shared" si="209"/>
        <v>Número de Empresas y Ventas del Sector Agrícola en cultivos de  Otros tubérculos según la Categoría de Tamaño Específica del Servicio de Impuestos Internos de Chile para el Año 2020 (USD)</v>
      </c>
      <c r="AK309" s="35" t="str">
        <f t="shared" si="224"/>
        <v>Año 2020</v>
      </c>
      <c r="AL309" s="34" t="str">
        <f t="shared" si="224"/>
        <v>venta estimada, empresas en agricultura, cultivos, actividad económica, agricultura, ganadería</v>
      </c>
      <c r="AM309" s="36">
        <f t="shared" si="210"/>
        <v>0</v>
      </c>
      <c r="AN309" s="44" t="str">
        <f t="shared" si="221"/>
        <v>CHL</v>
      </c>
      <c r="AO309" s="44" t="str">
        <f t="shared" si="221"/>
        <v>País</v>
      </c>
      <c r="AP309" s="34" t="str">
        <f t="shared" si="221"/>
        <v>Número de Empleados de las empresas dedicadas a una actividad económica asociada a la agricultura o la ganadería, según tamaño de la empresa.</v>
      </c>
      <c r="AQ309" s="45">
        <f t="shared" si="221"/>
        <v>44324</v>
      </c>
      <c r="AR309" s="36" t="str">
        <f t="shared" si="221"/>
        <v>Español</v>
      </c>
      <c r="AS309" s="36" t="str">
        <f t="shared" si="221"/>
        <v>Naty</v>
      </c>
      <c r="AT309" s="40" t="str">
        <f t="shared" si="221"/>
        <v>No Aplica</v>
      </c>
      <c r="AU309" s="40" t="str">
        <f t="shared" si="221"/>
        <v>No Aplica</v>
      </c>
      <c r="AV309" s="40" t="str">
        <f t="shared" si="221"/>
        <v>No Aplica</v>
      </c>
      <c r="AW309" s="35">
        <f t="shared" si="221"/>
        <v>100117006</v>
      </c>
      <c r="AX309" s="41" t="e">
        <f t="shared" si="221"/>
        <v>#REF!</v>
      </c>
      <c r="AY309" s="46" t="str">
        <f t="shared" si="221"/>
        <v>Fruta</v>
      </c>
      <c r="AZ309" s="40">
        <f t="shared" si="221"/>
        <v>38</v>
      </c>
      <c r="BA309" s="41" t="e">
        <f>+VLOOKUP($Z309,[2]!Temporalidad[[nombre]:[Columna1]],7,0)</f>
        <v>#REF!</v>
      </c>
      <c r="BB309" s="41" t="e">
        <f>+VLOOKUP($B309,[2]!Tipo_Gráfico[#Data],2,0)</f>
        <v>#REF!</v>
      </c>
      <c r="BC309" s="36" t="str">
        <f t="shared" si="216"/>
        <v>Servicio de Impuestos Internos , Ministerio de Hacienda, Chile</v>
      </c>
      <c r="BD309" s="35" t="e">
        <f>+VLOOKUP($AA309,[2]!unidad_medida[[nombre]:[Columna1]],2,0)</f>
        <v>#REF!</v>
      </c>
      <c r="BE309" s="40" t="str">
        <f t="shared" si="222"/>
        <v>No Aplica</v>
      </c>
      <c r="BF309" s="40" t="str">
        <f t="shared" si="222"/>
        <v>No Aplica</v>
      </c>
      <c r="BG309" s="40" t="str">
        <f t="shared" si="222"/>
        <v>No Aplica</v>
      </c>
      <c r="BH309" s="41" t="e">
        <f>+VLOOKUP($AP309,[2]!Responsables[#Data],3,0)</f>
        <v>#REF!</v>
      </c>
      <c r="BI309" s="41" t="e">
        <f>+VLOOKUP($AA309,[2]!unidad_medida[[nombre]:[Columna1]],5,0)</f>
        <v>#REF!</v>
      </c>
    </row>
    <row r="310" spans="1:61" ht="24" x14ac:dyDescent="0.35">
      <c r="A310" s="58" t="s">
        <v>250</v>
      </c>
      <c r="B310" s="58" t="s">
        <v>251</v>
      </c>
      <c r="C310" s="59">
        <v>4.2</v>
      </c>
      <c r="D310" s="19">
        <f t="shared" si="213"/>
        <v>152</v>
      </c>
      <c r="E310" s="20" t="s">
        <v>237</v>
      </c>
      <c r="F310" s="21"/>
      <c r="G310" s="22"/>
      <c r="H310" s="22"/>
      <c r="I310" s="24">
        <v>100115001</v>
      </c>
      <c r="J310" s="23" t="s">
        <v>48</v>
      </c>
      <c r="K310" s="22"/>
      <c r="L310" s="22"/>
      <c r="M310" s="22"/>
      <c r="N310" s="22"/>
      <c r="O310" s="22"/>
      <c r="P310" s="53" t="str">
        <f t="shared" si="218"/>
        <v>Número de Empresas y Ventas del Sector Agrícola en cultivos de  Semillas de hortalizas según la Categoría de Tamaño Específica del Servicio de Impuestos Internos de Chile para el Año 2020 (USD)</v>
      </c>
      <c r="Q310" s="20" t="str">
        <f t="shared" si="219"/>
        <v>Informe 4</v>
      </c>
      <c r="R310" s="49" t="s">
        <v>187</v>
      </c>
      <c r="S310" s="50">
        <f t="shared" si="220"/>
        <v>100115001</v>
      </c>
      <c r="T310" s="28"/>
      <c r="U310" s="28"/>
      <c r="V310" s="28"/>
      <c r="W310" s="28"/>
      <c r="X310" s="28"/>
      <c r="Y310" s="28"/>
      <c r="Z310" s="25"/>
      <c r="AA310" s="54"/>
      <c r="AB310" s="30" t="str">
        <f t="shared" si="223"/>
        <v>Chile</v>
      </c>
      <c r="AC310" s="31" t="str">
        <f t="shared" si="223"/>
        <v>Año 2020</v>
      </c>
      <c r="AD310" s="32" t="str">
        <f t="shared" si="223"/>
        <v>Múltiples</v>
      </c>
      <c r="AE310" s="30" t="str">
        <f t="shared" si="223"/>
        <v>Ventas</v>
      </c>
      <c r="AG310" s="33" t="str">
        <f t="shared" si="208"/>
        <v>Informe 4</v>
      </c>
      <c r="AH310" s="34" t="str">
        <f t="shared" si="225"/>
        <v>Ventas Estimadas Agricultura</v>
      </c>
      <c r="AI310" s="34" t="str">
        <f t="shared" si="225"/>
        <v>Ventas estimadas de empresas dedicadas a agricultura y/o ganadería</v>
      </c>
      <c r="AJ310" s="34" t="str">
        <f t="shared" si="209"/>
        <v>Número de Empresas y Ventas del Sector Agrícola en cultivos de  Semillas de hortalizas según la Categoría de Tamaño Específica del Servicio de Impuestos Internos de Chile para el Año 2020 (USD)</v>
      </c>
      <c r="AK310" s="35" t="str">
        <f t="shared" si="224"/>
        <v>Año 2020</v>
      </c>
      <c r="AL310" s="34" t="str">
        <f t="shared" si="224"/>
        <v>venta estimada, empresas en agricultura, cultivos, actividad económica, agricultura, ganadería</v>
      </c>
      <c r="AM310" s="36">
        <f t="shared" si="210"/>
        <v>0</v>
      </c>
      <c r="AN310" s="44" t="str">
        <f t="shared" si="221"/>
        <v>CHL</v>
      </c>
      <c r="AO310" s="44" t="str">
        <f t="shared" si="221"/>
        <v>País</v>
      </c>
      <c r="AP310" s="34" t="str">
        <f t="shared" si="221"/>
        <v>Número de Empleados de las empresas dedicadas a una actividad económica asociada a la agricultura o la ganadería, según tamaño de la empresa.</v>
      </c>
      <c r="AQ310" s="45">
        <f t="shared" si="221"/>
        <v>44324</v>
      </c>
      <c r="AR310" s="36" t="str">
        <f t="shared" si="221"/>
        <v>Español</v>
      </c>
      <c r="AS310" s="36" t="str">
        <f t="shared" si="221"/>
        <v>Naty</v>
      </c>
      <c r="AT310" s="40" t="str">
        <f t="shared" si="221"/>
        <v>No Aplica</v>
      </c>
      <c r="AU310" s="40" t="str">
        <f t="shared" si="221"/>
        <v>No Aplica</v>
      </c>
      <c r="AV310" s="40" t="str">
        <f t="shared" si="221"/>
        <v>No Aplica</v>
      </c>
      <c r="AW310" s="35">
        <f t="shared" si="221"/>
        <v>100117006</v>
      </c>
      <c r="AX310" s="41" t="e">
        <f t="shared" si="221"/>
        <v>#REF!</v>
      </c>
      <c r="AY310" s="46" t="str">
        <f t="shared" si="221"/>
        <v>Fruta</v>
      </c>
      <c r="AZ310" s="40">
        <f t="shared" si="221"/>
        <v>38</v>
      </c>
      <c r="BA310" s="41" t="e">
        <f>+VLOOKUP($Z310,[2]!Temporalidad[[nombre]:[Columna1]],7,0)</f>
        <v>#REF!</v>
      </c>
      <c r="BB310" s="41" t="e">
        <f>+VLOOKUP($B310,[2]!Tipo_Gráfico[#Data],2,0)</f>
        <v>#REF!</v>
      </c>
      <c r="BC310" s="36" t="str">
        <f t="shared" si="216"/>
        <v>Servicio de Impuestos Internos , Ministerio de Hacienda, Chile</v>
      </c>
      <c r="BD310" s="35" t="e">
        <f>+VLOOKUP($AA310,[2]!unidad_medida[[nombre]:[Columna1]],2,0)</f>
        <v>#REF!</v>
      </c>
      <c r="BE310" s="40" t="str">
        <f t="shared" si="222"/>
        <v>No Aplica</v>
      </c>
      <c r="BF310" s="40" t="str">
        <f t="shared" si="222"/>
        <v>No Aplica</v>
      </c>
      <c r="BG310" s="40" t="str">
        <f t="shared" si="222"/>
        <v>No Aplica</v>
      </c>
      <c r="BH310" s="41" t="e">
        <f>+VLOOKUP($AP310,[2]!Responsables[#Data],3,0)</f>
        <v>#REF!</v>
      </c>
      <c r="BI310" s="41" t="e">
        <f>+VLOOKUP($AA310,[2]!unidad_medida[[nombre]:[Columna1]],5,0)</f>
        <v>#REF!</v>
      </c>
    </row>
    <row r="311" spans="1:61" ht="42" x14ac:dyDescent="0.35">
      <c r="A311" s="58" t="s">
        <v>250</v>
      </c>
      <c r="B311" s="58" t="s">
        <v>251</v>
      </c>
      <c r="C311" s="59">
        <v>4.2</v>
      </c>
      <c r="D311" s="19">
        <f t="shared" si="213"/>
        <v>153</v>
      </c>
      <c r="E311" s="20" t="s">
        <v>237</v>
      </c>
      <c r="F311" s="21"/>
      <c r="G311" s="22"/>
      <c r="H311" s="22"/>
      <c r="I311" s="24">
        <v>100115003</v>
      </c>
      <c r="J311" s="23" t="s">
        <v>48</v>
      </c>
      <c r="K311" s="22"/>
      <c r="L311" s="22"/>
      <c r="M311" s="22"/>
      <c r="N311" s="22"/>
      <c r="O311" s="22"/>
      <c r="P311" s="53" t="str">
        <f t="shared" si="218"/>
        <v>Número de Empresas y Ventas del Sector Agrícola en cultivos de  Otras semillas de cereales, legumbres y oleaginosas según la Categoría de Tamaño Específica del Servicio de Impuestos Internos de Chile para el Año 2020 (USD)</v>
      </c>
      <c r="Q311" s="20" t="str">
        <f t="shared" si="219"/>
        <v>Informe 4</v>
      </c>
      <c r="R311" s="49" t="s">
        <v>189</v>
      </c>
      <c r="S311" s="50">
        <f t="shared" si="220"/>
        <v>100115003</v>
      </c>
      <c r="T311" s="28"/>
      <c r="U311" s="28"/>
      <c r="V311" s="28"/>
      <c r="W311" s="28"/>
      <c r="X311" s="28"/>
      <c r="Y311" s="28"/>
      <c r="Z311" s="25"/>
      <c r="AA311" s="54"/>
      <c r="AB311" s="30" t="str">
        <f t="shared" si="223"/>
        <v>Chile</v>
      </c>
      <c r="AC311" s="31" t="str">
        <f t="shared" si="223"/>
        <v>Año 2020</v>
      </c>
      <c r="AD311" s="32" t="str">
        <f t="shared" si="223"/>
        <v>Múltiples</v>
      </c>
      <c r="AE311" s="30" t="str">
        <f t="shared" si="223"/>
        <v>Ventas</v>
      </c>
      <c r="AG311" s="33" t="str">
        <f t="shared" si="208"/>
        <v>Informe 4</v>
      </c>
      <c r="AH311" s="34" t="str">
        <f t="shared" si="225"/>
        <v>Ventas Estimadas Agricultura</v>
      </c>
      <c r="AI311" s="34" t="str">
        <f t="shared" si="225"/>
        <v>Ventas estimadas de empresas dedicadas a agricultura y/o ganadería</v>
      </c>
      <c r="AJ311" s="34" t="str">
        <f t="shared" si="209"/>
        <v>Número de Empresas y Ventas del Sector Agrícola en cultivos de  Otras semillas de cereales, legumbres y oleaginosas según la Categoría de Tamaño Específica del Servicio de Impuestos Internos de Chile para el Año 2020 (USD)</v>
      </c>
      <c r="AK311" s="35" t="str">
        <f t="shared" si="224"/>
        <v>Año 2020</v>
      </c>
      <c r="AL311" s="34" t="str">
        <f t="shared" si="224"/>
        <v>venta estimada, empresas en agricultura, cultivos, actividad económica, agricultura, ganadería</v>
      </c>
      <c r="AM311" s="36">
        <f t="shared" si="210"/>
        <v>0</v>
      </c>
      <c r="AN311" s="44" t="str">
        <f t="shared" si="221"/>
        <v>CHL</v>
      </c>
      <c r="AO311" s="44" t="str">
        <f t="shared" si="221"/>
        <v>País</v>
      </c>
      <c r="AP311" s="34" t="str">
        <f t="shared" si="221"/>
        <v>Número de Empleados de las empresas dedicadas a una actividad económica asociada a la agricultura o la ganadería, según tamaño de la empresa.</v>
      </c>
      <c r="AQ311" s="45">
        <f t="shared" si="221"/>
        <v>44324</v>
      </c>
      <c r="AR311" s="36" t="str">
        <f t="shared" si="221"/>
        <v>Español</v>
      </c>
      <c r="AS311" s="36" t="str">
        <f t="shared" si="221"/>
        <v>Naty</v>
      </c>
      <c r="AT311" s="40" t="str">
        <f t="shared" si="221"/>
        <v>No Aplica</v>
      </c>
      <c r="AU311" s="40" t="str">
        <f t="shared" si="221"/>
        <v>No Aplica</v>
      </c>
      <c r="AV311" s="40" t="str">
        <f t="shared" si="221"/>
        <v>No Aplica</v>
      </c>
      <c r="AW311" s="35">
        <f t="shared" si="221"/>
        <v>100117006</v>
      </c>
      <c r="AX311" s="41" t="e">
        <f t="shared" si="221"/>
        <v>#REF!</v>
      </c>
      <c r="AY311" s="46" t="str">
        <f t="shared" si="221"/>
        <v>Fruta</v>
      </c>
      <c r="AZ311" s="40">
        <f t="shared" si="221"/>
        <v>38</v>
      </c>
      <c r="BA311" s="41" t="e">
        <f>+VLOOKUP($Z311,[2]!Temporalidad[[nombre]:[Columna1]],7,0)</f>
        <v>#REF!</v>
      </c>
      <c r="BB311" s="41" t="e">
        <f>+VLOOKUP($B311,[2]!Tipo_Gráfico[#Data],2,0)</f>
        <v>#REF!</v>
      </c>
      <c r="BC311" s="36" t="str">
        <f t="shared" si="216"/>
        <v>Servicio de Impuestos Internos , Ministerio de Hacienda, Chile</v>
      </c>
      <c r="BD311" s="35" t="e">
        <f>+VLOOKUP($AA311,[2]!unidad_medida[[nombre]:[Columna1]],2,0)</f>
        <v>#REF!</v>
      </c>
      <c r="BE311" s="40" t="str">
        <f t="shared" si="222"/>
        <v>No Aplica</v>
      </c>
      <c r="BF311" s="40" t="str">
        <f t="shared" si="222"/>
        <v>No Aplica</v>
      </c>
      <c r="BG311" s="40" t="str">
        <f t="shared" si="222"/>
        <v>No Aplica</v>
      </c>
      <c r="BH311" s="41" t="e">
        <f>+VLOOKUP($AP311,[2]!Responsables[#Data],3,0)</f>
        <v>#REF!</v>
      </c>
      <c r="BI311" s="41" t="e">
        <f>+VLOOKUP($AA311,[2]!unidad_medida[[nombre]:[Columna1]],5,0)</f>
        <v>#REF!</v>
      </c>
    </row>
    <row r="312" spans="1:61" ht="24" x14ac:dyDescent="0.35">
      <c r="A312" s="58" t="s">
        <v>250</v>
      </c>
      <c r="B312" s="58" t="s">
        <v>251</v>
      </c>
      <c r="C312" s="59">
        <v>4.2</v>
      </c>
      <c r="D312" s="19">
        <f t="shared" si="213"/>
        <v>154</v>
      </c>
      <c r="E312" s="20" t="s">
        <v>237</v>
      </c>
      <c r="F312" s="21"/>
      <c r="G312" s="22"/>
      <c r="H312" s="22"/>
      <c r="I312" s="24">
        <v>100117002</v>
      </c>
      <c r="J312" s="23" t="s">
        <v>48</v>
      </c>
      <c r="K312" s="22"/>
      <c r="L312" s="22"/>
      <c r="M312" s="22"/>
      <c r="N312" s="22"/>
      <c r="O312" s="22"/>
      <c r="P312" s="53" t="str">
        <f t="shared" si="218"/>
        <v>Número de Empresas y Ventas del Sector Agrícola en cultivos de  Plantas de fibra según la Categoría de Tamaño Específica del Servicio de Impuestos Internos de Chile para el Año 2020 (USD)</v>
      </c>
      <c r="Q312" s="20" t="str">
        <f t="shared" si="219"/>
        <v>Informe 4</v>
      </c>
      <c r="R312" s="49" t="s">
        <v>191</v>
      </c>
      <c r="S312" s="50">
        <f t="shared" si="220"/>
        <v>100117002</v>
      </c>
      <c r="T312" s="28"/>
      <c r="U312" s="28"/>
      <c r="V312" s="28"/>
      <c r="W312" s="28"/>
      <c r="X312" s="28"/>
      <c r="Y312" s="28"/>
      <c r="Z312" s="25"/>
      <c r="AA312" s="54"/>
      <c r="AB312" s="30" t="str">
        <f t="shared" si="223"/>
        <v>Chile</v>
      </c>
      <c r="AC312" s="31" t="str">
        <f t="shared" si="223"/>
        <v>Año 2020</v>
      </c>
      <c r="AD312" s="32" t="str">
        <f t="shared" si="223"/>
        <v>Múltiples</v>
      </c>
      <c r="AE312" s="30" t="str">
        <f t="shared" si="223"/>
        <v>Ventas</v>
      </c>
      <c r="AG312" s="33" t="str">
        <f t="shared" si="208"/>
        <v>Informe 4</v>
      </c>
      <c r="AH312" s="34" t="str">
        <f t="shared" si="225"/>
        <v>Ventas Estimadas Agricultura</v>
      </c>
      <c r="AI312" s="34" t="str">
        <f t="shared" si="225"/>
        <v>Ventas estimadas de empresas dedicadas a agricultura y/o ganadería</v>
      </c>
      <c r="AJ312" s="34" t="str">
        <f t="shared" si="209"/>
        <v>Número de Empresas y Ventas del Sector Agrícola en cultivos de  Plantas de fibra según la Categoría de Tamaño Específica del Servicio de Impuestos Internos de Chile para el Año 2020 (USD)</v>
      </c>
      <c r="AK312" s="35" t="str">
        <f t="shared" si="224"/>
        <v>Año 2020</v>
      </c>
      <c r="AL312" s="34" t="str">
        <f t="shared" si="224"/>
        <v>venta estimada, empresas en agricultura, cultivos, actividad económica, agricultura, ganadería</v>
      </c>
      <c r="AM312" s="36">
        <f t="shared" si="210"/>
        <v>0</v>
      </c>
      <c r="AN312" s="44" t="str">
        <f t="shared" si="221"/>
        <v>CHL</v>
      </c>
      <c r="AO312" s="44" t="str">
        <f t="shared" si="221"/>
        <v>País</v>
      </c>
      <c r="AP312" s="34" t="str">
        <f t="shared" si="221"/>
        <v>Número de Empleados de las empresas dedicadas a una actividad económica asociada a la agricultura o la ganadería, según tamaño de la empresa.</v>
      </c>
      <c r="AQ312" s="45">
        <f t="shared" si="221"/>
        <v>44324</v>
      </c>
      <c r="AR312" s="36" t="str">
        <f t="shared" si="221"/>
        <v>Español</v>
      </c>
      <c r="AS312" s="36" t="str">
        <f t="shared" si="221"/>
        <v>Naty</v>
      </c>
      <c r="AT312" s="40" t="str">
        <f t="shared" si="221"/>
        <v>No Aplica</v>
      </c>
      <c r="AU312" s="40" t="str">
        <f t="shared" si="221"/>
        <v>No Aplica</v>
      </c>
      <c r="AV312" s="40" t="str">
        <f t="shared" si="221"/>
        <v>No Aplica</v>
      </c>
      <c r="AW312" s="35">
        <f t="shared" si="221"/>
        <v>100117006</v>
      </c>
      <c r="AX312" s="41" t="e">
        <f t="shared" si="221"/>
        <v>#REF!</v>
      </c>
      <c r="AY312" s="46" t="str">
        <f t="shared" si="221"/>
        <v>Fruta</v>
      </c>
      <c r="AZ312" s="40">
        <f t="shared" si="221"/>
        <v>38</v>
      </c>
      <c r="BA312" s="41" t="e">
        <f>+VLOOKUP($Z312,[2]!Temporalidad[[nombre]:[Columna1]],7,0)</f>
        <v>#REF!</v>
      </c>
      <c r="BB312" s="41" t="e">
        <f>+VLOOKUP($B312,[2]!Tipo_Gráfico[#Data],2,0)</f>
        <v>#REF!</v>
      </c>
      <c r="BC312" s="36" t="str">
        <f t="shared" si="216"/>
        <v>Servicio de Impuestos Internos , Ministerio de Hacienda, Chile</v>
      </c>
      <c r="BD312" s="35" t="e">
        <f>+VLOOKUP($AA312,[2]!unidad_medida[[nombre]:[Columna1]],2,0)</f>
        <v>#REF!</v>
      </c>
      <c r="BE312" s="40" t="str">
        <f t="shared" si="222"/>
        <v>No Aplica</v>
      </c>
      <c r="BF312" s="40" t="str">
        <f t="shared" si="222"/>
        <v>No Aplica</v>
      </c>
      <c r="BG312" s="40" t="str">
        <f t="shared" si="222"/>
        <v>No Aplica</v>
      </c>
      <c r="BH312" s="41" t="e">
        <f>+VLOOKUP($AP312,[2]!Responsables[#Data],3,0)</f>
        <v>#REF!</v>
      </c>
      <c r="BI312" s="41" t="e">
        <f>+VLOOKUP($AA312,[2]!unidad_medida[[nombre]:[Columna1]],5,0)</f>
        <v>#REF!</v>
      </c>
    </row>
    <row r="313" spans="1:61" ht="24" x14ac:dyDescent="0.35">
      <c r="A313" s="58" t="s">
        <v>250</v>
      </c>
      <c r="B313" s="58" t="s">
        <v>251</v>
      </c>
      <c r="C313" s="59">
        <v>4.2</v>
      </c>
      <c r="D313" s="19">
        <f t="shared" si="213"/>
        <v>155</v>
      </c>
      <c r="E313" s="20" t="s">
        <v>237</v>
      </c>
      <c r="F313" s="21"/>
      <c r="G313" s="22"/>
      <c r="H313" s="22"/>
      <c r="I313" s="24">
        <v>100117005</v>
      </c>
      <c r="J313" s="23" t="s">
        <v>48</v>
      </c>
      <c r="K313" s="22"/>
      <c r="L313" s="22"/>
      <c r="M313" s="22"/>
      <c r="N313" s="22"/>
      <c r="O313" s="22"/>
      <c r="P313" s="53" t="str">
        <f t="shared" si="218"/>
        <v>Número de Empresas y Ventas del Sector Agrícola en cultivos de  Flores según la Categoría de Tamaño Específica del Servicio de Impuestos Internos de Chile para el Año 2020 (USD)</v>
      </c>
      <c r="Q313" s="20" t="str">
        <f t="shared" si="219"/>
        <v>Informe 4</v>
      </c>
      <c r="R313" s="49" t="s">
        <v>193</v>
      </c>
      <c r="S313" s="50">
        <f t="shared" si="220"/>
        <v>100117005</v>
      </c>
      <c r="T313" s="28"/>
      <c r="U313" s="28"/>
      <c r="V313" s="28"/>
      <c r="W313" s="28"/>
      <c r="X313" s="28"/>
      <c r="Y313" s="28"/>
      <c r="Z313" s="25"/>
      <c r="AA313" s="54"/>
      <c r="AB313" s="30" t="str">
        <f t="shared" si="223"/>
        <v>Chile</v>
      </c>
      <c r="AC313" s="31" t="str">
        <f t="shared" si="223"/>
        <v>Año 2020</v>
      </c>
      <c r="AD313" s="32" t="str">
        <f t="shared" si="223"/>
        <v>Múltiples</v>
      </c>
      <c r="AE313" s="30" t="str">
        <f t="shared" si="223"/>
        <v>Ventas</v>
      </c>
      <c r="AG313" s="33" t="str">
        <f t="shared" si="208"/>
        <v>Informe 4</v>
      </c>
      <c r="AH313" s="34" t="str">
        <f t="shared" si="225"/>
        <v>Ventas Estimadas Agricultura</v>
      </c>
      <c r="AI313" s="34" t="str">
        <f t="shared" si="225"/>
        <v>Ventas estimadas de empresas dedicadas a agricultura y/o ganadería</v>
      </c>
      <c r="AJ313" s="34" t="str">
        <f t="shared" si="209"/>
        <v>Número de Empresas y Ventas del Sector Agrícola en cultivos de  Flores según la Categoría de Tamaño Específica del Servicio de Impuestos Internos de Chile para el Año 2020 (USD)</v>
      </c>
      <c r="AK313" s="35" t="str">
        <f t="shared" si="224"/>
        <v>Año 2020</v>
      </c>
      <c r="AL313" s="34" t="str">
        <f t="shared" si="224"/>
        <v>venta estimada, empresas en agricultura, cultivos, actividad económica, agricultura, ganadería</v>
      </c>
      <c r="AM313" s="36">
        <f t="shared" si="210"/>
        <v>0</v>
      </c>
      <c r="AN313" s="44" t="str">
        <f t="shared" si="221"/>
        <v>CHL</v>
      </c>
      <c r="AO313" s="44" t="str">
        <f t="shared" si="221"/>
        <v>País</v>
      </c>
      <c r="AP313" s="34" t="str">
        <f t="shared" si="221"/>
        <v>Número de Empleados de las empresas dedicadas a una actividad económica asociada a la agricultura o la ganadería, según tamaño de la empresa.</v>
      </c>
      <c r="AQ313" s="45">
        <f t="shared" si="221"/>
        <v>44324</v>
      </c>
      <c r="AR313" s="36" t="str">
        <f t="shared" si="221"/>
        <v>Español</v>
      </c>
      <c r="AS313" s="36" t="str">
        <f t="shared" si="221"/>
        <v>Naty</v>
      </c>
      <c r="AT313" s="40" t="str">
        <f t="shared" si="221"/>
        <v>No Aplica</v>
      </c>
      <c r="AU313" s="40" t="str">
        <f t="shared" si="221"/>
        <v>No Aplica</v>
      </c>
      <c r="AV313" s="40" t="str">
        <f t="shared" si="221"/>
        <v>No Aplica</v>
      </c>
      <c r="AW313" s="35">
        <f t="shared" si="221"/>
        <v>100117006</v>
      </c>
      <c r="AX313" s="41" t="e">
        <f t="shared" si="221"/>
        <v>#REF!</v>
      </c>
      <c r="AY313" s="46" t="str">
        <f t="shared" si="221"/>
        <v>Fruta</v>
      </c>
      <c r="AZ313" s="40">
        <f t="shared" si="221"/>
        <v>38</v>
      </c>
      <c r="BA313" s="41" t="e">
        <f>+VLOOKUP($Z313,[2]!Temporalidad[[nombre]:[Columna1]],7,0)</f>
        <v>#REF!</v>
      </c>
      <c r="BB313" s="41" t="e">
        <f>+VLOOKUP($B313,[2]!Tipo_Gráfico[#Data],2,0)</f>
        <v>#REF!</v>
      </c>
      <c r="BC313" s="36" t="str">
        <f t="shared" si="216"/>
        <v>Servicio de Impuestos Internos , Ministerio de Hacienda, Chile</v>
      </c>
      <c r="BD313" s="35" t="e">
        <f>+VLOOKUP($AA313,[2]!unidad_medida[[nombre]:[Columna1]],2,0)</f>
        <v>#REF!</v>
      </c>
      <c r="BE313" s="40" t="str">
        <f t="shared" si="222"/>
        <v>No Aplica</v>
      </c>
      <c r="BF313" s="40" t="str">
        <f t="shared" si="222"/>
        <v>No Aplica</v>
      </c>
      <c r="BG313" s="40" t="str">
        <f t="shared" si="222"/>
        <v>No Aplica</v>
      </c>
      <c r="BH313" s="41" t="e">
        <f>+VLOOKUP($AP313,[2]!Responsables[#Data],3,0)</f>
        <v>#REF!</v>
      </c>
      <c r="BI313" s="41" t="e">
        <f>+VLOOKUP($AA313,[2]!unidad_medida[[nombre]:[Columna1]],5,0)</f>
        <v>#REF!</v>
      </c>
    </row>
    <row r="314" spans="1:61" ht="42" x14ac:dyDescent="0.35">
      <c r="A314" s="58" t="s">
        <v>250</v>
      </c>
      <c r="B314" s="58" t="s">
        <v>251</v>
      </c>
      <c r="C314" s="59">
        <v>4.2</v>
      </c>
      <c r="D314" s="19">
        <f t="shared" si="213"/>
        <v>156</v>
      </c>
      <c r="E314" s="20" t="s">
        <v>237</v>
      </c>
      <c r="F314" s="21"/>
      <c r="G314" s="22"/>
      <c r="H314" s="22"/>
      <c r="I314" s="24">
        <v>100117006</v>
      </c>
      <c r="J314" s="23" t="s">
        <v>48</v>
      </c>
      <c r="K314" s="22"/>
      <c r="L314" s="22"/>
      <c r="M314" s="22"/>
      <c r="N314" s="22"/>
      <c r="O314" s="22"/>
      <c r="P314" s="53" t="str">
        <f t="shared" si="218"/>
        <v>Número de Empresas y Ventas del Sector Agrícola en cultivos de  Forraje en praderas mejoradas o sembradas según la Categoría de Tamaño Específica del Servicio de Impuestos Internos de Chile para el Año 2020 (USD)</v>
      </c>
      <c r="Q314" s="20" t="str">
        <f t="shared" si="219"/>
        <v>Informe 4</v>
      </c>
      <c r="R314" s="49" t="s">
        <v>195</v>
      </c>
      <c r="S314" s="50">
        <f t="shared" si="220"/>
        <v>100117006</v>
      </c>
      <c r="T314" s="28"/>
      <c r="U314" s="28"/>
      <c r="V314" s="28"/>
      <c r="W314" s="28"/>
      <c r="X314" s="28"/>
      <c r="Y314" s="28"/>
      <c r="Z314" s="25"/>
      <c r="AA314" s="54"/>
      <c r="AB314" s="30" t="str">
        <f t="shared" si="223"/>
        <v>Chile</v>
      </c>
      <c r="AC314" s="31" t="str">
        <f t="shared" si="223"/>
        <v>Año 2020</v>
      </c>
      <c r="AD314" s="32" t="str">
        <f t="shared" si="223"/>
        <v>Múltiples</v>
      </c>
      <c r="AE314" s="30" t="str">
        <f t="shared" si="223"/>
        <v>Ventas</v>
      </c>
      <c r="AG314" s="33" t="str">
        <f t="shared" si="208"/>
        <v>Informe 4</v>
      </c>
      <c r="AH314" s="34" t="str">
        <f t="shared" si="225"/>
        <v>Ventas Estimadas Agricultura</v>
      </c>
      <c r="AI314" s="34" t="str">
        <f t="shared" si="225"/>
        <v>Ventas estimadas de empresas dedicadas a agricultura y/o ganadería</v>
      </c>
      <c r="AJ314" s="34" t="str">
        <f t="shared" si="209"/>
        <v>Número de Empresas y Ventas del Sector Agrícola en cultivos de  Forraje en praderas mejoradas o sembradas según la Categoría de Tamaño Específica del Servicio de Impuestos Internos de Chile para el Año 2020 (USD)</v>
      </c>
      <c r="AK314" s="35" t="str">
        <f t="shared" si="224"/>
        <v>Año 2020</v>
      </c>
      <c r="AL314" s="34" t="str">
        <f t="shared" si="224"/>
        <v>venta estimada, empresas en agricultura, cultivos, actividad económica, agricultura, ganadería</v>
      </c>
      <c r="AM314" s="36">
        <f t="shared" si="210"/>
        <v>0</v>
      </c>
      <c r="AN314" s="44" t="str">
        <f t="shared" si="221"/>
        <v>CHL</v>
      </c>
      <c r="AO314" s="44" t="str">
        <f t="shared" si="221"/>
        <v>País</v>
      </c>
      <c r="AP314" s="34" t="str">
        <f t="shared" si="221"/>
        <v>Número de Empleados de las empresas dedicadas a una actividad económica asociada a la agricultura o la ganadería, según tamaño de la empresa.</v>
      </c>
      <c r="AQ314" s="45">
        <f t="shared" si="221"/>
        <v>44324</v>
      </c>
      <c r="AR314" s="36" t="str">
        <f t="shared" si="221"/>
        <v>Español</v>
      </c>
      <c r="AS314" s="36" t="str">
        <f t="shared" si="221"/>
        <v>Naty</v>
      </c>
      <c r="AT314" s="40" t="str">
        <f t="shared" si="221"/>
        <v>No Aplica</v>
      </c>
      <c r="AU314" s="40" t="str">
        <f t="shared" si="221"/>
        <v>No Aplica</v>
      </c>
      <c r="AV314" s="40" t="str">
        <f t="shared" si="221"/>
        <v>No Aplica</v>
      </c>
      <c r="AW314" s="35">
        <f t="shared" si="221"/>
        <v>100117006</v>
      </c>
      <c r="AX314" s="41" t="e">
        <f t="shared" si="221"/>
        <v>#REF!</v>
      </c>
      <c r="AY314" s="46" t="str">
        <f t="shared" si="221"/>
        <v>Fruta</v>
      </c>
      <c r="AZ314" s="40">
        <f t="shared" si="221"/>
        <v>38</v>
      </c>
      <c r="BA314" s="41" t="e">
        <f>+VLOOKUP($Z314,[2]!Temporalidad[[nombre]:[Columna1]],7,0)</f>
        <v>#REF!</v>
      </c>
      <c r="BB314" s="41" t="e">
        <f>+VLOOKUP($B314,[2]!Tipo_Gráfico[#Data],2,0)</f>
        <v>#REF!</v>
      </c>
      <c r="BC314" s="36" t="str">
        <f t="shared" si="216"/>
        <v>Servicio de Impuestos Internos , Ministerio de Hacienda, Chile</v>
      </c>
      <c r="BD314" s="35" t="e">
        <f>+VLOOKUP($AA314,[2]!unidad_medida[[nombre]:[Columna1]],2,0)</f>
        <v>#REF!</v>
      </c>
      <c r="BE314" s="40" t="str">
        <f t="shared" si="222"/>
        <v>No Aplica</v>
      </c>
      <c r="BF314" s="40" t="str">
        <f t="shared" si="222"/>
        <v>No Aplica</v>
      </c>
      <c r="BG314" s="40" t="str">
        <f t="shared" si="222"/>
        <v>No Aplica</v>
      </c>
      <c r="BH314" s="41" t="e">
        <f>+VLOOKUP($AP314,[2]!Responsables[#Data],3,0)</f>
        <v>#REF!</v>
      </c>
      <c r="BI314" s="41" t="e">
        <f>+VLOOKUP($AA314,[2]!unidad_medida[[nombre]:[Columna1]],5,0)</f>
        <v>#REF!</v>
      </c>
    </row>
    <row r="315" spans="1:61" ht="24" x14ac:dyDescent="0.35">
      <c r="A315" s="58" t="s">
        <v>250</v>
      </c>
      <c r="B315" s="58" t="s">
        <v>251</v>
      </c>
      <c r="C315" s="59">
        <v>4.2</v>
      </c>
      <c r="D315" s="19">
        <f t="shared" si="213"/>
        <v>157</v>
      </c>
      <c r="E315" s="20" t="s">
        <v>245</v>
      </c>
      <c r="F315" s="21"/>
      <c r="G315" s="22"/>
      <c r="H315" s="23" t="s">
        <v>48</v>
      </c>
      <c r="I315" s="23" t="s">
        <v>48</v>
      </c>
      <c r="J315" s="23" t="s">
        <v>48</v>
      </c>
      <c r="K315" s="22"/>
      <c r="L315" s="22"/>
      <c r="M315" s="22"/>
      <c r="N315" s="22"/>
      <c r="O315" s="22"/>
      <c r="P315" s="53" t="s">
        <v>246</v>
      </c>
      <c r="Q315" s="20" t="s">
        <v>247</v>
      </c>
      <c r="R315" s="51"/>
      <c r="S315" s="52"/>
      <c r="T315" s="28"/>
      <c r="U315" s="28"/>
      <c r="V315" s="28"/>
      <c r="W315" s="28"/>
      <c r="X315" s="28"/>
      <c r="Y315" s="28"/>
      <c r="Z315" s="25"/>
      <c r="AA315" s="54"/>
      <c r="AB315" s="30" t="str">
        <f t="shared" si="223"/>
        <v>Chile</v>
      </c>
      <c r="AC315" s="31" t="str">
        <f t="shared" si="223"/>
        <v>Año 2020</v>
      </c>
      <c r="AD315" s="32" t="str">
        <f t="shared" si="223"/>
        <v>Múltiples</v>
      </c>
      <c r="AE315" s="30" t="str">
        <f t="shared" si="223"/>
        <v>Ventas</v>
      </c>
      <c r="AG315" s="33" t="str">
        <f t="shared" si="208"/>
        <v>Reporte 1</v>
      </c>
      <c r="AH315" s="34" t="str">
        <f t="shared" si="225"/>
        <v>Ventas Estimadas Agricultura</v>
      </c>
      <c r="AI315" s="34" t="str">
        <f t="shared" si="225"/>
        <v>Ventas estimadas de empresas dedicadas a agricultura y/o ganadería</v>
      </c>
      <c r="AJ315" s="34" t="str">
        <f t="shared" si="209"/>
        <v>Número de Empresas y Ventas del Sector Agrícola según la Categoría de Tamaño Específica del Servicio de Impuestos Internos de Chile para el Año 2020</v>
      </c>
      <c r="AK315" s="35" t="str">
        <f t="shared" si="224"/>
        <v>Año 2020</v>
      </c>
      <c r="AL315" s="34" t="str">
        <f t="shared" si="224"/>
        <v>venta estimada, empresas en agricultura, cultivos, actividad económica, agricultura, ganadería</v>
      </c>
      <c r="AM315" s="36">
        <f t="shared" si="210"/>
        <v>0</v>
      </c>
      <c r="AN315" s="44" t="str">
        <f t="shared" si="221"/>
        <v>CHL</v>
      </c>
      <c r="AO315" s="44" t="str">
        <f t="shared" si="221"/>
        <v>País</v>
      </c>
      <c r="AP315" s="34" t="str">
        <f t="shared" si="221"/>
        <v>Número de Empleados de las empresas dedicadas a una actividad económica asociada a la agricultura o la ganadería, según tamaño de la empresa.</v>
      </c>
      <c r="AQ315" s="45">
        <f t="shared" si="221"/>
        <v>44324</v>
      </c>
      <c r="AR315" s="36" t="str">
        <f t="shared" si="221"/>
        <v>Español</v>
      </c>
      <c r="AS315" s="36" t="str">
        <f t="shared" si="221"/>
        <v>Naty</v>
      </c>
      <c r="AT315" s="40" t="str">
        <f t="shared" si="221"/>
        <v>No Aplica</v>
      </c>
      <c r="AU315" s="40" t="str">
        <f t="shared" si="221"/>
        <v>No Aplica</v>
      </c>
      <c r="AV315" s="40" t="str">
        <f t="shared" si="221"/>
        <v>No Aplica</v>
      </c>
      <c r="AW315" s="35">
        <f t="shared" si="221"/>
        <v>100117006</v>
      </c>
      <c r="AX315" s="41" t="e">
        <f t="shared" si="221"/>
        <v>#REF!</v>
      </c>
      <c r="AY315" s="46" t="str">
        <f t="shared" si="221"/>
        <v>Fruta</v>
      </c>
      <c r="AZ315" s="40">
        <f t="shared" si="221"/>
        <v>38</v>
      </c>
      <c r="BA315" s="41" t="e">
        <f>+VLOOKUP($Z315,[2]!Temporalidad[[nombre]:[Columna1]],7,0)</f>
        <v>#REF!</v>
      </c>
      <c r="BB315" s="41" t="e">
        <f>+VLOOKUP($B315,[2]!Tipo_Gráfico[#Data],2,0)</f>
        <v>#REF!</v>
      </c>
      <c r="BC315" s="36" t="str">
        <f t="shared" si="216"/>
        <v>Servicio de Impuestos Internos , Ministerio de Hacienda, Chile</v>
      </c>
      <c r="BD315" s="35" t="e">
        <f>+VLOOKUP($AA315,[2]!unidad_medida[[nombre]:[Columna1]],2,0)</f>
        <v>#REF!</v>
      </c>
      <c r="BE315" s="40" t="str">
        <f t="shared" si="222"/>
        <v>No Aplica</v>
      </c>
      <c r="BF315" s="40" t="str">
        <f t="shared" si="222"/>
        <v>No Aplica</v>
      </c>
      <c r="BG315" s="40" t="str">
        <f t="shared" si="222"/>
        <v>No Aplica</v>
      </c>
      <c r="BH315" s="41" t="e">
        <f>+VLOOKUP($AP315,[2]!Responsables[#Data],3,0)</f>
        <v>#REF!</v>
      </c>
      <c r="BI315" s="41" t="e">
        <f>+VLOOKUP($AA315,[2]!unidad_medida[[nombre]:[Columna1]],5,0)</f>
        <v>#REF!</v>
      </c>
    </row>
    <row r="316" spans="1:61" ht="24" x14ac:dyDescent="0.35">
      <c r="A316" s="58" t="s">
        <v>250</v>
      </c>
      <c r="B316" s="58" t="s">
        <v>251</v>
      </c>
      <c r="C316" s="59">
        <v>4.3</v>
      </c>
      <c r="D316" s="19">
        <v>1</v>
      </c>
      <c r="E316" s="20" t="s">
        <v>47</v>
      </c>
      <c r="F316" s="21"/>
      <c r="G316" s="22"/>
      <c r="H316" s="23" t="s">
        <v>48</v>
      </c>
      <c r="I316" s="22"/>
      <c r="J316" s="24">
        <v>1</v>
      </c>
      <c r="K316" s="22"/>
      <c r="L316" s="22"/>
      <c r="M316" s="22"/>
      <c r="N316" s="22"/>
      <c r="O316" s="22"/>
      <c r="P316" s="53" t="str">
        <f>+"Número de Empresas del Sector Agrícola por Tipo de Cultivo en la Categoría de Tamaño Específica: "&amp;R316&amp;" del Servicio de Impuestos Internos de Chile para el Año 2020 (empleados)"</f>
        <v>Número de Empresas del Sector Agrícola por Tipo de Cultivo en la Categoría de Tamaño Específica: SIN VENTAS del Servicio de Impuestos Internos de Chile para el Año 2020 (empleados)</v>
      </c>
      <c r="Q316" s="20" t="s">
        <v>49</v>
      </c>
      <c r="R316" s="26" t="s">
        <v>50</v>
      </c>
      <c r="S316" s="27">
        <f>+J316</f>
        <v>1</v>
      </c>
      <c r="T316" s="28"/>
      <c r="U316" s="28"/>
      <c r="V316" s="28"/>
      <c r="W316" s="28"/>
      <c r="X316" s="28"/>
      <c r="Y316" s="28"/>
      <c r="Z316" s="25" t="str">
        <f>+"https://analytics.zoho.com/open-view/2395394000001035438?ZOHO_CRITERIA=%224.5%22.%22Id_Tama%C3%B1o_Espec%C3%ADfico%22%3D"&amp;S316</f>
        <v>https://analytics.zoho.com/open-view/2395394000001035438?ZOHO_CRITERIA=%224.5%22.%22Id_Tama%C3%B1o_Espec%C3%ADfico%22%3D1</v>
      </c>
      <c r="AA316" s="29" t="s">
        <v>51</v>
      </c>
      <c r="AB316" s="30" t="s">
        <v>52</v>
      </c>
      <c r="AC316" s="31" t="s">
        <v>53</v>
      </c>
      <c r="AD316" s="32" t="s">
        <v>54</v>
      </c>
      <c r="AE316" s="30" t="s">
        <v>55</v>
      </c>
      <c r="AG316" s="33" t="str">
        <f>+IF(Q316="","",Q316)</f>
        <v>Gráfico 1</v>
      </c>
      <c r="AH316" s="34" t="s">
        <v>56</v>
      </c>
      <c r="AI316" s="34" t="str">
        <f>+"Número de empresas dedicadas a agricultura y/o ganadería clasificadas por el Servicio de Impuestos Internos de tamaño "&amp;R316</f>
        <v>Número de empresas dedicadas a agricultura y/o ganadería clasificadas por el Servicio de Impuestos Internos de tamaño SIN VENTAS</v>
      </c>
      <c r="AJ316" s="34" t="str">
        <f>+P316</f>
        <v>Número de Empresas del Sector Agrícola por Tipo de Cultivo en la Categoría de Tamaño Específica: SIN VENTAS del Servicio de Impuestos Internos de Chile para el Año 2020 (empleados)</v>
      </c>
      <c r="AK316" s="35" t="s">
        <v>53</v>
      </c>
      <c r="AL316" s="34" t="s">
        <v>57</v>
      </c>
      <c r="AM316" s="36" t="str">
        <f>+AA316</f>
        <v>https://analytics.zoho.com/open-view/2395394000001035438?ZOHO_CRITERIA=%224.5%22.%22Id_Tama%C3%B1o_Espec%C3%ADfico%22%3D1</v>
      </c>
      <c r="AN316" s="37" t="s">
        <v>58</v>
      </c>
      <c r="AO316" s="37" t="s">
        <v>59</v>
      </c>
      <c r="AP316" s="34" t="s">
        <v>60</v>
      </c>
      <c r="AQ316" s="38">
        <v>44324</v>
      </c>
      <c r="AR316" s="39" t="s">
        <v>61</v>
      </c>
      <c r="AS316" s="39" t="s">
        <v>62</v>
      </c>
      <c r="AT316" s="40" t="s">
        <v>63</v>
      </c>
      <c r="AU316" s="40" t="s">
        <v>63</v>
      </c>
      <c r="AV316" s="40" t="s">
        <v>63</v>
      </c>
      <c r="AW316" s="35">
        <v>100100000</v>
      </c>
      <c r="AX316" s="41" t="e">
        <f>++VLOOKUP($AB316,[3]!Parametros[[nombre]:[Columna1]],5,0)</f>
        <v>#REF!</v>
      </c>
      <c r="AY316" s="42" t="s">
        <v>64</v>
      </c>
      <c r="AZ316" s="43">
        <v>38</v>
      </c>
      <c r="BA316" s="41" t="e">
        <f>+VLOOKUP($Z316,[3]!Temporalidad[[nombre]:[Columna1]],7,0)</f>
        <v>#REF!</v>
      </c>
      <c r="BB316" s="41" t="e">
        <f>+VLOOKUP($B316,[3]!Tipo_Gráfico[#Data],2,0)</f>
        <v>#REF!</v>
      </c>
      <c r="BC316" s="39" t="s">
        <v>65</v>
      </c>
      <c r="BD316" s="35" t="e">
        <f>+VLOOKUP($AA316,[3]!unidad_medida[[nombre]:[Columna1]],2,0)</f>
        <v>#REF!</v>
      </c>
      <c r="BE316" s="43" t="s">
        <v>63</v>
      </c>
      <c r="BF316" s="43" t="s">
        <v>63</v>
      </c>
      <c r="BG316" s="43" t="s">
        <v>63</v>
      </c>
      <c r="BH316" s="41" t="e">
        <f>+VLOOKUP($AP316,[3]!Responsables[#Data],3,0)</f>
        <v>#REF!</v>
      </c>
      <c r="BI316" s="41" t="e">
        <f>+VLOOKUP($AA316,[3]!unidad_medida[[nombre]:[Columna1]],5,0)</f>
        <v>#REF!</v>
      </c>
    </row>
    <row r="317" spans="1:61" ht="24" x14ac:dyDescent="0.35">
      <c r="A317" s="58" t="s">
        <v>250</v>
      </c>
      <c r="B317" s="58" t="s">
        <v>251</v>
      </c>
      <c r="C317" s="59">
        <v>4.3</v>
      </c>
      <c r="D317" s="19">
        <f>+IF(E317="","",D316+1)</f>
        <v>2</v>
      </c>
      <c r="E317" s="20" t="str">
        <f>+E316</f>
        <v>GR</v>
      </c>
      <c r="F317" s="21"/>
      <c r="G317" s="22"/>
      <c r="H317" s="23" t="s">
        <v>48</v>
      </c>
      <c r="I317" s="22"/>
      <c r="J317" s="24">
        <v>2</v>
      </c>
      <c r="K317" s="22"/>
      <c r="L317" s="22"/>
      <c r="M317" s="22"/>
      <c r="N317" s="22"/>
      <c r="O317" s="22"/>
      <c r="P317" s="53" t="str">
        <f t="shared" ref="P317:P328" si="226">+"Número de Empresas del Sector Agrícola por Tipo de Cultivo en la Categoría de Tamaño Específica: "&amp;R317&amp;" del Servicio de Impuestos Internos de Chile para el Año 2020 (empleados)"</f>
        <v>Número de Empresas del Sector Agrícola por Tipo de Cultivo en la Categoría de Tamaño Específica: PEQUEÑA 2 del Servicio de Impuestos Internos de Chile para el Año 2020 (empleados)</v>
      </c>
      <c r="Q317" s="20" t="str">
        <f>+Q316</f>
        <v>Gráfico 1</v>
      </c>
      <c r="R317" s="26" t="s">
        <v>66</v>
      </c>
      <c r="S317" s="27">
        <f t="shared" ref="S317:S367" si="227">+J317</f>
        <v>2</v>
      </c>
      <c r="T317" s="28"/>
      <c r="U317" s="28"/>
      <c r="V317" s="28"/>
      <c r="W317" s="28"/>
      <c r="X317" s="28"/>
      <c r="Y317" s="28"/>
      <c r="Z317" s="25" t="str">
        <f t="shared" ref="Z317:Z328" si="228">+"https://analytics.zoho.com/open-view/2395394000001035438?ZOHO_CRITERIA=%224.5%22.%22Id_Tama%C3%B1o_Espec%C3%ADfico%22%3D"&amp;S317</f>
        <v>https://analytics.zoho.com/open-view/2395394000001035438?ZOHO_CRITERIA=%224.5%22.%22Id_Tama%C3%B1o_Espec%C3%ADfico%22%3D2</v>
      </c>
      <c r="AA317" s="29" t="s">
        <v>67</v>
      </c>
      <c r="AB317" s="30" t="str">
        <f>+AB316</f>
        <v>Chile</v>
      </c>
      <c r="AC317" s="31" t="str">
        <f>+AC316</f>
        <v>Año 2020</v>
      </c>
      <c r="AD317" s="32" t="str">
        <f>+AD316</f>
        <v>empresas</v>
      </c>
      <c r="AE317" s="30" t="str">
        <f>+AE316</f>
        <v>Número</v>
      </c>
      <c r="AG317" s="33" t="str">
        <f t="shared" ref="AG317:AG380" si="229">+IF(Q317="","",Q317)</f>
        <v>Gráfico 1</v>
      </c>
      <c r="AH317" s="34" t="str">
        <f>+AH316</f>
        <v>Número de Empresas Agrícultura</v>
      </c>
      <c r="AI317" s="34" t="str">
        <f t="shared" ref="AI317:AI328" si="230">+"Número de empresas dedicadas a agricultura y/o ganadería clasificadas por el Servicio de Impuestos Internos de tamaño "&amp;R317</f>
        <v>Número de empresas dedicadas a agricultura y/o ganadería clasificadas por el Servicio de Impuestos Internos de tamaño PEQUEÑA 2</v>
      </c>
      <c r="AJ317" s="34" t="str">
        <f t="shared" ref="AJ317:AJ380" si="231">+P317</f>
        <v>Número de Empresas del Sector Agrícola por Tipo de Cultivo en la Categoría de Tamaño Específica: PEQUEÑA 2 del Servicio de Impuestos Internos de Chile para el Año 2020 (empleados)</v>
      </c>
      <c r="AK317" s="35" t="str">
        <f>+AK316</f>
        <v>Año 2020</v>
      </c>
      <c r="AL317" s="34" t="str">
        <f>+AL316</f>
        <v>venta estimada, empresas en agricultura, cultivos, actividad económica, agricultura, ganadería</v>
      </c>
      <c r="AM317" s="36" t="str">
        <f t="shared" ref="AM317:AM380" si="232">+AA317</f>
        <v>https://analytics.zoho.com/open-view/2395394000001035438?ZOHO_CRITERIA=%224.5%22.%22Id_Tama%C3%B1o_Espec%C3%ADfico%22%3D2</v>
      </c>
      <c r="AN317" s="44" t="str">
        <f t="shared" ref="AN317:AZ332" si="233">+AN316</f>
        <v>CHL</v>
      </c>
      <c r="AO317" s="44" t="str">
        <f t="shared" si="233"/>
        <v>País</v>
      </c>
      <c r="AP317" s="34" t="str">
        <f t="shared" si="233"/>
        <v>Número de Empleados de las empresas dedicadas a una actividad económica asociada a la agricultura o la ganadería, según tamaño de la empresa.</v>
      </c>
      <c r="AQ317" s="45">
        <f t="shared" si="233"/>
        <v>44324</v>
      </c>
      <c r="AR317" s="36" t="str">
        <f t="shared" si="233"/>
        <v>Español</v>
      </c>
      <c r="AS317" s="36" t="str">
        <f t="shared" si="233"/>
        <v>Naty</v>
      </c>
      <c r="AT317" s="40" t="str">
        <f t="shared" si="233"/>
        <v>No Aplica</v>
      </c>
      <c r="AU317" s="40" t="str">
        <f t="shared" si="233"/>
        <v>No Aplica</v>
      </c>
      <c r="AV317" s="40" t="str">
        <f t="shared" si="233"/>
        <v>No Aplica</v>
      </c>
      <c r="AW317" s="35">
        <f>+AW316</f>
        <v>100100000</v>
      </c>
      <c r="AX317" s="41" t="e">
        <f>+AX316</f>
        <v>#REF!</v>
      </c>
      <c r="AY317" s="46" t="str">
        <f>+AY316</f>
        <v>Fruta</v>
      </c>
      <c r="AZ317" s="40">
        <f>+AZ316</f>
        <v>38</v>
      </c>
      <c r="BA317" s="41" t="e">
        <f>+VLOOKUP($Z317,[3]!Temporalidad[[nombre]:[Columna1]],7,0)</f>
        <v>#REF!</v>
      </c>
      <c r="BB317" s="41" t="e">
        <f>+VLOOKUP($B317,[3]!Tipo_Gráfico[#Data],2,0)</f>
        <v>#REF!</v>
      </c>
      <c r="BC317" s="36" t="str">
        <f>+BC316</f>
        <v>Servicio de Impuestos Internos , Ministerio de Hacienda, Chile</v>
      </c>
      <c r="BD317" s="35" t="e">
        <f>+VLOOKUP($AA317,[3]!unidad_medida[[nombre]:[Columna1]],2,0)</f>
        <v>#REF!</v>
      </c>
      <c r="BE317" s="40" t="str">
        <f t="shared" ref="BE317:BG332" si="234">+BE316</f>
        <v>No Aplica</v>
      </c>
      <c r="BF317" s="40" t="str">
        <f t="shared" si="234"/>
        <v>No Aplica</v>
      </c>
      <c r="BG317" s="40" t="str">
        <f t="shared" si="234"/>
        <v>No Aplica</v>
      </c>
      <c r="BH317" s="41" t="e">
        <f>+VLOOKUP($AP317,[3]!Responsables[#Data],3,0)</f>
        <v>#REF!</v>
      </c>
      <c r="BI317" s="41" t="e">
        <f>+VLOOKUP($AA317,[3]!unidad_medida[[nombre]:[Columna1]],5,0)</f>
        <v>#REF!</v>
      </c>
    </row>
    <row r="318" spans="1:61" ht="24" x14ac:dyDescent="0.35">
      <c r="A318" s="58" t="s">
        <v>250</v>
      </c>
      <c r="B318" s="58" t="s">
        <v>251</v>
      </c>
      <c r="C318" s="59">
        <v>4.3</v>
      </c>
      <c r="D318" s="19">
        <f t="shared" ref="D318:D381" si="235">+IF(E318="","",D317+1)</f>
        <v>3</v>
      </c>
      <c r="E318" s="20" t="str">
        <f t="shared" ref="E318:E329" si="236">+E317</f>
        <v>GR</v>
      </c>
      <c r="F318" s="21"/>
      <c r="G318" s="22"/>
      <c r="H318" s="23" t="s">
        <v>48</v>
      </c>
      <c r="I318" s="22"/>
      <c r="J318" s="24">
        <v>3</v>
      </c>
      <c r="K318" s="22"/>
      <c r="L318" s="22"/>
      <c r="M318" s="22"/>
      <c r="N318" s="22"/>
      <c r="O318" s="22"/>
      <c r="P318" s="53" t="str">
        <f t="shared" si="226"/>
        <v>Número de Empresas del Sector Agrícola por Tipo de Cultivo en la Categoría de Tamaño Específica: MICRO 1 del Servicio de Impuestos Internos de Chile para el Año 2020 (empleados)</v>
      </c>
      <c r="Q318" s="20" t="str">
        <f t="shared" ref="Q318:Q354" si="237">+Q317</f>
        <v>Gráfico 1</v>
      </c>
      <c r="R318" s="26" t="s">
        <v>68</v>
      </c>
      <c r="S318" s="27">
        <f t="shared" si="227"/>
        <v>3</v>
      </c>
      <c r="T318" s="28"/>
      <c r="U318" s="28"/>
      <c r="V318" s="28"/>
      <c r="W318" s="28"/>
      <c r="X318" s="28"/>
      <c r="Y318" s="28"/>
      <c r="Z318" s="25" t="str">
        <f t="shared" si="228"/>
        <v>https://analytics.zoho.com/open-view/2395394000001035438?ZOHO_CRITERIA=%224.5%22.%22Id_Tama%C3%B1o_Espec%C3%ADfico%22%3D3</v>
      </c>
      <c r="AA318" s="29" t="s">
        <v>69</v>
      </c>
      <c r="AB318" s="30" t="str">
        <f t="shared" ref="AB318:AE333" si="238">+AB317</f>
        <v>Chile</v>
      </c>
      <c r="AC318" s="31" t="str">
        <f t="shared" si="238"/>
        <v>Año 2020</v>
      </c>
      <c r="AD318" s="32" t="str">
        <f t="shared" si="238"/>
        <v>empresas</v>
      </c>
      <c r="AE318" s="30" t="str">
        <f t="shared" si="238"/>
        <v>Número</v>
      </c>
      <c r="AG318" s="33" t="str">
        <f t="shared" si="229"/>
        <v>Gráfico 1</v>
      </c>
      <c r="AH318" s="34" t="str">
        <f t="shared" ref="AH318:AH381" si="239">+AH317</f>
        <v>Número de Empresas Agrícultura</v>
      </c>
      <c r="AI318" s="34" t="str">
        <f t="shared" si="230"/>
        <v>Número de empresas dedicadas a agricultura y/o ganadería clasificadas por el Servicio de Impuestos Internos de tamaño MICRO 1</v>
      </c>
      <c r="AJ318" s="34" t="str">
        <f t="shared" si="231"/>
        <v>Número de Empresas del Sector Agrícola por Tipo de Cultivo en la Categoría de Tamaño Específica: MICRO 1 del Servicio de Impuestos Internos de Chile para el Año 2020 (empleados)</v>
      </c>
      <c r="AK318" s="35" t="str">
        <f t="shared" ref="AK318:AL333" si="240">+AK317</f>
        <v>Año 2020</v>
      </c>
      <c r="AL318" s="34" t="str">
        <f t="shared" si="240"/>
        <v>venta estimada, empresas en agricultura, cultivos, actividad económica, agricultura, ganadería</v>
      </c>
      <c r="AM318" s="36" t="str">
        <f t="shared" si="232"/>
        <v>https://analytics.zoho.com/open-view/2395394000001035438?ZOHO_CRITERIA=%224.5%22.%22Id_Tama%C3%B1o_Espec%C3%ADfico%22%3D3</v>
      </c>
      <c r="AN318" s="44" t="str">
        <f t="shared" si="233"/>
        <v>CHL</v>
      </c>
      <c r="AO318" s="44" t="str">
        <f t="shared" si="233"/>
        <v>País</v>
      </c>
      <c r="AP318" s="34" t="str">
        <f t="shared" si="233"/>
        <v>Número de Empleados de las empresas dedicadas a una actividad económica asociada a la agricultura o la ganadería, según tamaño de la empresa.</v>
      </c>
      <c r="AQ318" s="45">
        <f t="shared" si="233"/>
        <v>44324</v>
      </c>
      <c r="AR318" s="36" t="str">
        <f t="shared" si="233"/>
        <v>Español</v>
      </c>
      <c r="AS318" s="36" t="str">
        <f t="shared" si="233"/>
        <v>Naty</v>
      </c>
      <c r="AT318" s="40" t="str">
        <f t="shared" si="233"/>
        <v>No Aplica</v>
      </c>
      <c r="AU318" s="40" t="str">
        <f t="shared" si="233"/>
        <v>No Aplica</v>
      </c>
      <c r="AV318" s="40" t="str">
        <f t="shared" si="233"/>
        <v>No Aplica</v>
      </c>
      <c r="AW318" s="35">
        <f t="shared" si="233"/>
        <v>100100000</v>
      </c>
      <c r="AX318" s="41" t="e">
        <f t="shared" si="233"/>
        <v>#REF!</v>
      </c>
      <c r="AY318" s="46" t="str">
        <f t="shared" si="233"/>
        <v>Fruta</v>
      </c>
      <c r="AZ318" s="40">
        <f t="shared" si="233"/>
        <v>38</v>
      </c>
      <c r="BA318" s="41" t="e">
        <f>+VLOOKUP($Z318,[3]!Temporalidad[[nombre]:[Columna1]],7,0)</f>
        <v>#REF!</v>
      </c>
      <c r="BB318" s="41" t="e">
        <f>+VLOOKUP($B318,[3]!Tipo_Gráfico[#Data],2,0)</f>
        <v>#REF!</v>
      </c>
      <c r="BC318" s="36" t="str">
        <f t="shared" ref="BC318:BC381" si="241">+BC317</f>
        <v>Servicio de Impuestos Internos , Ministerio de Hacienda, Chile</v>
      </c>
      <c r="BD318" s="35" t="e">
        <f>+VLOOKUP($AA318,[3]!unidad_medida[[nombre]:[Columna1]],2,0)</f>
        <v>#REF!</v>
      </c>
      <c r="BE318" s="40" t="str">
        <f t="shared" si="234"/>
        <v>No Aplica</v>
      </c>
      <c r="BF318" s="40" t="str">
        <f t="shared" si="234"/>
        <v>No Aplica</v>
      </c>
      <c r="BG318" s="40" t="str">
        <f t="shared" si="234"/>
        <v>No Aplica</v>
      </c>
      <c r="BH318" s="41" t="e">
        <f>+VLOOKUP($AP318,[3]!Responsables[#Data],3,0)</f>
        <v>#REF!</v>
      </c>
      <c r="BI318" s="41" t="e">
        <f>+VLOOKUP($AA318,[3]!unidad_medida[[nombre]:[Columna1]],5,0)</f>
        <v>#REF!</v>
      </c>
    </row>
    <row r="319" spans="1:61" ht="24" x14ac:dyDescent="0.35">
      <c r="A319" s="58" t="s">
        <v>250</v>
      </c>
      <c r="B319" s="58" t="s">
        <v>251</v>
      </c>
      <c r="C319" s="59">
        <v>4.3</v>
      </c>
      <c r="D319" s="19">
        <f t="shared" si="235"/>
        <v>4</v>
      </c>
      <c r="E319" s="20" t="str">
        <f t="shared" si="236"/>
        <v>GR</v>
      </c>
      <c r="F319" s="21"/>
      <c r="G319" s="22"/>
      <c r="H319" s="23" t="s">
        <v>48</v>
      </c>
      <c r="I319" s="22"/>
      <c r="J319" s="24">
        <v>4</v>
      </c>
      <c r="K319" s="22"/>
      <c r="L319" s="22"/>
      <c r="M319" s="22"/>
      <c r="N319" s="22"/>
      <c r="O319" s="22"/>
      <c r="P319" s="53" t="str">
        <f t="shared" si="226"/>
        <v>Número de Empresas del Sector Agrícola por Tipo de Cultivo en la Categoría de Tamaño Específica: MEDIANA 1 del Servicio de Impuestos Internos de Chile para el Año 2020 (empleados)</v>
      </c>
      <c r="Q319" s="20" t="str">
        <f t="shared" si="237"/>
        <v>Gráfico 1</v>
      </c>
      <c r="R319" s="26" t="s">
        <v>70</v>
      </c>
      <c r="S319" s="27">
        <f t="shared" si="227"/>
        <v>4</v>
      </c>
      <c r="T319" s="28"/>
      <c r="U319" s="28"/>
      <c r="V319" s="28"/>
      <c r="W319" s="28"/>
      <c r="X319" s="28"/>
      <c r="Y319" s="28"/>
      <c r="Z319" s="25" t="str">
        <f t="shared" si="228"/>
        <v>https://analytics.zoho.com/open-view/2395394000001035438?ZOHO_CRITERIA=%224.5%22.%22Id_Tama%C3%B1o_Espec%C3%ADfico%22%3D4</v>
      </c>
      <c r="AA319" s="29" t="s">
        <v>71</v>
      </c>
      <c r="AB319" s="30" t="str">
        <f t="shared" si="238"/>
        <v>Chile</v>
      </c>
      <c r="AC319" s="31" t="str">
        <f t="shared" si="238"/>
        <v>Año 2020</v>
      </c>
      <c r="AD319" s="32" t="str">
        <f t="shared" si="238"/>
        <v>empresas</v>
      </c>
      <c r="AE319" s="30" t="str">
        <f t="shared" si="238"/>
        <v>Número</v>
      </c>
      <c r="AG319" s="33" t="str">
        <f t="shared" si="229"/>
        <v>Gráfico 1</v>
      </c>
      <c r="AH319" s="34" t="str">
        <f t="shared" si="239"/>
        <v>Número de Empresas Agrícultura</v>
      </c>
      <c r="AI319" s="34" t="str">
        <f t="shared" si="230"/>
        <v>Número de empresas dedicadas a agricultura y/o ganadería clasificadas por el Servicio de Impuestos Internos de tamaño MEDIANA 1</v>
      </c>
      <c r="AJ319" s="34" t="str">
        <f t="shared" si="231"/>
        <v>Número de Empresas del Sector Agrícola por Tipo de Cultivo en la Categoría de Tamaño Específica: MEDIANA 1 del Servicio de Impuestos Internos de Chile para el Año 2020 (empleados)</v>
      </c>
      <c r="AK319" s="35" t="str">
        <f t="shared" si="240"/>
        <v>Año 2020</v>
      </c>
      <c r="AL319" s="34" t="str">
        <f t="shared" si="240"/>
        <v>venta estimada, empresas en agricultura, cultivos, actividad económica, agricultura, ganadería</v>
      </c>
      <c r="AM319" s="36" t="str">
        <f t="shared" si="232"/>
        <v>https://analytics.zoho.com/open-view/2395394000001035438?ZOHO_CRITERIA=%224.5%22.%22Id_Tama%C3%B1o_Espec%C3%ADfico%22%3D4</v>
      </c>
      <c r="AN319" s="44" t="str">
        <f t="shared" si="233"/>
        <v>CHL</v>
      </c>
      <c r="AO319" s="44" t="str">
        <f t="shared" si="233"/>
        <v>País</v>
      </c>
      <c r="AP319" s="34" t="str">
        <f t="shared" si="233"/>
        <v>Número de Empleados de las empresas dedicadas a una actividad económica asociada a la agricultura o la ganadería, según tamaño de la empresa.</v>
      </c>
      <c r="AQ319" s="45">
        <f t="shared" si="233"/>
        <v>44324</v>
      </c>
      <c r="AR319" s="36" t="str">
        <f t="shared" si="233"/>
        <v>Español</v>
      </c>
      <c r="AS319" s="36" t="str">
        <f t="shared" si="233"/>
        <v>Naty</v>
      </c>
      <c r="AT319" s="40" t="str">
        <f t="shared" si="233"/>
        <v>No Aplica</v>
      </c>
      <c r="AU319" s="40" t="str">
        <f t="shared" si="233"/>
        <v>No Aplica</v>
      </c>
      <c r="AV319" s="40" t="str">
        <f t="shared" si="233"/>
        <v>No Aplica</v>
      </c>
      <c r="AW319" s="35">
        <f t="shared" si="233"/>
        <v>100100000</v>
      </c>
      <c r="AX319" s="41" t="e">
        <f t="shared" si="233"/>
        <v>#REF!</v>
      </c>
      <c r="AY319" s="46" t="str">
        <f t="shared" si="233"/>
        <v>Fruta</v>
      </c>
      <c r="AZ319" s="40">
        <f t="shared" si="233"/>
        <v>38</v>
      </c>
      <c r="BA319" s="41" t="e">
        <f>+VLOOKUP($Z319,[3]!Temporalidad[[nombre]:[Columna1]],7,0)</f>
        <v>#REF!</v>
      </c>
      <c r="BB319" s="41" t="e">
        <f>+VLOOKUP($B319,[3]!Tipo_Gráfico[#Data],2,0)</f>
        <v>#REF!</v>
      </c>
      <c r="BC319" s="36" t="str">
        <f t="shared" si="241"/>
        <v>Servicio de Impuestos Internos , Ministerio de Hacienda, Chile</v>
      </c>
      <c r="BD319" s="35" t="e">
        <f>+VLOOKUP($AA319,[3]!unidad_medida[[nombre]:[Columna1]],2,0)</f>
        <v>#REF!</v>
      </c>
      <c r="BE319" s="40" t="str">
        <f t="shared" si="234"/>
        <v>No Aplica</v>
      </c>
      <c r="BF319" s="40" t="str">
        <f t="shared" si="234"/>
        <v>No Aplica</v>
      </c>
      <c r="BG319" s="40" t="str">
        <f t="shared" si="234"/>
        <v>No Aplica</v>
      </c>
      <c r="BH319" s="41" t="e">
        <f>+VLOOKUP($AP319,[3]!Responsables[#Data],3,0)</f>
        <v>#REF!</v>
      </c>
      <c r="BI319" s="41" t="e">
        <f>+VLOOKUP($AA319,[3]!unidad_medida[[nombre]:[Columna1]],5,0)</f>
        <v>#REF!</v>
      </c>
    </row>
    <row r="320" spans="1:61" ht="24" x14ac:dyDescent="0.35">
      <c r="A320" s="58" t="s">
        <v>250</v>
      </c>
      <c r="B320" s="58" t="s">
        <v>251</v>
      </c>
      <c r="C320" s="59">
        <v>4.3</v>
      </c>
      <c r="D320" s="19">
        <f t="shared" si="235"/>
        <v>5</v>
      </c>
      <c r="E320" s="20" t="str">
        <f t="shared" si="236"/>
        <v>GR</v>
      </c>
      <c r="F320" s="21"/>
      <c r="G320" s="22"/>
      <c r="H320" s="23" t="s">
        <v>48</v>
      </c>
      <c r="I320" s="22"/>
      <c r="J320" s="24">
        <v>5</v>
      </c>
      <c r="K320" s="22"/>
      <c r="L320" s="22"/>
      <c r="M320" s="22"/>
      <c r="N320" s="22"/>
      <c r="O320" s="22"/>
      <c r="P320" s="53" t="str">
        <f t="shared" si="226"/>
        <v>Número de Empresas del Sector Agrícola por Tipo de Cultivo en la Categoría de Tamaño Específica: MICRO 2 del Servicio de Impuestos Internos de Chile para el Año 2020 (empleados)</v>
      </c>
      <c r="Q320" s="20" t="str">
        <f t="shared" si="237"/>
        <v>Gráfico 1</v>
      </c>
      <c r="R320" s="26" t="s">
        <v>72</v>
      </c>
      <c r="S320" s="27">
        <f t="shared" si="227"/>
        <v>5</v>
      </c>
      <c r="T320" s="28"/>
      <c r="U320" s="28"/>
      <c r="V320" s="28"/>
      <c r="W320" s="28"/>
      <c r="X320" s="28"/>
      <c r="Y320" s="28"/>
      <c r="Z320" s="25" t="str">
        <f t="shared" si="228"/>
        <v>https://analytics.zoho.com/open-view/2395394000001035438?ZOHO_CRITERIA=%224.5%22.%22Id_Tama%C3%B1o_Espec%C3%ADfico%22%3D5</v>
      </c>
      <c r="AA320" s="29" t="s">
        <v>73</v>
      </c>
      <c r="AB320" s="30" t="str">
        <f t="shared" si="238"/>
        <v>Chile</v>
      </c>
      <c r="AC320" s="31" t="str">
        <f t="shared" si="238"/>
        <v>Año 2020</v>
      </c>
      <c r="AD320" s="32" t="str">
        <f t="shared" si="238"/>
        <v>empresas</v>
      </c>
      <c r="AE320" s="30" t="str">
        <f t="shared" si="238"/>
        <v>Número</v>
      </c>
      <c r="AG320" s="33" t="str">
        <f t="shared" si="229"/>
        <v>Gráfico 1</v>
      </c>
      <c r="AH320" s="34" t="str">
        <f t="shared" si="239"/>
        <v>Número de Empresas Agrícultura</v>
      </c>
      <c r="AI320" s="34" t="str">
        <f t="shared" si="230"/>
        <v>Número de empresas dedicadas a agricultura y/o ganadería clasificadas por el Servicio de Impuestos Internos de tamaño MICRO 2</v>
      </c>
      <c r="AJ320" s="34" t="str">
        <f t="shared" si="231"/>
        <v>Número de Empresas del Sector Agrícola por Tipo de Cultivo en la Categoría de Tamaño Específica: MICRO 2 del Servicio de Impuestos Internos de Chile para el Año 2020 (empleados)</v>
      </c>
      <c r="AK320" s="35" t="str">
        <f t="shared" si="240"/>
        <v>Año 2020</v>
      </c>
      <c r="AL320" s="34" t="str">
        <f t="shared" si="240"/>
        <v>venta estimada, empresas en agricultura, cultivos, actividad económica, agricultura, ganadería</v>
      </c>
      <c r="AM320" s="36" t="str">
        <f t="shared" si="232"/>
        <v>https://analytics.zoho.com/open-view/2395394000001035438?ZOHO_CRITERIA=%224.5%22.%22Id_Tama%C3%B1o_Espec%C3%ADfico%22%3D5</v>
      </c>
      <c r="AN320" s="44" t="str">
        <f t="shared" si="233"/>
        <v>CHL</v>
      </c>
      <c r="AO320" s="44" t="str">
        <f t="shared" si="233"/>
        <v>País</v>
      </c>
      <c r="AP320" s="34" t="str">
        <f t="shared" si="233"/>
        <v>Número de Empleados de las empresas dedicadas a una actividad económica asociada a la agricultura o la ganadería, según tamaño de la empresa.</v>
      </c>
      <c r="AQ320" s="45">
        <f t="shared" si="233"/>
        <v>44324</v>
      </c>
      <c r="AR320" s="36" t="str">
        <f t="shared" si="233"/>
        <v>Español</v>
      </c>
      <c r="AS320" s="36" t="str">
        <f t="shared" si="233"/>
        <v>Naty</v>
      </c>
      <c r="AT320" s="40" t="str">
        <f t="shared" si="233"/>
        <v>No Aplica</v>
      </c>
      <c r="AU320" s="40" t="str">
        <f t="shared" si="233"/>
        <v>No Aplica</v>
      </c>
      <c r="AV320" s="40" t="str">
        <f t="shared" si="233"/>
        <v>No Aplica</v>
      </c>
      <c r="AW320" s="35">
        <f t="shared" si="233"/>
        <v>100100000</v>
      </c>
      <c r="AX320" s="41" t="e">
        <f t="shared" si="233"/>
        <v>#REF!</v>
      </c>
      <c r="AY320" s="46" t="str">
        <f t="shared" si="233"/>
        <v>Fruta</v>
      </c>
      <c r="AZ320" s="40">
        <f t="shared" si="233"/>
        <v>38</v>
      </c>
      <c r="BA320" s="41" t="e">
        <f>+VLOOKUP($Z320,[3]!Temporalidad[[nombre]:[Columna1]],7,0)</f>
        <v>#REF!</v>
      </c>
      <c r="BB320" s="41" t="e">
        <f>+VLOOKUP($B320,[3]!Tipo_Gráfico[#Data],2,0)</f>
        <v>#REF!</v>
      </c>
      <c r="BC320" s="36" t="str">
        <f t="shared" si="241"/>
        <v>Servicio de Impuestos Internos , Ministerio de Hacienda, Chile</v>
      </c>
      <c r="BD320" s="35" t="e">
        <f>+VLOOKUP($AA320,[3]!unidad_medida[[nombre]:[Columna1]],2,0)</f>
        <v>#REF!</v>
      </c>
      <c r="BE320" s="40" t="str">
        <f t="shared" si="234"/>
        <v>No Aplica</v>
      </c>
      <c r="BF320" s="40" t="str">
        <f t="shared" si="234"/>
        <v>No Aplica</v>
      </c>
      <c r="BG320" s="40" t="str">
        <f t="shared" si="234"/>
        <v>No Aplica</v>
      </c>
      <c r="BH320" s="41" t="e">
        <f>+VLOOKUP($AP320,[3]!Responsables[#Data],3,0)</f>
        <v>#REF!</v>
      </c>
      <c r="BI320" s="41" t="e">
        <f>+VLOOKUP($AA320,[3]!unidad_medida[[nombre]:[Columna1]],5,0)</f>
        <v>#REF!</v>
      </c>
    </row>
    <row r="321" spans="1:61" ht="24" x14ac:dyDescent="0.35">
      <c r="A321" s="58" t="s">
        <v>250</v>
      </c>
      <c r="B321" s="58" t="s">
        <v>251</v>
      </c>
      <c r="C321" s="59">
        <v>4.3</v>
      </c>
      <c r="D321" s="19">
        <f t="shared" si="235"/>
        <v>6</v>
      </c>
      <c r="E321" s="20" t="str">
        <f t="shared" si="236"/>
        <v>GR</v>
      </c>
      <c r="F321" s="21"/>
      <c r="G321" s="22"/>
      <c r="H321" s="23" t="s">
        <v>48</v>
      </c>
      <c r="I321" s="22"/>
      <c r="J321" s="24">
        <v>6</v>
      </c>
      <c r="K321" s="22"/>
      <c r="L321" s="22"/>
      <c r="M321" s="22"/>
      <c r="N321" s="22"/>
      <c r="O321" s="22"/>
      <c r="P321" s="53" t="str">
        <f t="shared" si="226"/>
        <v>Número de Empresas del Sector Agrícola por Tipo de Cultivo en la Categoría de Tamaño Específica: PEQUEÑA 3 del Servicio de Impuestos Internos de Chile para el Año 2020 (empleados)</v>
      </c>
      <c r="Q321" s="20" t="str">
        <f t="shared" si="237"/>
        <v>Gráfico 1</v>
      </c>
      <c r="R321" s="26" t="s">
        <v>74</v>
      </c>
      <c r="S321" s="27">
        <f t="shared" si="227"/>
        <v>6</v>
      </c>
      <c r="T321" s="28"/>
      <c r="U321" s="28"/>
      <c r="V321" s="28"/>
      <c r="W321" s="28"/>
      <c r="X321" s="28"/>
      <c r="Y321" s="28"/>
      <c r="Z321" s="25" t="str">
        <f t="shared" si="228"/>
        <v>https://analytics.zoho.com/open-view/2395394000001035438?ZOHO_CRITERIA=%224.5%22.%22Id_Tama%C3%B1o_Espec%C3%ADfico%22%3D6</v>
      </c>
      <c r="AA321" s="29" t="s">
        <v>75</v>
      </c>
      <c r="AB321" s="30" t="str">
        <f t="shared" si="238"/>
        <v>Chile</v>
      </c>
      <c r="AC321" s="31" t="str">
        <f t="shared" si="238"/>
        <v>Año 2020</v>
      </c>
      <c r="AD321" s="32" t="str">
        <f t="shared" si="238"/>
        <v>empresas</v>
      </c>
      <c r="AE321" s="30" t="str">
        <f t="shared" si="238"/>
        <v>Número</v>
      </c>
      <c r="AG321" s="33" t="str">
        <f t="shared" si="229"/>
        <v>Gráfico 1</v>
      </c>
      <c r="AH321" s="34" t="str">
        <f t="shared" si="239"/>
        <v>Número de Empresas Agrícultura</v>
      </c>
      <c r="AI321" s="34" t="str">
        <f t="shared" si="230"/>
        <v>Número de empresas dedicadas a agricultura y/o ganadería clasificadas por el Servicio de Impuestos Internos de tamaño PEQUEÑA 3</v>
      </c>
      <c r="AJ321" s="34" t="str">
        <f t="shared" si="231"/>
        <v>Número de Empresas del Sector Agrícola por Tipo de Cultivo en la Categoría de Tamaño Específica: PEQUEÑA 3 del Servicio de Impuestos Internos de Chile para el Año 2020 (empleados)</v>
      </c>
      <c r="AK321" s="35" t="str">
        <f t="shared" si="240"/>
        <v>Año 2020</v>
      </c>
      <c r="AL321" s="34" t="str">
        <f t="shared" si="240"/>
        <v>venta estimada, empresas en agricultura, cultivos, actividad económica, agricultura, ganadería</v>
      </c>
      <c r="AM321" s="36" t="str">
        <f t="shared" si="232"/>
        <v>https://analytics.zoho.com/open-view/2395394000001035438?ZOHO_CRITERIA=%224.5%22.%22Id_Tama%C3%B1o_Espec%C3%ADfico%22%3D6</v>
      </c>
      <c r="AN321" s="44" t="str">
        <f t="shared" si="233"/>
        <v>CHL</v>
      </c>
      <c r="AO321" s="44" t="str">
        <f t="shared" si="233"/>
        <v>País</v>
      </c>
      <c r="AP321" s="34" t="str">
        <f t="shared" si="233"/>
        <v>Número de Empleados de las empresas dedicadas a una actividad económica asociada a la agricultura o la ganadería, según tamaño de la empresa.</v>
      </c>
      <c r="AQ321" s="45">
        <f t="shared" si="233"/>
        <v>44324</v>
      </c>
      <c r="AR321" s="36" t="str">
        <f t="shared" si="233"/>
        <v>Español</v>
      </c>
      <c r="AS321" s="36" t="str">
        <f t="shared" si="233"/>
        <v>Naty</v>
      </c>
      <c r="AT321" s="40" t="str">
        <f t="shared" si="233"/>
        <v>No Aplica</v>
      </c>
      <c r="AU321" s="40" t="str">
        <f t="shared" si="233"/>
        <v>No Aplica</v>
      </c>
      <c r="AV321" s="40" t="str">
        <f t="shared" si="233"/>
        <v>No Aplica</v>
      </c>
      <c r="AW321" s="35">
        <f t="shared" si="233"/>
        <v>100100000</v>
      </c>
      <c r="AX321" s="41" t="e">
        <f t="shared" si="233"/>
        <v>#REF!</v>
      </c>
      <c r="AY321" s="46" t="str">
        <f t="shared" si="233"/>
        <v>Fruta</v>
      </c>
      <c r="AZ321" s="40">
        <f t="shared" si="233"/>
        <v>38</v>
      </c>
      <c r="BA321" s="41" t="e">
        <f>+VLOOKUP($Z321,[3]!Temporalidad[[nombre]:[Columna1]],7,0)</f>
        <v>#REF!</v>
      </c>
      <c r="BB321" s="41" t="e">
        <f>+VLOOKUP($B321,[3]!Tipo_Gráfico[#Data],2,0)</f>
        <v>#REF!</v>
      </c>
      <c r="BC321" s="36" t="str">
        <f t="shared" si="241"/>
        <v>Servicio de Impuestos Internos , Ministerio de Hacienda, Chile</v>
      </c>
      <c r="BD321" s="35" t="e">
        <f>+VLOOKUP($AA321,[3]!unidad_medida[[nombre]:[Columna1]],2,0)</f>
        <v>#REF!</v>
      </c>
      <c r="BE321" s="40" t="str">
        <f t="shared" si="234"/>
        <v>No Aplica</v>
      </c>
      <c r="BF321" s="40" t="str">
        <f t="shared" si="234"/>
        <v>No Aplica</v>
      </c>
      <c r="BG321" s="40" t="str">
        <f t="shared" si="234"/>
        <v>No Aplica</v>
      </c>
      <c r="BH321" s="41" t="e">
        <f>+VLOOKUP($AP321,[3]!Responsables[#Data],3,0)</f>
        <v>#REF!</v>
      </c>
      <c r="BI321" s="41" t="e">
        <f>+VLOOKUP($AA321,[3]!unidad_medida[[nombre]:[Columna1]],5,0)</f>
        <v>#REF!</v>
      </c>
    </row>
    <row r="322" spans="1:61" ht="24" x14ac:dyDescent="0.35">
      <c r="A322" s="58" t="s">
        <v>250</v>
      </c>
      <c r="B322" s="58" t="s">
        <v>251</v>
      </c>
      <c r="C322" s="59">
        <v>4.3</v>
      </c>
      <c r="D322" s="19">
        <f t="shared" si="235"/>
        <v>7</v>
      </c>
      <c r="E322" s="20" t="str">
        <f t="shared" si="236"/>
        <v>GR</v>
      </c>
      <c r="F322" s="21"/>
      <c r="G322" s="22"/>
      <c r="H322" s="23" t="s">
        <v>48</v>
      </c>
      <c r="I322" s="22"/>
      <c r="J322" s="24">
        <v>7</v>
      </c>
      <c r="K322" s="22"/>
      <c r="L322" s="22"/>
      <c r="M322" s="22"/>
      <c r="N322" s="22"/>
      <c r="O322" s="22"/>
      <c r="P322" s="53" t="str">
        <f t="shared" si="226"/>
        <v>Número de Empresas del Sector Agrícola por Tipo de Cultivo en la Categoría de Tamaño Específica: MICRO 3 del Servicio de Impuestos Internos de Chile para el Año 2020 (empleados)</v>
      </c>
      <c r="Q322" s="20" t="str">
        <f t="shared" si="237"/>
        <v>Gráfico 1</v>
      </c>
      <c r="R322" s="26" t="s">
        <v>76</v>
      </c>
      <c r="S322" s="27">
        <f t="shared" si="227"/>
        <v>7</v>
      </c>
      <c r="T322" s="28"/>
      <c r="U322" s="28"/>
      <c r="V322" s="28"/>
      <c r="W322" s="28"/>
      <c r="X322" s="28"/>
      <c r="Y322" s="28"/>
      <c r="Z322" s="25" t="str">
        <f t="shared" si="228"/>
        <v>https://analytics.zoho.com/open-view/2395394000001035438?ZOHO_CRITERIA=%224.5%22.%22Id_Tama%C3%B1o_Espec%C3%ADfico%22%3D7</v>
      </c>
      <c r="AA322" s="29" t="s">
        <v>77</v>
      </c>
      <c r="AB322" s="30" t="str">
        <f t="shared" si="238"/>
        <v>Chile</v>
      </c>
      <c r="AC322" s="31" t="str">
        <f t="shared" si="238"/>
        <v>Año 2020</v>
      </c>
      <c r="AD322" s="32" t="str">
        <f t="shared" si="238"/>
        <v>empresas</v>
      </c>
      <c r="AE322" s="30" t="str">
        <f t="shared" si="238"/>
        <v>Número</v>
      </c>
      <c r="AG322" s="33" t="str">
        <f t="shared" si="229"/>
        <v>Gráfico 1</v>
      </c>
      <c r="AH322" s="34" t="str">
        <f t="shared" si="239"/>
        <v>Número de Empresas Agrícultura</v>
      </c>
      <c r="AI322" s="34" t="str">
        <f t="shared" si="230"/>
        <v>Número de empresas dedicadas a agricultura y/o ganadería clasificadas por el Servicio de Impuestos Internos de tamaño MICRO 3</v>
      </c>
      <c r="AJ322" s="34" t="str">
        <f t="shared" si="231"/>
        <v>Número de Empresas del Sector Agrícola por Tipo de Cultivo en la Categoría de Tamaño Específica: MICRO 3 del Servicio de Impuestos Internos de Chile para el Año 2020 (empleados)</v>
      </c>
      <c r="AK322" s="35" t="str">
        <f t="shared" si="240"/>
        <v>Año 2020</v>
      </c>
      <c r="AL322" s="34" t="str">
        <f t="shared" si="240"/>
        <v>venta estimada, empresas en agricultura, cultivos, actividad económica, agricultura, ganadería</v>
      </c>
      <c r="AM322" s="36" t="str">
        <f t="shared" si="232"/>
        <v>https://analytics.zoho.com/open-view/2395394000001035438?ZOHO_CRITERIA=%224.5%22.%22Id_Tama%C3%B1o_Espec%C3%ADfico%22%3D7</v>
      </c>
      <c r="AN322" s="44" t="str">
        <f t="shared" si="233"/>
        <v>CHL</v>
      </c>
      <c r="AO322" s="44" t="str">
        <f t="shared" si="233"/>
        <v>País</v>
      </c>
      <c r="AP322" s="34" t="str">
        <f t="shared" si="233"/>
        <v>Número de Empleados de las empresas dedicadas a una actividad económica asociada a la agricultura o la ganadería, según tamaño de la empresa.</v>
      </c>
      <c r="AQ322" s="45">
        <f t="shared" si="233"/>
        <v>44324</v>
      </c>
      <c r="AR322" s="36" t="str">
        <f t="shared" si="233"/>
        <v>Español</v>
      </c>
      <c r="AS322" s="36" t="str">
        <f t="shared" si="233"/>
        <v>Naty</v>
      </c>
      <c r="AT322" s="40" t="str">
        <f t="shared" si="233"/>
        <v>No Aplica</v>
      </c>
      <c r="AU322" s="40" t="str">
        <f t="shared" si="233"/>
        <v>No Aplica</v>
      </c>
      <c r="AV322" s="40" t="str">
        <f t="shared" si="233"/>
        <v>No Aplica</v>
      </c>
      <c r="AW322" s="35">
        <f t="shared" si="233"/>
        <v>100100000</v>
      </c>
      <c r="AX322" s="41" t="e">
        <f t="shared" si="233"/>
        <v>#REF!</v>
      </c>
      <c r="AY322" s="46" t="str">
        <f t="shared" si="233"/>
        <v>Fruta</v>
      </c>
      <c r="AZ322" s="40">
        <f t="shared" si="233"/>
        <v>38</v>
      </c>
      <c r="BA322" s="41" t="e">
        <f>+VLOOKUP($Z322,[3]!Temporalidad[[nombre]:[Columna1]],7,0)</f>
        <v>#REF!</v>
      </c>
      <c r="BB322" s="41" t="e">
        <f>+VLOOKUP($B322,[3]!Tipo_Gráfico[#Data],2,0)</f>
        <v>#REF!</v>
      </c>
      <c r="BC322" s="36" t="str">
        <f t="shared" si="241"/>
        <v>Servicio de Impuestos Internos , Ministerio de Hacienda, Chile</v>
      </c>
      <c r="BD322" s="35" t="e">
        <f>+VLOOKUP($AA322,[3]!unidad_medida[[nombre]:[Columna1]],2,0)</f>
        <v>#REF!</v>
      </c>
      <c r="BE322" s="40" t="str">
        <f t="shared" si="234"/>
        <v>No Aplica</v>
      </c>
      <c r="BF322" s="40" t="str">
        <f t="shared" si="234"/>
        <v>No Aplica</v>
      </c>
      <c r="BG322" s="40" t="str">
        <f t="shared" si="234"/>
        <v>No Aplica</v>
      </c>
      <c r="BH322" s="41" t="e">
        <f>+VLOOKUP($AP322,[3]!Responsables[#Data],3,0)</f>
        <v>#REF!</v>
      </c>
      <c r="BI322" s="41" t="e">
        <f>+VLOOKUP($AA322,[3]!unidad_medida[[nombre]:[Columna1]],5,0)</f>
        <v>#REF!</v>
      </c>
    </row>
    <row r="323" spans="1:61" ht="24" x14ac:dyDescent="0.35">
      <c r="A323" s="58" t="s">
        <v>250</v>
      </c>
      <c r="B323" s="58" t="s">
        <v>251</v>
      </c>
      <c r="C323" s="59">
        <v>4.3</v>
      </c>
      <c r="D323" s="19">
        <f t="shared" si="235"/>
        <v>8</v>
      </c>
      <c r="E323" s="20" t="str">
        <f t="shared" si="236"/>
        <v>GR</v>
      </c>
      <c r="F323" s="21"/>
      <c r="G323" s="22"/>
      <c r="H323" s="23" t="s">
        <v>48</v>
      </c>
      <c r="I323" s="22"/>
      <c r="J323" s="24">
        <v>8</v>
      </c>
      <c r="K323" s="22"/>
      <c r="L323" s="22"/>
      <c r="M323" s="22"/>
      <c r="N323" s="22"/>
      <c r="O323" s="22"/>
      <c r="P323" s="53" t="str">
        <f t="shared" si="226"/>
        <v>Número de Empresas del Sector Agrícola por Tipo de Cultivo en la Categoría de Tamaño Específica: GRANDE 1 del Servicio de Impuestos Internos de Chile para el Año 2020 (empleados)</v>
      </c>
      <c r="Q323" s="20" t="str">
        <f t="shared" si="237"/>
        <v>Gráfico 1</v>
      </c>
      <c r="R323" s="26" t="s">
        <v>78</v>
      </c>
      <c r="S323" s="27">
        <f t="shared" si="227"/>
        <v>8</v>
      </c>
      <c r="T323" s="28"/>
      <c r="U323" s="28"/>
      <c r="V323" s="28"/>
      <c r="W323" s="28"/>
      <c r="X323" s="28"/>
      <c r="Y323" s="28"/>
      <c r="Z323" s="25" t="str">
        <f t="shared" si="228"/>
        <v>https://analytics.zoho.com/open-view/2395394000001035438?ZOHO_CRITERIA=%224.5%22.%22Id_Tama%C3%B1o_Espec%C3%ADfico%22%3D8</v>
      </c>
      <c r="AA323" s="29" t="s">
        <v>79</v>
      </c>
      <c r="AB323" s="30" t="str">
        <f t="shared" si="238"/>
        <v>Chile</v>
      </c>
      <c r="AC323" s="31" t="str">
        <f t="shared" si="238"/>
        <v>Año 2020</v>
      </c>
      <c r="AD323" s="32" t="str">
        <f t="shared" si="238"/>
        <v>empresas</v>
      </c>
      <c r="AE323" s="30" t="str">
        <f t="shared" si="238"/>
        <v>Número</v>
      </c>
      <c r="AG323" s="33" t="str">
        <f t="shared" si="229"/>
        <v>Gráfico 1</v>
      </c>
      <c r="AH323" s="34" t="str">
        <f t="shared" si="239"/>
        <v>Número de Empresas Agrícultura</v>
      </c>
      <c r="AI323" s="34" t="str">
        <f t="shared" si="230"/>
        <v>Número de empresas dedicadas a agricultura y/o ganadería clasificadas por el Servicio de Impuestos Internos de tamaño GRANDE 1</v>
      </c>
      <c r="AJ323" s="34" t="str">
        <f t="shared" si="231"/>
        <v>Número de Empresas del Sector Agrícola por Tipo de Cultivo en la Categoría de Tamaño Específica: GRANDE 1 del Servicio de Impuestos Internos de Chile para el Año 2020 (empleados)</v>
      </c>
      <c r="AK323" s="35" t="str">
        <f t="shared" si="240"/>
        <v>Año 2020</v>
      </c>
      <c r="AL323" s="34" t="str">
        <f t="shared" si="240"/>
        <v>venta estimada, empresas en agricultura, cultivos, actividad económica, agricultura, ganadería</v>
      </c>
      <c r="AM323" s="36" t="str">
        <f t="shared" si="232"/>
        <v>https://analytics.zoho.com/open-view/2395394000001035438?ZOHO_CRITERIA=%224.5%22.%22Id_Tama%C3%B1o_Espec%C3%ADfico%22%3D8</v>
      </c>
      <c r="AN323" s="44" t="str">
        <f t="shared" si="233"/>
        <v>CHL</v>
      </c>
      <c r="AO323" s="44" t="str">
        <f t="shared" si="233"/>
        <v>País</v>
      </c>
      <c r="AP323" s="34" t="str">
        <f t="shared" si="233"/>
        <v>Número de Empleados de las empresas dedicadas a una actividad económica asociada a la agricultura o la ganadería, según tamaño de la empresa.</v>
      </c>
      <c r="AQ323" s="45">
        <f t="shared" si="233"/>
        <v>44324</v>
      </c>
      <c r="AR323" s="36" t="str">
        <f t="shared" si="233"/>
        <v>Español</v>
      </c>
      <c r="AS323" s="36" t="str">
        <f t="shared" si="233"/>
        <v>Naty</v>
      </c>
      <c r="AT323" s="40" t="str">
        <f t="shared" si="233"/>
        <v>No Aplica</v>
      </c>
      <c r="AU323" s="40" t="str">
        <f t="shared" si="233"/>
        <v>No Aplica</v>
      </c>
      <c r="AV323" s="40" t="str">
        <f t="shared" si="233"/>
        <v>No Aplica</v>
      </c>
      <c r="AW323" s="35">
        <f t="shared" si="233"/>
        <v>100100000</v>
      </c>
      <c r="AX323" s="41" t="e">
        <f t="shared" si="233"/>
        <v>#REF!</v>
      </c>
      <c r="AY323" s="46" t="str">
        <f t="shared" si="233"/>
        <v>Fruta</v>
      </c>
      <c r="AZ323" s="40">
        <f t="shared" si="233"/>
        <v>38</v>
      </c>
      <c r="BA323" s="41" t="e">
        <f>+VLOOKUP($Z323,[3]!Temporalidad[[nombre]:[Columna1]],7,0)</f>
        <v>#REF!</v>
      </c>
      <c r="BB323" s="41" t="e">
        <f>+VLOOKUP($B323,[3]!Tipo_Gráfico[#Data],2,0)</f>
        <v>#REF!</v>
      </c>
      <c r="BC323" s="36" t="str">
        <f t="shared" si="241"/>
        <v>Servicio de Impuestos Internos , Ministerio de Hacienda, Chile</v>
      </c>
      <c r="BD323" s="35" t="e">
        <f>+VLOOKUP($AA323,[3]!unidad_medida[[nombre]:[Columna1]],2,0)</f>
        <v>#REF!</v>
      </c>
      <c r="BE323" s="40" t="str">
        <f t="shared" si="234"/>
        <v>No Aplica</v>
      </c>
      <c r="BF323" s="40" t="str">
        <f t="shared" si="234"/>
        <v>No Aplica</v>
      </c>
      <c r="BG323" s="40" t="str">
        <f t="shared" si="234"/>
        <v>No Aplica</v>
      </c>
      <c r="BH323" s="41" t="e">
        <f>+VLOOKUP($AP323,[3]!Responsables[#Data],3,0)</f>
        <v>#REF!</v>
      </c>
      <c r="BI323" s="41" t="e">
        <f>+VLOOKUP($AA323,[3]!unidad_medida[[nombre]:[Columna1]],5,0)</f>
        <v>#REF!</v>
      </c>
    </row>
    <row r="324" spans="1:61" ht="24" x14ac:dyDescent="0.35">
      <c r="A324" s="58" t="s">
        <v>250</v>
      </c>
      <c r="B324" s="58" t="s">
        <v>251</v>
      </c>
      <c r="C324" s="59">
        <v>4.3</v>
      </c>
      <c r="D324" s="19">
        <f t="shared" si="235"/>
        <v>9</v>
      </c>
      <c r="E324" s="20" t="str">
        <f t="shared" si="236"/>
        <v>GR</v>
      </c>
      <c r="F324" s="21"/>
      <c r="G324" s="22"/>
      <c r="H324" s="23" t="s">
        <v>48</v>
      </c>
      <c r="I324" s="22"/>
      <c r="J324" s="24">
        <v>9</v>
      </c>
      <c r="K324" s="22"/>
      <c r="L324" s="22"/>
      <c r="M324" s="22"/>
      <c r="N324" s="22"/>
      <c r="O324" s="22"/>
      <c r="P324" s="53" t="str">
        <f t="shared" si="226"/>
        <v>Número de Empresas del Sector Agrícola por Tipo de Cultivo en la Categoría de Tamaño Específica: PEQUEÑA 1 del Servicio de Impuestos Internos de Chile para el Año 2020 (empleados)</v>
      </c>
      <c r="Q324" s="20" t="str">
        <f t="shared" si="237"/>
        <v>Gráfico 1</v>
      </c>
      <c r="R324" s="26" t="s">
        <v>80</v>
      </c>
      <c r="S324" s="27">
        <f t="shared" si="227"/>
        <v>9</v>
      </c>
      <c r="T324" s="28"/>
      <c r="U324" s="28"/>
      <c r="V324" s="28"/>
      <c r="W324" s="28"/>
      <c r="X324" s="28"/>
      <c r="Y324" s="28"/>
      <c r="Z324" s="25" t="str">
        <f t="shared" si="228"/>
        <v>https://analytics.zoho.com/open-view/2395394000001035438?ZOHO_CRITERIA=%224.5%22.%22Id_Tama%C3%B1o_Espec%C3%ADfico%22%3D9</v>
      </c>
      <c r="AA324" s="29" t="s">
        <v>81</v>
      </c>
      <c r="AB324" s="30" t="str">
        <f t="shared" si="238"/>
        <v>Chile</v>
      </c>
      <c r="AC324" s="31" t="str">
        <f t="shared" si="238"/>
        <v>Año 2020</v>
      </c>
      <c r="AD324" s="32" t="str">
        <f t="shared" si="238"/>
        <v>empresas</v>
      </c>
      <c r="AE324" s="30" t="str">
        <f t="shared" si="238"/>
        <v>Número</v>
      </c>
      <c r="AG324" s="33" t="str">
        <f t="shared" si="229"/>
        <v>Gráfico 1</v>
      </c>
      <c r="AH324" s="34" t="str">
        <f t="shared" si="239"/>
        <v>Número de Empresas Agrícultura</v>
      </c>
      <c r="AI324" s="34" t="str">
        <f t="shared" si="230"/>
        <v>Número de empresas dedicadas a agricultura y/o ganadería clasificadas por el Servicio de Impuestos Internos de tamaño PEQUEÑA 1</v>
      </c>
      <c r="AJ324" s="34" t="str">
        <f t="shared" si="231"/>
        <v>Número de Empresas del Sector Agrícola por Tipo de Cultivo en la Categoría de Tamaño Específica: PEQUEÑA 1 del Servicio de Impuestos Internos de Chile para el Año 2020 (empleados)</v>
      </c>
      <c r="AK324" s="35" t="str">
        <f t="shared" si="240"/>
        <v>Año 2020</v>
      </c>
      <c r="AL324" s="34" t="str">
        <f t="shared" si="240"/>
        <v>venta estimada, empresas en agricultura, cultivos, actividad económica, agricultura, ganadería</v>
      </c>
      <c r="AM324" s="36" t="str">
        <f t="shared" si="232"/>
        <v>https://analytics.zoho.com/open-view/2395394000001035438?ZOHO_CRITERIA=%224.5%22.%22Id_Tama%C3%B1o_Espec%C3%ADfico%22%3D9</v>
      </c>
      <c r="AN324" s="44" t="str">
        <f t="shared" si="233"/>
        <v>CHL</v>
      </c>
      <c r="AO324" s="44" t="str">
        <f t="shared" si="233"/>
        <v>País</v>
      </c>
      <c r="AP324" s="34" t="str">
        <f t="shared" si="233"/>
        <v>Número de Empleados de las empresas dedicadas a una actividad económica asociada a la agricultura o la ganadería, según tamaño de la empresa.</v>
      </c>
      <c r="AQ324" s="45">
        <f t="shared" si="233"/>
        <v>44324</v>
      </c>
      <c r="AR324" s="36" t="str">
        <f t="shared" si="233"/>
        <v>Español</v>
      </c>
      <c r="AS324" s="36" t="str">
        <f t="shared" si="233"/>
        <v>Naty</v>
      </c>
      <c r="AT324" s="40" t="str">
        <f t="shared" si="233"/>
        <v>No Aplica</v>
      </c>
      <c r="AU324" s="40" t="str">
        <f t="shared" si="233"/>
        <v>No Aplica</v>
      </c>
      <c r="AV324" s="40" t="str">
        <f t="shared" si="233"/>
        <v>No Aplica</v>
      </c>
      <c r="AW324" s="35">
        <f t="shared" si="233"/>
        <v>100100000</v>
      </c>
      <c r="AX324" s="41" t="e">
        <f t="shared" si="233"/>
        <v>#REF!</v>
      </c>
      <c r="AY324" s="46" t="str">
        <f t="shared" si="233"/>
        <v>Fruta</v>
      </c>
      <c r="AZ324" s="40">
        <f t="shared" si="233"/>
        <v>38</v>
      </c>
      <c r="BA324" s="41" t="e">
        <f>+VLOOKUP($Z324,[3]!Temporalidad[[nombre]:[Columna1]],7,0)</f>
        <v>#REF!</v>
      </c>
      <c r="BB324" s="41" t="e">
        <f>+VLOOKUP($B324,[3]!Tipo_Gráfico[#Data],2,0)</f>
        <v>#REF!</v>
      </c>
      <c r="BC324" s="36" t="str">
        <f t="shared" si="241"/>
        <v>Servicio de Impuestos Internos , Ministerio de Hacienda, Chile</v>
      </c>
      <c r="BD324" s="35" t="e">
        <f>+VLOOKUP($AA324,[3]!unidad_medida[[nombre]:[Columna1]],2,0)</f>
        <v>#REF!</v>
      </c>
      <c r="BE324" s="40" t="str">
        <f t="shared" si="234"/>
        <v>No Aplica</v>
      </c>
      <c r="BF324" s="40" t="str">
        <f t="shared" si="234"/>
        <v>No Aplica</v>
      </c>
      <c r="BG324" s="40" t="str">
        <f t="shared" si="234"/>
        <v>No Aplica</v>
      </c>
      <c r="BH324" s="41" t="e">
        <f>+VLOOKUP($AP324,[3]!Responsables[#Data],3,0)</f>
        <v>#REF!</v>
      </c>
      <c r="BI324" s="41" t="e">
        <f>+VLOOKUP($AA324,[3]!unidad_medida[[nombre]:[Columna1]],5,0)</f>
        <v>#REF!</v>
      </c>
    </row>
    <row r="325" spans="1:61" ht="24" x14ac:dyDescent="0.35">
      <c r="A325" s="58" t="s">
        <v>250</v>
      </c>
      <c r="B325" s="58" t="s">
        <v>251</v>
      </c>
      <c r="C325" s="59">
        <v>4.3</v>
      </c>
      <c r="D325" s="19">
        <f t="shared" si="235"/>
        <v>10</v>
      </c>
      <c r="E325" s="20" t="str">
        <f t="shared" si="236"/>
        <v>GR</v>
      </c>
      <c r="F325" s="21"/>
      <c r="G325" s="22"/>
      <c r="H325" s="23" t="s">
        <v>48</v>
      </c>
      <c r="I325" s="22"/>
      <c r="J325" s="24">
        <v>10</v>
      </c>
      <c r="K325" s="22"/>
      <c r="L325" s="22"/>
      <c r="M325" s="22"/>
      <c r="N325" s="22"/>
      <c r="O325" s="22"/>
      <c r="P325" s="53" t="str">
        <f t="shared" si="226"/>
        <v>Número de Empresas del Sector Agrícola por Tipo de Cultivo en la Categoría de Tamaño Específica: MEDIANA 2 del Servicio de Impuestos Internos de Chile para el Año 2020 (empleados)</v>
      </c>
      <c r="Q325" s="20" t="str">
        <f t="shared" si="237"/>
        <v>Gráfico 1</v>
      </c>
      <c r="R325" s="26" t="s">
        <v>82</v>
      </c>
      <c r="S325" s="27">
        <f t="shared" si="227"/>
        <v>10</v>
      </c>
      <c r="T325" s="28"/>
      <c r="U325" s="28"/>
      <c r="V325" s="28"/>
      <c r="W325" s="28"/>
      <c r="X325" s="28"/>
      <c r="Y325" s="28"/>
      <c r="Z325" s="25" t="str">
        <f t="shared" si="228"/>
        <v>https://analytics.zoho.com/open-view/2395394000001035438?ZOHO_CRITERIA=%224.5%22.%22Id_Tama%C3%B1o_Espec%C3%ADfico%22%3D10</v>
      </c>
      <c r="AA325" s="29" t="s">
        <v>83</v>
      </c>
      <c r="AB325" s="30" t="str">
        <f t="shared" si="238"/>
        <v>Chile</v>
      </c>
      <c r="AC325" s="31" t="str">
        <f t="shared" si="238"/>
        <v>Año 2020</v>
      </c>
      <c r="AD325" s="32" t="str">
        <f t="shared" si="238"/>
        <v>empresas</v>
      </c>
      <c r="AE325" s="30" t="str">
        <f t="shared" si="238"/>
        <v>Número</v>
      </c>
      <c r="AG325" s="33" t="str">
        <f t="shared" si="229"/>
        <v>Gráfico 1</v>
      </c>
      <c r="AH325" s="34" t="str">
        <f t="shared" si="239"/>
        <v>Número de Empresas Agrícultura</v>
      </c>
      <c r="AI325" s="34" t="str">
        <f t="shared" si="230"/>
        <v>Número de empresas dedicadas a agricultura y/o ganadería clasificadas por el Servicio de Impuestos Internos de tamaño MEDIANA 2</v>
      </c>
      <c r="AJ325" s="34" t="str">
        <f t="shared" si="231"/>
        <v>Número de Empresas del Sector Agrícola por Tipo de Cultivo en la Categoría de Tamaño Específica: MEDIANA 2 del Servicio de Impuestos Internos de Chile para el Año 2020 (empleados)</v>
      </c>
      <c r="AK325" s="35" t="str">
        <f t="shared" si="240"/>
        <v>Año 2020</v>
      </c>
      <c r="AL325" s="34" t="str">
        <f t="shared" si="240"/>
        <v>venta estimada, empresas en agricultura, cultivos, actividad económica, agricultura, ganadería</v>
      </c>
      <c r="AM325" s="36" t="str">
        <f t="shared" si="232"/>
        <v>https://analytics.zoho.com/open-view/2395394000001035438?ZOHO_CRITERIA=%224.5%22.%22Id_Tama%C3%B1o_Espec%C3%ADfico%22%3D10</v>
      </c>
      <c r="AN325" s="44" t="str">
        <f t="shared" si="233"/>
        <v>CHL</v>
      </c>
      <c r="AO325" s="44" t="str">
        <f t="shared" si="233"/>
        <v>País</v>
      </c>
      <c r="AP325" s="34" t="str">
        <f t="shared" si="233"/>
        <v>Número de Empleados de las empresas dedicadas a una actividad económica asociada a la agricultura o la ganadería, según tamaño de la empresa.</v>
      </c>
      <c r="AQ325" s="45">
        <f t="shared" si="233"/>
        <v>44324</v>
      </c>
      <c r="AR325" s="36" t="str">
        <f t="shared" si="233"/>
        <v>Español</v>
      </c>
      <c r="AS325" s="36" t="str">
        <f t="shared" si="233"/>
        <v>Naty</v>
      </c>
      <c r="AT325" s="40" t="str">
        <f t="shared" si="233"/>
        <v>No Aplica</v>
      </c>
      <c r="AU325" s="40" t="str">
        <f t="shared" si="233"/>
        <v>No Aplica</v>
      </c>
      <c r="AV325" s="40" t="str">
        <f t="shared" si="233"/>
        <v>No Aplica</v>
      </c>
      <c r="AW325" s="35">
        <f t="shared" si="233"/>
        <v>100100000</v>
      </c>
      <c r="AX325" s="41" t="e">
        <f t="shared" si="233"/>
        <v>#REF!</v>
      </c>
      <c r="AY325" s="46" t="str">
        <f t="shared" si="233"/>
        <v>Fruta</v>
      </c>
      <c r="AZ325" s="40">
        <f t="shared" si="233"/>
        <v>38</v>
      </c>
      <c r="BA325" s="41" t="e">
        <f>+VLOOKUP($Z325,[3]!Temporalidad[[nombre]:[Columna1]],7,0)</f>
        <v>#REF!</v>
      </c>
      <c r="BB325" s="41" t="e">
        <f>+VLOOKUP($B325,[3]!Tipo_Gráfico[#Data],2,0)</f>
        <v>#REF!</v>
      </c>
      <c r="BC325" s="36" t="str">
        <f t="shared" si="241"/>
        <v>Servicio de Impuestos Internos , Ministerio de Hacienda, Chile</v>
      </c>
      <c r="BD325" s="35" t="e">
        <f>+VLOOKUP($AA325,[3]!unidad_medida[[nombre]:[Columna1]],2,0)</f>
        <v>#REF!</v>
      </c>
      <c r="BE325" s="40" t="str">
        <f t="shared" si="234"/>
        <v>No Aplica</v>
      </c>
      <c r="BF325" s="40" t="str">
        <f t="shared" si="234"/>
        <v>No Aplica</v>
      </c>
      <c r="BG325" s="40" t="str">
        <f t="shared" si="234"/>
        <v>No Aplica</v>
      </c>
      <c r="BH325" s="41" t="e">
        <f>+VLOOKUP($AP325,[3]!Responsables[#Data],3,0)</f>
        <v>#REF!</v>
      </c>
      <c r="BI325" s="41" t="e">
        <f>+VLOOKUP($AA325,[3]!unidad_medida[[nombre]:[Columna1]],5,0)</f>
        <v>#REF!</v>
      </c>
    </row>
    <row r="326" spans="1:61" ht="24" x14ac:dyDescent="0.35">
      <c r="A326" s="58" t="s">
        <v>250</v>
      </c>
      <c r="B326" s="58" t="s">
        <v>251</v>
      </c>
      <c r="C326" s="59">
        <v>4.3</v>
      </c>
      <c r="D326" s="19">
        <f t="shared" si="235"/>
        <v>11</v>
      </c>
      <c r="E326" s="20" t="str">
        <f t="shared" si="236"/>
        <v>GR</v>
      </c>
      <c r="F326" s="21"/>
      <c r="G326" s="22"/>
      <c r="H326" s="23" t="s">
        <v>48</v>
      </c>
      <c r="I326" s="22"/>
      <c r="J326" s="24">
        <v>11</v>
      </c>
      <c r="K326" s="22"/>
      <c r="L326" s="22"/>
      <c r="M326" s="22"/>
      <c r="N326" s="22"/>
      <c r="O326" s="22"/>
      <c r="P326" s="53" t="str">
        <f t="shared" si="226"/>
        <v>Número de Empresas del Sector Agrícola por Tipo de Cultivo en la Categoría de Tamaño Específica: GRANDE 2 del Servicio de Impuestos Internos de Chile para el Año 2020 (empleados)</v>
      </c>
      <c r="Q326" s="20" t="str">
        <f t="shared" si="237"/>
        <v>Gráfico 1</v>
      </c>
      <c r="R326" s="26" t="s">
        <v>84</v>
      </c>
      <c r="S326" s="27">
        <f t="shared" si="227"/>
        <v>11</v>
      </c>
      <c r="T326" s="28"/>
      <c r="U326" s="28"/>
      <c r="V326" s="28"/>
      <c r="W326" s="28"/>
      <c r="X326" s="28"/>
      <c r="Y326" s="28"/>
      <c r="Z326" s="25" t="str">
        <f t="shared" si="228"/>
        <v>https://analytics.zoho.com/open-view/2395394000001035438?ZOHO_CRITERIA=%224.5%22.%22Id_Tama%C3%B1o_Espec%C3%ADfico%22%3D11</v>
      </c>
      <c r="AA326" s="29" t="s">
        <v>85</v>
      </c>
      <c r="AB326" s="30" t="str">
        <f t="shared" si="238"/>
        <v>Chile</v>
      </c>
      <c r="AC326" s="31" t="str">
        <f t="shared" si="238"/>
        <v>Año 2020</v>
      </c>
      <c r="AD326" s="32" t="str">
        <f t="shared" si="238"/>
        <v>empresas</v>
      </c>
      <c r="AE326" s="30" t="str">
        <f t="shared" si="238"/>
        <v>Número</v>
      </c>
      <c r="AG326" s="33" t="str">
        <f t="shared" si="229"/>
        <v>Gráfico 1</v>
      </c>
      <c r="AH326" s="34" t="str">
        <f t="shared" si="239"/>
        <v>Número de Empresas Agrícultura</v>
      </c>
      <c r="AI326" s="34" t="str">
        <f t="shared" si="230"/>
        <v>Número de empresas dedicadas a agricultura y/o ganadería clasificadas por el Servicio de Impuestos Internos de tamaño GRANDE 2</v>
      </c>
      <c r="AJ326" s="34" t="str">
        <f t="shared" si="231"/>
        <v>Número de Empresas del Sector Agrícola por Tipo de Cultivo en la Categoría de Tamaño Específica: GRANDE 2 del Servicio de Impuestos Internos de Chile para el Año 2020 (empleados)</v>
      </c>
      <c r="AK326" s="35" t="str">
        <f t="shared" si="240"/>
        <v>Año 2020</v>
      </c>
      <c r="AL326" s="34" t="str">
        <f t="shared" si="240"/>
        <v>venta estimada, empresas en agricultura, cultivos, actividad económica, agricultura, ganadería</v>
      </c>
      <c r="AM326" s="36" t="str">
        <f t="shared" si="232"/>
        <v>https://analytics.zoho.com/open-view/2395394000001035438?ZOHO_CRITERIA=%224.5%22.%22Id_Tama%C3%B1o_Espec%C3%ADfico%22%3D11</v>
      </c>
      <c r="AN326" s="44" t="str">
        <f t="shared" si="233"/>
        <v>CHL</v>
      </c>
      <c r="AO326" s="44" t="str">
        <f t="shared" si="233"/>
        <v>País</v>
      </c>
      <c r="AP326" s="34" t="str">
        <f t="shared" si="233"/>
        <v>Número de Empleados de las empresas dedicadas a una actividad económica asociada a la agricultura o la ganadería, según tamaño de la empresa.</v>
      </c>
      <c r="AQ326" s="45">
        <f t="shared" si="233"/>
        <v>44324</v>
      </c>
      <c r="AR326" s="36" t="str">
        <f t="shared" si="233"/>
        <v>Español</v>
      </c>
      <c r="AS326" s="36" t="str">
        <f t="shared" si="233"/>
        <v>Naty</v>
      </c>
      <c r="AT326" s="40" t="str">
        <f t="shared" si="233"/>
        <v>No Aplica</v>
      </c>
      <c r="AU326" s="40" t="str">
        <f t="shared" si="233"/>
        <v>No Aplica</v>
      </c>
      <c r="AV326" s="40" t="str">
        <f t="shared" si="233"/>
        <v>No Aplica</v>
      </c>
      <c r="AW326" s="35">
        <f t="shared" si="233"/>
        <v>100100000</v>
      </c>
      <c r="AX326" s="41" t="e">
        <f t="shared" si="233"/>
        <v>#REF!</v>
      </c>
      <c r="AY326" s="46" t="str">
        <f t="shared" si="233"/>
        <v>Fruta</v>
      </c>
      <c r="AZ326" s="40">
        <f t="shared" si="233"/>
        <v>38</v>
      </c>
      <c r="BA326" s="41" t="e">
        <f>+VLOOKUP($Z326,[3]!Temporalidad[[nombre]:[Columna1]],7,0)</f>
        <v>#REF!</v>
      </c>
      <c r="BB326" s="41" t="e">
        <f>+VLOOKUP($B326,[3]!Tipo_Gráfico[#Data],2,0)</f>
        <v>#REF!</v>
      </c>
      <c r="BC326" s="36" t="str">
        <f t="shared" si="241"/>
        <v>Servicio de Impuestos Internos , Ministerio de Hacienda, Chile</v>
      </c>
      <c r="BD326" s="35" t="e">
        <f>+VLOOKUP($AA326,[3]!unidad_medida[[nombre]:[Columna1]],2,0)</f>
        <v>#REF!</v>
      </c>
      <c r="BE326" s="40" t="str">
        <f t="shared" si="234"/>
        <v>No Aplica</v>
      </c>
      <c r="BF326" s="40" t="str">
        <f t="shared" si="234"/>
        <v>No Aplica</v>
      </c>
      <c r="BG326" s="40" t="str">
        <f t="shared" si="234"/>
        <v>No Aplica</v>
      </c>
      <c r="BH326" s="41" t="e">
        <f>+VLOOKUP($AP326,[3]!Responsables[#Data],3,0)</f>
        <v>#REF!</v>
      </c>
      <c r="BI326" s="41" t="e">
        <f>+VLOOKUP($AA326,[3]!unidad_medida[[nombre]:[Columna1]],5,0)</f>
        <v>#REF!</v>
      </c>
    </row>
    <row r="327" spans="1:61" ht="24" x14ac:dyDescent="0.35">
      <c r="A327" s="58" t="s">
        <v>250</v>
      </c>
      <c r="B327" s="58" t="s">
        <v>251</v>
      </c>
      <c r="C327" s="59">
        <v>4.3</v>
      </c>
      <c r="D327" s="19">
        <f t="shared" si="235"/>
        <v>12</v>
      </c>
      <c r="E327" s="20" t="str">
        <f t="shared" si="236"/>
        <v>GR</v>
      </c>
      <c r="F327" s="21"/>
      <c r="G327" s="22"/>
      <c r="H327" s="23" t="s">
        <v>48</v>
      </c>
      <c r="I327" s="22"/>
      <c r="J327" s="24">
        <v>12</v>
      </c>
      <c r="K327" s="22"/>
      <c r="L327" s="22"/>
      <c r="M327" s="22"/>
      <c r="N327" s="22"/>
      <c r="O327" s="22"/>
      <c r="P327" s="53" t="str">
        <f t="shared" si="226"/>
        <v>Número de Empresas del Sector Agrícola por Tipo de Cultivo en la Categoría de Tamaño Específica: GRANDE 4 del Servicio de Impuestos Internos de Chile para el Año 2020 (empleados)</v>
      </c>
      <c r="Q327" s="20" t="str">
        <f t="shared" si="237"/>
        <v>Gráfico 1</v>
      </c>
      <c r="R327" s="26" t="s">
        <v>86</v>
      </c>
      <c r="S327" s="27">
        <f t="shared" si="227"/>
        <v>12</v>
      </c>
      <c r="T327" s="28"/>
      <c r="U327" s="28"/>
      <c r="V327" s="28"/>
      <c r="W327" s="28"/>
      <c r="X327" s="28"/>
      <c r="Y327" s="28"/>
      <c r="Z327" s="25" t="str">
        <f t="shared" si="228"/>
        <v>https://analytics.zoho.com/open-view/2395394000001035438?ZOHO_CRITERIA=%224.5%22.%22Id_Tama%C3%B1o_Espec%C3%ADfico%22%3D12</v>
      </c>
      <c r="AA327" s="29" t="s">
        <v>87</v>
      </c>
      <c r="AB327" s="30" t="str">
        <f t="shared" si="238"/>
        <v>Chile</v>
      </c>
      <c r="AC327" s="31" t="str">
        <f t="shared" si="238"/>
        <v>Año 2020</v>
      </c>
      <c r="AD327" s="32" t="str">
        <f t="shared" si="238"/>
        <v>empresas</v>
      </c>
      <c r="AE327" s="30" t="str">
        <f t="shared" si="238"/>
        <v>Número</v>
      </c>
      <c r="AG327" s="33" t="str">
        <f t="shared" si="229"/>
        <v>Gráfico 1</v>
      </c>
      <c r="AH327" s="34" t="str">
        <f t="shared" si="239"/>
        <v>Número de Empresas Agrícultura</v>
      </c>
      <c r="AI327" s="34" t="str">
        <f t="shared" si="230"/>
        <v>Número de empresas dedicadas a agricultura y/o ganadería clasificadas por el Servicio de Impuestos Internos de tamaño GRANDE 4</v>
      </c>
      <c r="AJ327" s="34" t="str">
        <f t="shared" si="231"/>
        <v>Número de Empresas del Sector Agrícola por Tipo de Cultivo en la Categoría de Tamaño Específica: GRANDE 4 del Servicio de Impuestos Internos de Chile para el Año 2020 (empleados)</v>
      </c>
      <c r="AK327" s="35" t="str">
        <f t="shared" si="240"/>
        <v>Año 2020</v>
      </c>
      <c r="AL327" s="34" t="str">
        <f t="shared" si="240"/>
        <v>venta estimada, empresas en agricultura, cultivos, actividad económica, agricultura, ganadería</v>
      </c>
      <c r="AM327" s="36" t="str">
        <f t="shared" si="232"/>
        <v>https://analytics.zoho.com/open-view/2395394000001035438?ZOHO_CRITERIA=%224.5%22.%22Id_Tama%C3%B1o_Espec%C3%ADfico%22%3D12</v>
      </c>
      <c r="AN327" s="44" t="str">
        <f t="shared" si="233"/>
        <v>CHL</v>
      </c>
      <c r="AO327" s="44" t="str">
        <f t="shared" si="233"/>
        <v>País</v>
      </c>
      <c r="AP327" s="34" t="str">
        <f t="shared" si="233"/>
        <v>Número de Empleados de las empresas dedicadas a una actividad económica asociada a la agricultura o la ganadería, según tamaño de la empresa.</v>
      </c>
      <c r="AQ327" s="45">
        <f t="shared" si="233"/>
        <v>44324</v>
      </c>
      <c r="AR327" s="36" t="str">
        <f t="shared" si="233"/>
        <v>Español</v>
      </c>
      <c r="AS327" s="36" t="str">
        <f t="shared" si="233"/>
        <v>Naty</v>
      </c>
      <c r="AT327" s="40" t="str">
        <f t="shared" si="233"/>
        <v>No Aplica</v>
      </c>
      <c r="AU327" s="40" t="str">
        <f t="shared" si="233"/>
        <v>No Aplica</v>
      </c>
      <c r="AV327" s="40" t="str">
        <f t="shared" si="233"/>
        <v>No Aplica</v>
      </c>
      <c r="AW327" s="35">
        <f t="shared" si="233"/>
        <v>100100000</v>
      </c>
      <c r="AX327" s="41" t="e">
        <f t="shared" si="233"/>
        <v>#REF!</v>
      </c>
      <c r="AY327" s="46" t="str">
        <f t="shared" si="233"/>
        <v>Fruta</v>
      </c>
      <c r="AZ327" s="40">
        <f t="shared" si="233"/>
        <v>38</v>
      </c>
      <c r="BA327" s="41" t="e">
        <f>+VLOOKUP($Z327,[3]!Temporalidad[[nombre]:[Columna1]],7,0)</f>
        <v>#REF!</v>
      </c>
      <c r="BB327" s="41" t="e">
        <f>+VLOOKUP($B327,[3]!Tipo_Gráfico[#Data],2,0)</f>
        <v>#REF!</v>
      </c>
      <c r="BC327" s="36" t="str">
        <f t="shared" si="241"/>
        <v>Servicio de Impuestos Internos , Ministerio de Hacienda, Chile</v>
      </c>
      <c r="BD327" s="35" t="e">
        <f>+VLOOKUP($AA327,[3]!unidad_medida[[nombre]:[Columna1]],2,0)</f>
        <v>#REF!</v>
      </c>
      <c r="BE327" s="40" t="str">
        <f t="shared" si="234"/>
        <v>No Aplica</v>
      </c>
      <c r="BF327" s="40" t="str">
        <f t="shared" si="234"/>
        <v>No Aplica</v>
      </c>
      <c r="BG327" s="40" t="str">
        <f t="shared" si="234"/>
        <v>No Aplica</v>
      </c>
      <c r="BH327" s="41" t="e">
        <f>+VLOOKUP($AP327,[3]!Responsables[#Data],3,0)</f>
        <v>#REF!</v>
      </c>
      <c r="BI327" s="41" t="e">
        <f>+VLOOKUP($AA327,[3]!unidad_medida[[nombre]:[Columna1]],5,0)</f>
        <v>#REF!</v>
      </c>
    </row>
    <row r="328" spans="1:61" ht="24" x14ac:dyDescent="0.35">
      <c r="A328" s="58" t="s">
        <v>250</v>
      </c>
      <c r="B328" s="58" t="s">
        <v>251</v>
      </c>
      <c r="C328" s="59">
        <v>4.3</v>
      </c>
      <c r="D328" s="19">
        <f t="shared" si="235"/>
        <v>13</v>
      </c>
      <c r="E328" s="20" t="str">
        <f t="shared" si="236"/>
        <v>GR</v>
      </c>
      <c r="F328" s="21"/>
      <c r="G328" s="22"/>
      <c r="H328" s="23" t="s">
        <v>48</v>
      </c>
      <c r="I328" s="22"/>
      <c r="J328" s="24">
        <v>13</v>
      </c>
      <c r="K328" s="22"/>
      <c r="L328" s="22"/>
      <c r="M328" s="22"/>
      <c r="N328" s="22"/>
      <c r="O328" s="22"/>
      <c r="P328" s="53" t="str">
        <f t="shared" si="226"/>
        <v>Número de Empresas del Sector Agrícola por Tipo de Cultivo en la Categoría de Tamaño Específica: GRANDE 3 del Servicio de Impuestos Internos de Chile para el Año 2020 (empleados)</v>
      </c>
      <c r="Q328" s="20" t="str">
        <f t="shared" si="237"/>
        <v>Gráfico 1</v>
      </c>
      <c r="R328" s="26" t="s">
        <v>88</v>
      </c>
      <c r="S328" s="27">
        <f t="shared" si="227"/>
        <v>13</v>
      </c>
      <c r="T328" s="28"/>
      <c r="U328" s="28"/>
      <c r="V328" s="28"/>
      <c r="W328" s="28"/>
      <c r="X328" s="28"/>
      <c r="Y328" s="28"/>
      <c r="Z328" s="25" t="str">
        <f t="shared" si="228"/>
        <v>https://analytics.zoho.com/open-view/2395394000001035438?ZOHO_CRITERIA=%224.5%22.%22Id_Tama%C3%B1o_Espec%C3%ADfico%22%3D13</v>
      </c>
      <c r="AA328" s="29" t="s">
        <v>89</v>
      </c>
      <c r="AB328" s="30" t="str">
        <f t="shared" si="238"/>
        <v>Chile</v>
      </c>
      <c r="AC328" s="31" t="str">
        <f t="shared" si="238"/>
        <v>Año 2020</v>
      </c>
      <c r="AD328" s="32" t="str">
        <f t="shared" si="238"/>
        <v>empresas</v>
      </c>
      <c r="AE328" s="30" t="str">
        <f t="shared" si="238"/>
        <v>Número</v>
      </c>
      <c r="AG328" s="33" t="str">
        <f t="shared" si="229"/>
        <v>Gráfico 1</v>
      </c>
      <c r="AH328" s="34" t="str">
        <f t="shared" si="239"/>
        <v>Número de Empresas Agrícultura</v>
      </c>
      <c r="AI328" s="34" t="str">
        <f t="shared" si="230"/>
        <v>Número de empresas dedicadas a agricultura y/o ganadería clasificadas por el Servicio de Impuestos Internos de tamaño GRANDE 3</v>
      </c>
      <c r="AJ328" s="34" t="str">
        <f t="shared" si="231"/>
        <v>Número de Empresas del Sector Agrícola por Tipo de Cultivo en la Categoría de Tamaño Específica: GRANDE 3 del Servicio de Impuestos Internos de Chile para el Año 2020 (empleados)</v>
      </c>
      <c r="AK328" s="35" t="str">
        <f t="shared" si="240"/>
        <v>Año 2020</v>
      </c>
      <c r="AL328" s="34" t="str">
        <f t="shared" si="240"/>
        <v>venta estimada, empresas en agricultura, cultivos, actividad económica, agricultura, ganadería</v>
      </c>
      <c r="AM328" s="36" t="str">
        <f t="shared" si="232"/>
        <v>https://analytics.zoho.com/open-view/2395394000001035438?ZOHO_CRITERIA=%224.5%22.%22Id_Tama%C3%B1o_Espec%C3%ADfico%22%3D13</v>
      </c>
      <c r="AN328" s="44" t="str">
        <f t="shared" si="233"/>
        <v>CHL</v>
      </c>
      <c r="AO328" s="44" t="str">
        <f t="shared" si="233"/>
        <v>País</v>
      </c>
      <c r="AP328" s="34" t="str">
        <f t="shared" si="233"/>
        <v>Número de Empleados de las empresas dedicadas a una actividad económica asociada a la agricultura o la ganadería, según tamaño de la empresa.</v>
      </c>
      <c r="AQ328" s="45">
        <f t="shared" si="233"/>
        <v>44324</v>
      </c>
      <c r="AR328" s="36" t="str">
        <f t="shared" si="233"/>
        <v>Español</v>
      </c>
      <c r="AS328" s="36" t="str">
        <f t="shared" si="233"/>
        <v>Naty</v>
      </c>
      <c r="AT328" s="40" t="str">
        <f t="shared" si="233"/>
        <v>No Aplica</v>
      </c>
      <c r="AU328" s="40" t="str">
        <f t="shared" si="233"/>
        <v>No Aplica</v>
      </c>
      <c r="AV328" s="40" t="str">
        <f t="shared" si="233"/>
        <v>No Aplica</v>
      </c>
      <c r="AW328" s="35">
        <f t="shared" si="233"/>
        <v>100100000</v>
      </c>
      <c r="AX328" s="41" t="e">
        <f t="shared" si="233"/>
        <v>#REF!</v>
      </c>
      <c r="AY328" s="46" t="str">
        <f t="shared" si="233"/>
        <v>Fruta</v>
      </c>
      <c r="AZ328" s="40">
        <f t="shared" si="233"/>
        <v>38</v>
      </c>
      <c r="BA328" s="41" t="e">
        <f>+VLOOKUP($Z328,[3]!Temporalidad[[nombre]:[Columna1]],7,0)</f>
        <v>#REF!</v>
      </c>
      <c r="BB328" s="41" t="e">
        <f>+VLOOKUP($B328,[3]!Tipo_Gráfico[#Data],2,0)</f>
        <v>#REF!</v>
      </c>
      <c r="BC328" s="36" t="str">
        <f t="shared" si="241"/>
        <v>Servicio de Impuestos Internos , Ministerio de Hacienda, Chile</v>
      </c>
      <c r="BD328" s="35" t="e">
        <f>+VLOOKUP($AA328,[3]!unidad_medida[[nombre]:[Columna1]],2,0)</f>
        <v>#REF!</v>
      </c>
      <c r="BE328" s="40" t="str">
        <f t="shared" si="234"/>
        <v>No Aplica</v>
      </c>
      <c r="BF328" s="40" t="str">
        <f t="shared" si="234"/>
        <v>No Aplica</v>
      </c>
      <c r="BG328" s="40" t="str">
        <f t="shared" si="234"/>
        <v>No Aplica</v>
      </c>
      <c r="BH328" s="41" t="e">
        <f>+VLOOKUP($AP328,[3]!Responsables[#Data],3,0)</f>
        <v>#REF!</v>
      </c>
      <c r="BI328" s="41" t="e">
        <f>+VLOOKUP($AA328,[3]!unidad_medida[[nombre]:[Columna1]],5,0)</f>
        <v>#REF!</v>
      </c>
    </row>
    <row r="329" spans="1:61" ht="24" x14ac:dyDescent="0.35">
      <c r="A329" s="58" t="s">
        <v>250</v>
      </c>
      <c r="B329" s="58" t="s">
        <v>251</v>
      </c>
      <c r="C329" s="59">
        <v>4.3</v>
      </c>
      <c r="D329" s="19">
        <f t="shared" si="235"/>
        <v>14</v>
      </c>
      <c r="E329" s="20" t="str">
        <f t="shared" si="236"/>
        <v>GR</v>
      </c>
      <c r="F329" s="21"/>
      <c r="G329" s="22"/>
      <c r="H329" s="22"/>
      <c r="I329" s="23" t="s">
        <v>48</v>
      </c>
      <c r="J329" s="24">
        <v>1</v>
      </c>
      <c r="K329" s="22"/>
      <c r="L329" s="22"/>
      <c r="M329" s="22"/>
      <c r="N329" s="22"/>
      <c r="O329" s="22"/>
      <c r="P329" s="53" t="str">
        <f>+"Número de  Empresas del Sector Agrícola por Cultivo en la Categoría de Tamaño Específica: "&amp;R329&amp;" del Servicio de Impuestos Internos de Chile para el Año 2020 (empleados)"</f>
        <v>Número de  Empresas del Sector Agrícola por Cultivo en la Categoría de Tamaño Específica: SIN VENTAS del Servicio de Impuestos Internos de Chile para el Año 2020 (empleados)</v>
      </c>
      <c r="Q329" s="20" t="s">
        <v>90</v>
      </c>
      <c r="R329" s="26" t="s">
        <v>50</v>
      </c>
      <c r="S329" s="27">
        <f t="shared" si="227"/>
        <v>1</v>
      </c>
      <c r="T329" s="28"/>
      <c r="U329" s="28"/>
      <c r="V329" s="28"/>
      <c r="W329" s="28"/>
      <c r="X329" s="28"/>
      <c r="Y329" s="28"/>
      <c r="Z329" s="25" t="str">
        <f>+"https://analytics.zoho.com/open-view/2395394000001128577?ZOHO_CRITERIA=%224.5%22.%22Id_Tama%C3%B1o_Espec%C3%ADfico%22%3D"&amp;S329</f>
        <v>https://analytics.zoho.com/open-view/2395394000001128577?ZOHO_CRITERIA=%224.5%22.%22Id_Tama%C3%B1o_Espec%C3%ADfico%22%3D1</v>
      </c>
      <c r="AA329" s="29" t="s">
        <v>91</v>
      </c>
      <c r="AB329" s="30" t="str">
        <f t="shared" si="238"/>
        <v>Chile</v>
      </c>
      <c r="AC329" s="31" t="str">
        <f t="shared" si="238"/>
        <v>Año 2020</v>
      </c>
      <c r="AD329" s="32" t="str">
        <f t="shared" si="238"/>
        <v>empresas</v>
      </c>
      <c r="AE329" s="30" t="str">
        <f t="shared" si="238"/>
        <v>Número</v>
      </c>
      <c r="AG329" s="33" t="str">
        <f t="shared" si="229"/>
        <v>Gráfico 2</v>
      </c>
      <c r="AH329" s="34" t="str">
        <f t="shared" si="239"/>
        <v>Número de Empresas Agrícultura</v>
      </c>
      <c r="AI329" s="34" t="str">
        <f t="shared" ref="AI329:AI341" si="242">+"Número de empleados contratados en empresas dedicadas a agricultura y/o ganadería clasificadas por el Servicio de Impuestos Internos de tamaño "&amp;R329</f>
        <v>Número de empleados contratados en empresas dedicadas a agricultura y/o ganadería clasificadas por el Servicio de Impuestos Internos de tamaño SIN VENTAS</v>
      </c>
      <c r="AJ329" s="34" t="str">
        <f t="shared" si="231"/>
        <v>Número de  Empresas del Sector Agrícola por Cultivo en la Categoría de Tamaño Específica: SIN VENTAS del Servicio de Impuestos Internos de Chile para el Año 2020 (empleados)</v>
      </c>
      <c r="AK329" s="35" t="str">
        <f t="shared" si="240"/>
        <v>Año 2020</v>
      </c>
      <c r="AL329" s="34" t="str">
        <f t="shared" si="240"/>
        <v>venta estimada, empresas en agricultura, cultivos, actividad económica, agricultura, ganadería</v>
      </c>
      <c r="AM329" s="36" t="str">
        <f t="shared" si="232"/>
        <v>https://analytics.zoho.com/open-view/2395394000001128577?ZOHO_CRITERIA=%224.5%22.%22Id_Tama%C3%B1o_Espec%C3%ADfico%22%3D1</v>
      </c>
      <c r="AN329" s="44" t="str">
        <f t="shared" si="233"/>
        <v>CHL</v>
      </c>
      <c r="AO329" s="44" t="str">
        <f t="shared" si="233"/>
        <v>País</v>
      </c>
      <c r="AP329" s="34" t="str">
        <f t="shared" si="233"/>
        <v>Número de Empleados de las empresas dedicadas a una actividad económica asociada a la agricultura o la ganadería, según tamaño de la empresa.</v>
      </c>
      <c r="AQ329" s="45">
        <f t="shared" si="233"/>
        <v>44324</v>
      </c>
      <c r="AR329" s="36" t="str">
        <f t="shared" si="233"/>
        <v>Español</v>
      </c>
      <c r="AS329" s="36" t="str">
        <f t="shared" si="233"/>
        <v>Naty</v>
      </c>
      <c r="AT329" s="40" t="str">
        <f t="shared" si="233"/>
        <v>No Aplica</v>
      </c>
      <c r="AU329" s="40" t="str">
        <f t="shared" si="233"/>
        <v>No Aplica</v>
      </c>
      <c r="AV329" s="40" t="str">
        <f t="shared" si="233"/>
        <v>No Aplica</v>
      </c>
      <c r="AW329" s="35">
        <f t="shared" si="233"/>
        <v>100100000</v>
      </c>
      <c r="AX329" s="41" t="e">
        <f t="shared" si="233"/>
        <v>#REF!</v>
      </c>
      <c r="AY329" s="46" t="str">
        <f t="shared" si="233"/>
        <v>Fruta</v>
      </c>
      <c r="AZ329" s="40">
        <f t="shared" si="233"/>
        <v>38</v>
      </c>
      <c r="BA329" s="41" t="e">
        <f>+VLOOKUP($Z329,[3]!Temporalidad[[nombre]:[Columna1]],7,0)</f>
        <v>#REF!</v>
      </c>
      <c r="BB329" s="41" t="e">
        <f>+VLOOKUP($B329,[3]!Tipo_Gráfico[#Data],2,0)</f>
        <v>#REF!</v>
      </c>
      <c r="BC329" s="36" t="str">
        <f t="shared" si="241"/>
        <v>Servicio de Impuestos Internos , Ministerio de Hacienda, Chile</v>
      </c>
      <c r="BD329" s="35" t="e">
        <f>+VLOOKUP($AA329,[3]!unidad_medida[[nombre]:[Columna1]],2,0)</f>
        <v>#REF!</v>
      </c>
      <c r="BE329" s="40" t="str">
        <f t="shared" si="234"/>
        <v>No Aplica</v>
      </c>
      <c r="BF329" s="40" t="str">
        <f t="shared" si="234"/>
        <v>No Aplica</v>
      </c>
      <c r="BG329" s="40" t="str">
        <f t="shared" si="234"/>
        <v>No Aplica</v>
      </c>
      <c r="BH329" s="41" t="e">
        <f>+VLOOKUP($AP329,[3]!Responsables[#Data],3,0)</f>
        <v>#REF!</v>
      </c>
      <c r="BI329" s="41" t="e">
        <f>+VLOOKUP($AA329,[3]!unidad_medida[[nombre]:[Columna1]],5,0)</f>
        <v>#REF!</v>
      </c>
    </row>
    <row r="330" spans="1:61" ht="24" x14ac:dyDescent="0.35">
      <c r="A330" s="58" t="s">
        <v>250</v>
      </c>
      <c r="B330" s="58" t="s">
        <v>251</v>
      </c>
      <c r="C330" s="59">
        <v>4.3</v>
      </c>
      <c r="D330" s="19">
        <f t="shared" si="235"/>
        <v>15</v>
      </c>
      <c r="E330" s="20" t="s">
        <v>47</v>
      </c>
      <c r="F330" s="21"/>
      <c r="G330" s="22"/>
      <c r="H330" s="22"/>
      <c r="I330" s="23" t="s">
        <v>48</v>
      </c>
      <c r="J330" s="24">
        <v>2</v>
      </c>
      <c r="K330" s="22"/>
      <c r="L330" s="22"/>
      <c r="M330" s="22"/>
      <c r="N330" s="22"/>
      <c r="O330" s="22"/>
      <c r="P330" s="53" t="str">
        <f t="shared" ref="P330:P341" si="243">+"Número de  Empresas del Sector Agrícola por Cultivo en la Categoría de Tamaño Específica: "&amp;R330&amp;" del Servicio de Impuestos Internos de Chile para el Año 2020 (empleados)"</f>
        <v>Número de  Empresas del Sector Agrícola por Cultivo en la Categoría de Tamaño Específica: PEQUEÑA 2 del Servicio de Impuestos Internos de Chile para el Año 2020 (empleados)</v>
      </c>
      <c r="Q330" s="20" t="str">
        <f t="shared" si="237"/>
        <v>Gráfico 2</v>
      </c>
      <c r="R330" s="26" t="s">
        <v>66</v>
      </c>
      <c r="S330" s="27">
        <f t="shared" si="227"/>
        <v>2</v>
      </c>
      <c r="T330" s="28"/>
      <c r="U330" s="28"/>
      <c r="V330" s="28"/>
      <c r="W330" s="28"/>
      <c r="X330" s="28"/>
      <c r="Y330" s="28"/>
      <c r="Z330" s="25" t="str">
        <f t="shared" ref="Z330:Z341" si="244">+"https://analytics.zoho.com/open-view/2395394000001128577?ZOHO_CRITERIA=%224.5%22.%22Id_Tama%C3%B1o_Espec%C3%ADfico%22%3D"&amp;S330</f>
        <v>https://analytics.zoho.com/open-view/2395394000001128577?ZOHO_CRITERIA=%224.5%22.%22Id_Tama%C3%B1o_Espec%C3%ADfico%22%3D2</v>
      </c>
      <c r="AA330" s="29" t="s">
        <v>92</v>
      </c>
      <c r="AB330" s="30" t="str">
        <f t="shared" si="238"/>
        <v>Chile</v>
      </c>
      <c r="AC330" s="31" t="str">
        <f t="shared" si="238"/>
        <v>Año 2020</v>
      </c>
      <c r="AD330" s="32" t="str">
        <f t="shared" si="238"/>
        <v>empresas</v>
      </c>
      <c r="AE330" s="30" t="str">
        <f t="shared" si="238"/>
        <v>Número</v>
      </c>
      <c r="AG330" s="33" t="str">
        <f t="shared" si="229"/>
        <v>Gráfico 2</v>
      </c>
      <c r="AH330" s="34" t="str">
        <f t="shared" si="239"/>
        <v>Número de Empresas Agrícultura</v>
      </c>
      <c r="AI330" s="34" t="str">
        <f t="shared" si="242"/>
        <v>Número de empleados contratados en empresas dedicadas a agricultura y/o ganadería clasificadas por el Servicio de Impuestos Internos de tamaño PEQUEÑA 2</v>
      </c>
      <c r="AJ330" s="34" t="str">
        <f t="shared" si="231"/>
        <v>Número de  Empresas del Sector Agrícola por Cultivo en la Categoría de Tamaño Específica: PEQUEÑA 2 del Servicio de Impuestos Internos de Chile para el Año 2020 (empleados)</v>
      </c>
      <c r="AK330" s="35" t="str">
        <f t="shared" si="240"/>
        <v>Año 2020</v>
      </c>
      <c r="AL330" s="34" t="str">
        <f t="shared" si="240"/>
        <v>venta estimada, empresas en agricultura, cultivos, actividad económica, agricultura, ganadería</v>
      </c>
      <c r="AM330" s="36" t="str">
        <f t="shared" si="232"/>
        <v>https://analytics.zoho.com/open-view/2395394000001128577?ZOHO_CRITERIA=%224.5%22.%22Id_Tama%C3%B1o_Espec%C3%ADfico%22%3D2</v>
      </c>
      <c r="AN330" s="44" t="str">
        <f t="shared" si="233"/>
        <v>CHL</v>
      </c>
      <c r="AO330" s="44" t="str">
        <f t="shared" si="233"/>
        <v>País</v>
      </c>
      <c r="AP330" s="34" t="str">
        <f t="shared" si="233"/>
        <v>Número de Empleados de las empresas dedicadas a una actividad económica asociada a la agricultura o la ganadería, según tamaño de la empresa.</v>
      </c>
      <c r="AQ330" s="45">
        <f t="shared" si="233"/>
        <v>44324</v>
      </c>
      <c r="AR330" s="36" t="str">
        <f t="shared" si="233"/>
        <v>Español</v>
      </c>
      <c r="AS330" s="36" t="str">
        <f t="shared" si="233"/>
        <v>Naty</v>
      </c>
      <c r="AT330" s="40" t="str">
        <f t="shared" si="233"/>
        <v>No Aplica</v>
      </c>
      <c r="AU330" s="40" t="str">
        <f t="shared" si="233"/>
        <v>No Aplica</v>
      </c>
      <c r="AV330" s="40" t="str">
        <f t="shared" si="233"/>
        <v>No Aplica</v>
      </c>
      <c r="AW330" s="35">
        <f t="shared" si="233"/>
        <v>100100000</v>
      </c>
      <c r="AX330" s="41" t="e">
        <f t="shared" si="233"/>
        <v>#REF!</v>
      </c>
      <c r="AY330" s="46" t="str">
        <f t="shared" si="233"/>
        <v>Fruta</v>
      </c>
      <c r="AZ330" s="40">
        <f t="shared" si="233"/>
        <v>38</v>
      </c>
      <c r="BA330" s="41" t="e">
        <f>+VLOOKUP($Z330,[3]!Temporalidad[[nombre]:[Columna1]],7,0)</f>
        <v>#REF!</v>
      </c>
      <c r="BB330" s="41" t="e">
        <f>+VLOOKUP($B330,[3]!Tipo_Gráfico[#Data],2,0)</f>
        <v>#REF!</v>
      </c>
      <c r="BC330" s="36" t="str">
        <f t="shared" si="241"/>
        <v>Servicio de Impuestos Internos , Ministerio de Hacienda, Chile</v>
      </c>
      <c r="BD330" s="35" t="e">
        <f>+VLOOKUP($AA330,[3]!unidad_medida[[nombre]:[Columna1]],2,0)</f>
        <v>#REF!</v>
      </c>
      <c r="BE330" s="40" t="str">
        <f t="shared" si="234"/>
        <v>No Aplica</v>
      </c>
      <c r="BF330" s="40" t="str">
        <f t="shared" si="234"/>
        <v>No Aplica</v>
      </c>
      <c r="BG330" s="40" t="str">
        <f t="shared" si="234"/>
        <v>No Aplica</v>
      </c>
      <c r="BH330" s="41" t="e">
        <f>+VLOOKUP($AP330,[3]!Responsables[#Data],3,0)</f>
        <v>#REF!</v>
      </c>
      <c r="BI330" s="41" t="e">
        <f>+VLOOKUP($AA330,[3]!unidad_medida[[nombre]:[Columna1]],5,0)</f>
        <v>#REF!</v>
      </c>
    </row>
    <row r="331" spans="1:61" ht="24" x14ac:dyDescent="0.35">
      <c r="A331" s="58" t="s">
        <v>250</v>
      </c>
      <c r="B331" s="58" t="s">
        <v>251</v>
      </c>
      <c r="C331" s="59">
        <v>4.3</v>
      </c>
      <c r="D331" s="19">
        <f t="shared" si="235"/>
        <v>16</v>
      </c>
      <c r="E331" s="20" t="str">
        <f>+E330</f>
        <v>GR</v>
      </c>
      <c r="F331" s="21"/>
      <c r="G331" s="22"/>
      <c r="H331" s="22"/>
      <c r="I331" s="23" t="s">
        <v>48</v>
      </c>
      <c r="J331" s="24">
        <v>3</v>
      </c>
      <c r="K331" s="22"/>
      <c r="L331" s="22"/>
      <c r="M331" s="22"/>
      <c r="N331" s="22"/>
      <c r="O331" s="22"/>
      <c r="P331" s="53" t="str">
        <f t="shared" si="243"/>
        <v>Número de  Empresas del Sector Agrícola por Cultivo en la Categoría de Tamaño Específica: MICRO 1 del Servicio de Impuestos Internos de Chile para el Año 2020 (empleados)</v>
      </c>
      <c r="Q331" s="20" t="str">
        <f t="shared" si="237"/>
        <v>Gráfico 2</v>
      </c>
      <c r="R331" s="26" t="s">
        <v>68</v>
      </c>
      <c r="S331" s="27">
        <f t="shared" si="227"/>
        <v>3</v>
      </c>
      <c r="T331" s="28"/>
      <c r="U331" s="28"/>
      <c r="V331" s="28"/>
      <c r="W331" s="28"/>
      <c r="X331" s="28"/>
      <c r="Y331" s="28"/>
      <c r="Z331" s="25" t="str">
        <f t="shared" si="244"/>
        <v>https://analytics.zoho.com/open-view/2395394000001128577?ZOHO_CRITERIA=%224.5%22.%22Id_Tama%C3%B1o_Espec%C3%ADfico%22%3D3</v>
      </c>
      <c r="AA331" s="29" t="s">
        <v>93</v>
      </c>
      <c r="AB331" s="30" t="str">
        <f t="shared" si="238"/>
        <v>Chile</v>
      </c>
      <c r="AC331" s="31" t="str">
        <f t="shared" si="238"/>
        <v>Año 2020</v>
      </c>
      <c r="AD331" s="32" t="str">
        <f t="shared" si="238"/>
        <v>empresas</v>
      </c>
      <c r="AE331" s="30" t="str">
        <f t="shared" si="238"/>
        <v>Número</v>
      </c>
      <c r="AG331" s="33" t="str">
        <f t="shared" si="229"/>
        <v>Gráfico 2</v>
      </c>
      <c r="AH331" s="34" t="str">
        <f t="shared" si="239"/>
        <v>Número de Empresas Agrícultura</v>
      </c>
      <c r="AI331" s="34" t="str">
        <f t="shared" si="242"/>
        <v>Número de empleados contratados en empresas dedicadas a agricultura y/o ganadería clasificadas por el Servicio de Impuestos Internos de tamaño MICRO 1</v>
      </c>
      <c r="AJ331" s="34" t="str">
        <f t="shared" si="231"/>
        <v>Número de  Empresas del Sector Agrícola por Cultivo en la Categoría de Tamaño Específica: MICRO 1 del Servicio de Impuestos Internos de Chile para el Año 2020 (empleados)</v>
      </c>
      <c r="AK331" s="35" t="str">
        <f t="shared" si="240"/>
        <v>Año 2020</v>
      </c>
      <c r="AL331" s="34" t="str">
        <f t="shared" si="240"/>
        <v>venta estimada, empresas en agricultura, cultivos, actividad económica, agricultura, ganadería</v>
      </c>
      <c r="AM331" s="36" t="str">
        <f t="shared" si="232"/>
        <v>https://analytics.zoho.com/open-view/2395394000001128577?ZOHO_CRITERIA=%224.5%22.%22Id_Tama%C3%B1o_Espec%C3%ADfico%22%3D3</v>
      </c>
      <c r="AN331" s="44" t="str">
        <f t="shared" si="233"/>
        <v>CHL</v>
      </c>
      <c r="AO331" s="44" t="str">
        <f t="shared" si="233"/>
        <v>País</v>
      </c>
      <c r="AP331" s="34" t="str">
        <f t="shared" si="233"/>
        <v>Número de Empleados de las empresas dedicadas a una actividad económica asociada a la agricultura o la ganadería, según tamaño de la empresa.</v>
      </c>
      <c r="AQ331" s="45">
        <f t="shared" si="233"/>
        <v>44324</v>
      </c>
      <c r="AR331" s="36" t="str">
        <f t="shared" si="233"/>
        <v>Español</v>
      </c>
      <c r="AS331" s="36" t="str">
        <f t="shared" si="233"/>
        <v>Naty</v>
      </c>
      <c r="AT331" s="40" t="str">
        <f t="shared" si="233"/>
        <v>No Aplica</v>
      </c>
      <c r="AU331" s="40" t="str">
        <f t="shared" si="233"/>
        <v>No Aplica</v>
      </c>
      <c r="AV331" s="40" t="str">
        <f t="shared" si="233"/>
        <v>No Aplica</v>
      </c>
      <c r="AW331" s="35">
        <f t="shared" si="233"/>
        <v>100100000</v>
      </c>
      <c r="AX331" s="41" t="e">
        <f t="shared" si="233"/>
        <v>#REF!</v>
      </c>
      <c r="AY331" s="46" t="str">
        <f t="shared" si="233"/>
        <v>Fruta</v>
      </c>
      <c r="AZ331" s="40">
        <f t="shared" si="233"/>
        <v>38</v>
      </c>
      <c r="BA331" s="41" t="e">
        <f>+VLOOKUP($Z331,[3]!Temporalidad[[nombre]:[Columna1]],7,0)</f>
        <v>#REF!</v>
      </c>
      <c r="BB331" s="41" t="e">
        <f>+VLOOKUP($B331,[3]!Tipo_Gráfico[#Data],2,0)</f>
        <v>#REF!</v>
      </c>
      <c r="BC331" s="36" t="str">
        <f t="shared" si="241"/>
        <v>Servicio de Impuestos Internos , Ministerio de Hacienda, Chile</v>
      </c>
      <c r="BD331" s="35" t="e">
        <f>+VLOOKUP($AA331,[3]!unidad_medida[[nombre]:[Columna1]],2,0)</f>
        <v>#REF!</v>
      </c>
      <c r="BE331" s="40" t="str">
        <f t="shared" si="234"/>
        <v>No Aplica</v>
      </c>
      <c r="BF331" s="40" t="str">
        <f t="shared" si="234"/>
        <v>No Aplica</v>
      </c>
      <c r="BG331" s="40" t="str">
        <f t="shared" si="234"/>
        <v>No Aplica</v>
      </c>
      <c r="BH331" s="41" t="e">
        <f>+VLOOKUP($AP331,[3]!Responsables[#Data],3,0)</f>
        <v>#REF!</v>
      </c>
      <c r="BI331" s="41" t="e">
        <f>+VLOOKUP($AA331,[3]!unidad_medida[[nombre]:[Columna1]],5,0)</f>
        <v>#REF!</v>
      </c>
    </row>
    <row r="332" spans="1:61" ht="24" x14ac:dyDescent="0.35">
      <c r="A332" s="58" t="s">
        <v>250</v>
      </c>
      <c r="B332" s="58" t="s">
        <v>251</v>
      </c>
      <c r="C332" s="59">
        <v>4.3</v>
      </c>
      <c r="D332" s="19">
        <f t="shared" si="235"/>
        <v>17</v>
      </c>
      <c r="E332" s="20" t="str">
        <f t="shared" ref="E332:E343" si="245">+E331</f>
        <v>GR</v>
      </c>
      <c r="F332" s="21"/>
      <c r="G332" s="22"/>
      <c r="H332" s="22"/>
      <c r="I332" s="23" t="s">
        <v>48</v>
      </c>
      <c r="J332" s="24">
        <v>4</v>
      </c>
      <c r="K332" s="22"/>
      <c r="L332" s="22"/>
      <c r="M332" s="22"/>
      <c r="N332" s="22"/>
      <c r="O332" s="22"/>
      <c r="P332" s="53" t="str">
        <f t="shared" si="243"/>
        <v>Número de  Empresas del Sector Agrícola por Cultivo en la Categoría de Tamaño Específica: MEDIANA 1 del Servicio de Impuestos Internos de Chile para el Año 2020 (empleados)</v>
      </c>
      <c r="Q332" s="20" t="str">
        <f t="shared" si="237"/>
        <v>Gráfico 2</v>
      </c>
      <c r="R332" s="26" t="s">
        <v>70</v>
      </c>
      <c r="S332" s="27">
        <f t="shared" si="227"/>
        <v>4</v>
      </c>
      <c r="T332" s="28"/>
      <c r="U332" s="28"/>
      <c r="V332" s="28"/>
      <c r="W332" s="28"/>
      <c r="X332" s="28"/>
      <c r="Y332" s="28"/>
      <c r="Z332" s="25" t="str">
        <f t="shared" si="244"/>
        <v>https://analytics.zoho.com/open-view/2395394000001128577?ZOHO_CRITERIA=%224.5%22.%22Id_Tama%C3%B1o_Espec%C3%ADfico%22%3D4</v>
      </c>
      <c r="AA332" s="29" t="s">
        <v>94</v>
      </c>
      <c r="AB332" s="30" t="str">
        <f t="shared" si="238"/>
        <v>Chile</v>
      </c>
      <c r="AC332" s="31" t="str">
        <f t="shared" si="238"/>
        <v>Año 2020</v>
      </c>
      <c r="AD332" s="32" t="str">
        <f t="shared" si="238"/>
        <v>empresas</v>
      </c>
      <c r="AE332" s="30" t="str">
        <f t="shared" si="238"/>
        <v>Número</v>
      </c>
      <c r="AG332" s="33" t="str">
        <f t="shared" si="229"/>
        <v>Gráfico 2</v>
      </c>
      <c r="AH332" s="34" t="str">
        <f t="shared" si="239"/>
        <v>Número de Empresas Agrícultura</v>
      </c>
      <c r="AI332" s="34" t="str">
        <f t="shared" si="242"/>
        <v>Número de empleados contratados en empresas dedicadas a agricultura y/o ganadería clasificadas por el Servicio de Impuestos Internos de tamaño MEDIANA 1</v>
      </c>
      <c r="AJ332" s="34" t="str">
        <f t="shared" si="231"/>
        <v>Número de  Empresas del Sector Agrícola por Cultivo en la Categoría de Tamaño Específica: MEDIANA 1 del Servicio de Impuestos Internos de Chile para el Año 2020 (empleados)</v>
      </c>
      <c r="AK332" s="35" t="str">
        <f t="shared" si="240"/>
        <v>Año 2020</v>
      </c>
      <c r="AL332" s="34" t="str">
        <f t="shared" si="240"/>
        <v>venta estimada, empresas en agricultura, cultivos, actividad económica, agricultura, ganadería</v>
      </c>
      <c r="AM332" s="36" t="str">
        <f t="shared" si="232"/>
        <v>https://analytics.zoho.com/open-view/2395394000001128577?ZOHO_CRITERIA=%224.5%22.%22Id_Tama%C3%B1o_Espec%C3%ADfico%22%3D4</v>
      </c>
      <c r="AN332" s="44" t="str">
        <f t="shared" si="233"/>
        <v>CHL</v>
      </c>
      <c r="AO332" s="44" t="str">
        <f t="shared" si="233"/>
        <v>País</v>
      </c>
      <c r="AP332" s="34" t="str">
        <f t="shared" si="233"/>
        <v>Número de Empleados de las empresas dedicadas a una actividad económica asociada a la agricultura o la ganadería, según tamaño de la empresa.</v>
      </c>
      <c r="AQ332" s="45">
        <f t="shared" si="233"/>
        <v>44324</v>
      </c>
      <c r="AR332" s="36" t="str">
        <f t="shared" si="233"/>
        <v>Español</v>
      </c>
      <c r="AS332" s="36" t="str">
        <f t="shared" si="233"/>
        <v>Naty</v>
      </c>
      <c r="AT332" s="40" t="str">
        <f t="shared" si="233"/>
        <v>No Aplica</v>
      </c>
      <c r="AU332" s="40" t="str">
        <f t="shared" si="233"/>
        <v>No Aplica</v>
      </c>
      <c r="AV332" s="40" t="str">
        <f t="shared" si="233"/>
        <v>No Aplica</v>
      </c>
      <c r="AW332" s="35">
        <f t="shared" si="233"/>
        <v>100100000</v>
      </c>
      <c r="AX332" s="41" t="e">
        <f t="shared" si="233"/>
        <v>#REF!</v>
      </c>
      <c r="AY332" s="46" t="str">
        <f t="shared" si="233"/>
        <v>Fruta</v>
      </c>
      <c r="AZ332" s="40">
        <f t="shared" si="233"/>
        <v>38</v>
      </c>
      <c r="BA332" s="41" t="e">
        <f>+VLOOKUP($Z332,[3]!Temporalidad[[nombre]:[Columna1]],7,0)</f>
        <v>#REF!</v>
      </c>
      <c r="BB332" s="41" t="e">
        <f>+VLOOKUP($B332,[3]!Tipo_Gráfico[#Data],2,0)</f>
        <v>#REF!</v>
      </c>
      <c r="BC332" s="36" t="str">
        <f t="shared" si="241"/>
        <v>Servicio de Impuestos Internos , Ministerio de Hacienda, Chile</v>
      </c>
      <c r="BD332" s="35" t="e">
        <f>+VLOOKUP($AA332,[3]!unidad_medida[[nombre]:[Columna1]],2,0)</f>
        <v>#REF!</v>
      </c>
      <c r="BE332" s="40" t="str">
        <f t="shared" si="234"/>
        <v>No Aplica</v>
      </c>
      <c r="BF332" s="40" t="str">
        <f t="shared" si="234"/>
        <v>No Aplica</v>
      </c>
      <c r="BG332" s="40" t="str">
        <f t="shared" si="234"/>
        <v>No Aplica</v>
      </c>
      <c r="BH332" s="41" t="e">
        <f>+VLOOKUP($AP332,[3]!Responsables[#Data],3,0)</f>
        <v>#REF!</v>
      </c>
      <c r="BI332" s="41" t="e">
        <f>+VLOOKUP($AA332,[3]!unidad_medida[[nombre]:[Columna1]],5,0)</f>
        <v>#REF!</v>
      </c>
    </row>
    <row r="333" spans="1:61" ht="24" x14ac:dyDescent="0.35">
      <c r="A333" s="58" t="s">
        <v>250</v>
      </c>
      <c r="B333" s="58" t="s">
        <v>251</v>
      </c>
      <c r="C333" s="59">
        <v>4.3</v>
      </c>
      <c r="D333" s="19">
        <f t="shared" si="235"/>
        <v>18</v>
      </c>
      <c r="E333" s="20" t="str">
        <f t="shared" si="245"/>
        <v>GR</v>
      </c>
      <c r="F333" s="21"/>
      <c r="G333" s="22"/>
      <c r="H333" s="22"/>
      <c r="I333" s="23" t="s">
        <v>48</v>
      </c>
      <c r="J333" s="24">
        <v>5</v>
      </c>
      <c r="K333" s="22"/>
      <c r="L333" s="22"/>
      <c r="M333" s="22"/>
      <c r="N333" s="22"/>
      <c r="O333" s="22"/>
      <c r="P333" s="53" t="str">
        <f t="shared" si="243"/>
        <v>Número de  Empresas del Sector Agrícola por Cultivo en la Categoría de Tamaño Específica: MICRO 2 del Servicio de Impuestos Internos de Chile para el Año 2020 (empleados)</v>
      </c>
      <c r="Q333" s="20" t="str">
        <f t="shared" si="237"/>
        <v>Gráfico 2</v>
      </c>
      <c r="R333" s="26" t="s">
        <v>72</v>
      </c>
      <c r="S333" s="27">
        <f t="shared" si="227"/>
        <v>5</v>
      </c>
      <c r="T333" s="28"/>
      <c r="U333" s="28"/>
      <c r="V333" s="28"/>
      <c r="W333" s="28"/>
      <c r="X333" s="28"/>
      <c r="Y333" s="28"/>
      <c r="Z333" s="25" t="str">
        <f t="shared" si="244"/>
        <v>https://analytics.zoho.com/open-view/2395394000001128577?ZOHO_CRITERIA=%224.5%22.%22Id_Tama%C3%B1o_Espec%C3%ADfico%22%3D5</v>
      </c>
      <c r="AA333" s="29" t="s">
        <v>95</v>
      </c>
      <c r="AB333" s="30" t="str">
        <f t="shared" si="238"/>
        <v>Chile</v>
      </c>
      <c r="AC333" s="31" t="str">
        <f t="shared" si="238"/>
        <v>Año 2020</v>
      </c>
      <c r="AD333" s="32" t="str">
        <f t="shared" si="238"/>
        <v>empresas</v>
      </c>
      <c r="AE333" s="30" t="str">
        <f t="shared" si="238"/>
        <v>Número</v>
      </c>
      <c r="AG333" s="33" t="str">
        <f t="shared" si="229"/>
        <v>Gráfico 2</v>
      </c>
      <c r="AH333" s="34" t="str">
        <f t="shared" si="239"/>
        <v>Número de Empresas Agrícultura</v>
      </c>
      <c r="AI333" s="34" t="str">
        <f t="shared" si="242"/>
        <v>Número de empleados contratados en empresas dedicadas a agricultura y/o ganadería clasificadas por el Servicio de Impuestos Internos de tamaño MICRO 2</v>
      </c>
      <c r="AJ333" s="34" t="str">
        <f t="shared" si="231"/>
        <v>Número de  Empresas del Sector Agrícola por Cultivo en la Categoría de Tamaño Específica: MICRO 2 del Servicio de Impuestos Internos de Chile para el Año 2020 (empleados)</v>
      </c>
      <c r="AK333" s="35" t="str">
        <f t="shared" si="240"/>
        <v>Año 2020</v>
      </c>
      <c r="AL333" s="34" t="str">
        <f t="shared" si="240"/>
        <v>venta estimada, empresas en agricultura, cultivos, actividad económica, agricultura, ganadería</v>
      </c>
      <c r="AM333" s="36" t="str">
        <f t="shared" si="232"/>
        <v>https://analytics.zoho.com/open-view/2395394000001128577?ZOHO_CRITERIA=%224.5%22.%22Id_Tama%C3%B1o_Espec%C3%ADfico%22%3D5</v>
      </c>
      <c r="AN333" s="44" t="str">
        <f t="shared" ref="AN333:AZ348" si="246">+AN332</f>
        <v>CHL</v>
      </c>
      <c r="AO333" s="44" t="str">
        <f t="shared" si="246"/>
        <v>País</v>
      </c>
      <c r="AP333" s="34" t="str">
        <f t="shared" si="246"/>
        <v>Número de Empleados de las empresas dedicadas a una actividad económica asociada a la agricultura o la ganadería, según tamaño de la empresa.</v>
      </c>
      <c r="AQ333" s="45">
        <f t="shared" si="246"/>
        <v>44324</v>
      </c>
      <c r="AR333" s="36" t="str">
        <f t="shared" si="246"/>
        <v>Español</v>
      </c>
      <c r="AS333" s="36" t="str">
        <f t="shared" si="246"/>
        <v>Naty</v>
      </c>
      <c r="AT333" s="40" t="str">
        <f t="shared" si="246"/>
        <v>No Aplica</v>
      </c>
      <c r="AU333" s="40" t="str">
        <f t="shared" si="246"/>
        <v>No Aplica</v>
      </c>
      <c r="AV333" s="40" t="str">
        <f t="shared" si="246"/>
        <v>No Aplica</v>
      </c>
      <c r="AW333" s="35">
        <f t="shared" si="246"/>
        <v>100100000</v>
      </c>
      <c r="AX333" s="41" t="e">
        <f t="shared" si="246"/>
        <v>#REF!</v>
      </c>
      <c r="AY333" s="46" t="str">
        <f t="shared" si="246"/>
        <v>Fruta</v>
      </c>
      <c r="AZ333" s="40">
        <f t="shared" si="246"/>
        <v>38</v>
      </c>
      <c r="BA333" s="41" t="e">
        <f>+VLOOKUP($Z333,[3]!Temporalidad[[nombre]:[Columna1]],7,0)</f>
        <v>#REF!</v>
      </c>
      <c r="BB333" s="41" t="e">
        <f>+VLOOKUP($B333,[3]!Tipo_Gráfico[#Data],2,0)</f>
        <v>#REF!</v>
      </c>
      <c r="BC333" s="36" t="str">
        <f t="shared" si="241"/>
        <v>Servicio de Impuestos Internos , Ministerio de Hacienda, Chile</v>
      </c>
      <c r="BD333" s="35" t="e">
        <f>+VLOOKUP($AA333,[3]!unidad_medida[[nombre]:[Columna1]],2,0)</f>
        <v>#REF!</v>
      </c>
      <c r="BE333" s="40" t="str">
        <f t="shared" ref="BE333:BG348" si="247">+BE332</f>
        <v>No Aplica</v>
      </c>
      <c r="BF333" s="40" t="str">
        <f t="shared" si="247"/>
        <v>No Aplica</v>
      </c>
      <c r="BG333" s="40" t="str">
        <f t="shared" si="247"/>
        <v>No Aplica</v>
      </c>
      <c r="BH333" s="41" t="e">
        <f>+VLOOKUP($AP333,[3]!Responsables[#Data],3,0)</f>
        <v>#REF!</v>
      </c>
      <c r="BI333" s="41" t="e">
        <f>+VLOOKUP($AA333,[3]!unidad_medida[[nombre]:[Columna1]],5,0)</f>
        <v>#REF!</v>
      </c>
    </row>
    <row r="334" spans="1:61" ht="24" x14ac:dyDescent="0.35">
      <c r="A334" s="58" t="s">
        <v>250</v>
      </c>
      <c r="B334" s="58" t="s">
        <v>251</v>
      </c>
      <c r="C334" s="59">
        <v>4.3</v>
      </c>
      <c r="D334" s="19">
        <f t="shared" si="235"/>
        <v>19</v>
      </c>
      <c r="E334" s="20" t="str">
        <f t="shared" si="245"/>
        <v>GR</v>
      </c>
      <c r="F334" s="21"/>
      <c r="G334" s="22"/>
      <c r="H334" s="22"/>
      <c r="I334" s="23" t="s">
        <v>48</v>
      </c>
      <c r="J334" s="24">
        <v>6</v>
      </c>
      <c r="K334" s="22"/>
      <c r="L334" s="22"/>
      <c r="M334" s="22"/>
      <c r="N334" s="22"/>
      <c r="O334" s="22"/>
      <c r="P334" s="53" t="str">
        <f t="shared" si="243"/>
        <v>Número de  Empresas del Sector Agrícola por Cultivo en la Categoría de Tamaño Específica: PEQUEÑA 3 del Servicio de Impuestos Internos de Chile para el Año 2020 (empleados)</v>
      </c>
      <c r="Q334" s="20" t="str">
        <f t="shared" si="237"/>
        <v>Gráfico 2</v>
      </c>
      <c r="R334" s="26" t="s">
        <v>74</v>
      </c>
      <c r="S334" s="27">
        <f t="shared" si="227"/>
        <v>6</v>
      </c>
      <c r="T334" s="28"/>
      <c r="U334" s="28"/>
      <c r="V334" s="28"/>
      <c r="W334" s="28"/>
      <c r="X334" s="28"/>
      <c r="Y334" s="28"/>
      <c r="Z334" s="25" t="str">
        <f t="shared" si="244"/>
        <v>https://analytics.zoho.com/open-view/2395394000001128577?ZOHO_CRITERIA=%224.5%22.%22Id_Tama%C3%B1o_Espec%C3%ADfico%22%3D6</v>
      </c>
      <c r="AA334" s="29" t="s">
        <v>96</v>
      </c>
      <c r="AB334" s="30" t="str">
        <f t="shared" ref="AB334:AE349" si="248">+AB333</f>
        <v>Chile</v>
      </c>
      <c r="AC334" s="31" t="str">
        <f t="shared" si="248"/>
        <v>Año 2020</v>
      </c>
      <c r="AD334" s="32" t="str">
        <f t="shared" si="248"/>
        <v>empresas</v>
      </c>
      <c r="AE334" s="30" t="str">
        <f t="shared" si="248"/>
        <v>Número</v>
      </c>
      <c r="AG334" s="33" t="str">
        <f t="shared" si="229"/>
        <v>Gráfico 2</v>
      </c>
      <c r="AH334" s="34" t="str">
        <f t="shared" si="239"/>
        <v>Número de Empresas Agrícultura</v>
      </c>
      <c r="AI334" s="34" t="str">
        <f t="shared" si="242"/>
        <v>Número de empleados contratados en empresas dedicadas a agricultura y/o ganadería clasificadas por el Servicio de Impuestos Internos de tamaño PEQUEÑA 3</v>
      </c>
      <c r="AJ334" s="34" t="str">
        <f t="shared" si="231"/>
        <v>Número de  Empresas del Sector Agrícola por Cultivo en la Categoría de Tamaño Específica: PEQUEÑA 3 del Servicio de Impuestos Internos de Chile para el Año 2020 (empleados)</v>
      </c>
      <c r="AK334" s="35" t="str">
        <f t="shared" ref="AK334:AL349" si="249">+AK333</f>
        <v>Año 2020</v>
      </c>
      <c r="AL334" s="34" t="str">
        <f t="shared" si="249"/>
        <v>venta estimada, empresas en agricultura, cultivos, actividad económica, agricultura, ganadería</v>
      </c>
      <c r="AM334" s="36" t="str">
        <f t="shared" si="232"/>
        <v>https://analytics.zoho.com/open-view/2395394000001128577?ZOHO_CRITERIA=%224.5%22.%22Id_Tama%C3%B1o_Espec%C3%ADfico%22%3D6</v>
      </c>
      <c r="AN334" s="44" t="str">
        <f t="shared" si="246"/>
        <v>CHL</v>
      </c>
      <c r="AO334" s="44" t="str">
        <f t="shared" si="246"/>
        <v>País</v>
      </c>
      <c r="AP334" s="34" t="str">
        <f t="shared" si="246"/>
        <v>Número de Empleados de las empresas dedicadas a una actividad económica asociada a la agricultura o la ganadería, según tamaño de la empresa.</v>
      </c>
      <c r="AQ334" s="45">
        <f t="shared" si="246"/>
        <v>44324</v>
      </c>
      <c r="AR334" s="36" t="str">
        <f t="shared" si="246"/>
        <v>Español</v>
      </c>
      <c r="AS334" s="36" t="str">
        <f t="shared" si="246"/>
        <v>Naty</v>
      </c>
      <c r="AT334" s="40" t="str">
        <f t="shared" si="246"/>
        <v>No Aplica</v>
      </c>
      <c r="AU334" s="40" t="str">
        <f t="shared" si="246"/>
        <v>No Aplica</v>
      </c>
      <c r="AV334" s="40" t="str">
        <f t="shared" si="246"/>
        <v>No Aplica</v>
      </c>
      <c r="AW334" s="35">
        <f t="shared" si="246"/>
        <v>100100000</v>
      </c>
      <c r="AX334" s="41" t="e">
        <f t="shared" si="246"/>
        <v>#REF!</v>
      </c>
      <c r="AY334" s="46" t="str">
        <f t="shared" si="246"/>
        <v>Fruta</v>
      </c>
      <c r="AZ334" s="40">
        <f t="shared" si="246"/>
        <v>38</v>
      </c>
      <c r="BA334" s="41" t="e">
        <f>+VLOOKUP($Z334,[3]!Temporalidad[[nombre]:[Columna1]],7,0)</f>
        <v>#REF!</v>
      </c>
      <c r="BB334" s="41" t="e">
        <f>+VLOOKUP($B334,[3]!Tipo_Gráfico[#Data],2,0)</f>
        <v>#REF!</v>
      </c>
      <c r="BC334" s="36" t="str">
        <f t="shared" si="241"/>
        <v>Servicio de Impuestos Internos , Ministerio de Hacienda, Chile</v>
      </c>
      <c r="BD334" s="35" t="e">
        <f>+VLOOKUP($AA334,[3]!unidad_medida[[nombre]:[Columna1]],2,0)</f>
        <v>#REF!</v>
      </c>
      <c r="BE334" s="40" t="str">
        <f t="shared" si="247"/>
        <v>No Aplica</v>
      </c>
      <c r="BF334" s="40" t="str">
        <f t="shared" si="247"/>
        <v>No Aplica</v>
      </c>
      <c r="BG334" s="40" t="str">
        <f t="shared" si="247"/>
        <v>No Aplica</v>
      </c>
      <c r="BH334" s="41" t="e">
        <f>+VLOOKUP($AP334,[3]!Responsables[#Data],3,0)</f>
        <v>#REF!</v>
      </c>
      <c r="BI334" s="41" t="e">
        <f>+VLOOKUP($AA334,[3]!unidad_medida[[nombre]:[Columna1]],5,0)</f>
        <v>#REF!</v>
      </c>
    </row>
    <row r="335" spans="1:61" ht="24" x14ac:dyDescent="0.35">
      <c r="A335" s="58" t="s">
        <v>250</v>
      </c>
      <c r="B335" s="58" t="s">
        <v>251</v>
      </c>
      <c r="C335" s="59">
        <v>4.3</v>
      </c>
      <c r="D335" s="19">
        <f t="shared" si="235"/>
        <v>20</v>
      </c>
      <c r="E335" s="20" t="str">
        <f t="shared" si="245"/>
        <v>GR</v>
      </c>
      <c r="F335" s="21"/>
      <c r="G335" s="22"/>
      <c r="H335" s="22"/>
      <c r="I335" s="23" t="s">
        <v>48</v>
      </c>
      <c r="J335" s="24">
        <v>7</v>
      </c>
      <c r="K335" s="22"/>
      <c r="L335" s="22"/>
      <c r="M335" s="22"/>
      <c r="N335" s="22"/>
      <c r="O335" s="22"/>
      <c r="P335" s="53" t="str">
        <f t="shared" si="243"/>
        <v>Número de  Empresas del Sector Agrícola por Cultivo en la Categoría de Tamaño Específica: MICRO 3 del Servicio de Impuestos Internos de Chile para el Año 2020 (empleados)</v>
      </c>
      <c r="Q335" s="20" t="str">
        <f t="shared" si="237"/>
        <v>Gráfico 2</v>
      </c>
      <c r="R335" s="26" t="s">
        <v>76</v>
      </c>
      <c r="S335" s="27">
        <f t="shared" si="227"/>
        <v>7</v>
      </c>
      <c r="T335" s="28"/>
      <c r="U335" s="28"/>
      <c r="V335" s="28"/>
      <c r="W335" s="28"/>
      <c r="X335" s="28"/>
      <c r="Y335" s="28"/>
      <c r="Z335" s="25" t="str">
        <f t="shared" si="244"/>
        <v>https://analytics.zoho.com/open-view/2395394000001128577?ZOHO_CRITERIA=%224.5%22.%22Id_Tama%C3%B1o_Espec%C3%ADfico%22%3D7</v>
      </c>
      <c r="AA335" s="29" t="s">
        <v>97</v>
      </c>
      <c r="AB335" s="30" t="str">
        <f t="shared" si="248"/>
        <v>Chile</v>
      </c>
      <c r="AC335" s="31" t="str">
        <f t="shared" si="248"/>
        <v>Año 2020</v>
      </c>
      <c r="AD335" s="32" t="str">
        <f t="shared" si="248"/>
        <v>empresas</v>
      </c>
      <c r="AE335" s="30" t="str">
        <f t="shared" si="248"/>
        <v>Número</v>
      </c>
      <c r="AG335" s="33" t="str">
        <f t="shared" si="229"/>
        <v>Gráfico 2</v>
      </c>
      <c r="AH335" s="34" t="str">
        <f t="shared" si="239"/>
        <v>Número de Empresas Agrícultura</v>
      </c>
      <c r="AI335" s="34" t="str">
        <f t="shared" si="242"/>
        <v>Número de empleados contratados en empresas dedicadas a agricultura y/o ganadería clasificadas por el Servicio de Impuestos Internos de tamaño MICRO 3</v>
      </c>
      <c r="AJ335" s="34" t="str">
        <f t="shared" si="231"/>
        <v>Número de  Empresas del Sector Agrícola por Cultivo en la Categoría de Tamaño Específica: MICRO 3 del Servicio de Impuestos Internos de Chile para el Año 2020 (empleados)</v>
      </c>
      <c r="AK335" s="35" t="str">
        <f t="shared" si="249"/>
        <v>Año 2020</v>
      </c>
      <c r="AL335" s="34" t="str">
        <f t="shared" si="249"/>
        <v>venta estimada, empresas en agricultura, cultivos, actividad económica, agricultura, ganadería</v>
      </c>
      <c r="AM335" s="36" t="str">
        <f t="shared" si="232"/>
        <v>https://analytics.zoho.com/open-view/2395394000001128577?ZOHO_CRITERIA=%224.5%22.%22Id_Tama%C3%B1o_Espec%C3%ADfico%22%3D7</v>
      </c>
      <c r="AN335" s="44" t="str">
        <f t="shared" si="246"/>
        <v>CHL</v>
      </c>
      <c r="AO335" s="44" t="str">
        <f t="shared" si="246"/>
        <v>País</v>
      </c>
      <c r="AP335" s="34" t="str">
        <f t="shared" si="246"/>
        <v>Número de Empleados de las empresas dedicadas a una actividad económica asociada a la agricultura o la ganadería, según tamaño de la empresa.</v>
      </c>
      <c r="AQ335" s="45">
        <f t="shared" si="246"/>
        <v>44324</v>
      </c>
      <c r="AR335" s="36" t="str">
        <f t="shared" si="246"/>
        <v>Español</v>
      </c>
      <c r="AS335" s="36" t="str">
        <f t="shared" si="246"/>
        <v>Naty</v>
      </c>
      <c r="AT335" s="40" t="str">
        <f t="shared" si="246"/>
        <v>No Aplica</v>
      </c>
      <c r="AU335" s="40" t="str">
        <f t="shared" si="246"/>
        <v>No Aplica</v>
      </c>
      <c r="AV335" s="40" t="str">
        <f t="shared" si="246"/>
        <v>No Aplica</v>
      </c>
      <c r="AW335" s="35">
        <f t="shared" si="246"/>
        <v>100100000</v>
      </c>
      <c r="AX335" s="41" t="e">
        <f t="shared" si="246"/>
        <v>#REF!</v>
      </c>
      <c r="AY335" s="46" t="str">
        <f t="shared" si="246"/>
        <v>Fruta</v>
      </c>
      <c r="AZ335" s="40">
        <f t="shared" si="246"/>
        <v>38</v>
      </c>
      <c r="BA335" s="41" t="e">
        <f>+VLOOKUP($Z335,[3]!Temporalidad[[nombre]:[Columna1]],7,0)</f>
        <v>#REF!</v>
      </c>
      <c r="BB335" s="41" t="e">
        <f>+VLOOKUP($B335,[3]!Tipo_Gráfico[#Data],2,0)</f>
        <v>#REF!</v>
      </c>
      <c r="BC335" s="36" t="str">
        <f t="shared" si="241"/>
        <v>Servicio de Impuestos Internos , Ministerio de Hacienda, Chile</v>
      </c>
      <c r="BD335" s="35" t="e">
        <f>+VLOOKUP($AA335,[3]!unidad_medida[[nombre]:[Columna1]],2,0)</f>
        <v>#REF!</v>
      </c>
      <c r="BE335" s="40" t="str">
        <f t="shared" si="247"/>
        <v>No Aplica</v>
      </c>
      <c r="BF335" s="40" t="str">
        <f t="shared" si="247"/>
        <v>No Aplica</v>
      </c>
      <c r="BG335" s="40" t="str">
        <f t="shared" si="247"/>
        <v>No Aplica</v>
      </c>
      <c r="BH335" s="41" t="e">
        <f>+VLOOKUP($AP335,[3]!Responsables[#Data],3,0)</f>
        <v>#REF!</v>
      </c>
      <c r="BI335" s="41" t="e">
        <f>+VLOOKUP($AA335,[3]!unidad_medida[[nombre]:[Columna1]],5,0)</f>
        <v>#REF!</v>
      </c>
    </row>
    <row r="336" spans="1:61" ht="24" x14ac:dyDescent="0.35">
      <c r="A336" s="58" t="s">
        <v>250</v>
      </c>
      <c r="B336" s="58" t="s">
        <v>251</v>
      </c>
      <c r="C336" s="59">
        <v>4.3</v>
      </c>
      <c r="D336" s="19">
        <f t="shared" si="235"/>
        <v>21</v>
      </c>
      <c r="E336" s="20" t="str">
        <f t="shared" si="245"/>
        <v>GR</v>
      </c>
      <c r="F336" s="21"/>
      <c r="G336" s="22"/>
      <c r="H336" s="22"/>
      <c r="I336" s="23" t="s">
        <v>48</v>
      </c>
      <c r="J336" s="24">
        <v>8</v>
      </c>
      <c r="K336" s="22"/>
      <c r="L336" s="22"/>
      <c r="M336" s="22"/>
      <c r="N336" s="22"/>
      <c r="O336" s="22"/>
      <c r="P336" s="53" t="str">
        <f t="shared" si="243"/>
        <v>Número de  Empresas del Sector Agrícola por Cultivo en la Categoría de Tamaño Específica: GRANDE 1 del Servicio de Impuestos Internos de Chile para el Año 2020 (empleados)</v>
      </c>
      <c r="Q336" s="20" t="str">
        <f t="shared" si="237"/>
        <v>Gráfico 2</v>
      </c>
      <c r="R336" s="26" t="s">
        <v>78</v>
      </c>
      <c r="S336" s="27">
        <f t="shared" si="227"/>
        <v>8</v>
      </c>
      <c r="T336" s="28"/>
      <c r="U336" s="28"/>
      <c r="V336" s="28"/>
      <c r="W336" s="28"/>
      <c r="X336" s="28"/>
      <c r="Y336" s="28"/>
      <c r="Z336" s="25" t="str">
        <f t="shared" si="244"/>
        <v>https://analytics.zoho.com/open-view/2395394000001128577?ZOHO_CRITERIA=%224.5%22.%22Id_Tama%C3%B1o_Espec%C3%ADfico%22%3D8</v>
      </c>
      <c r="AA336" s="29" t="s">
        <v>98</v>
      </c>
      <c r="AB336" s="30" t="str">
        <f t="shared" si="248"/>
        <v>Chile</v>
      </c>
      <c r="AC336" s="31" t="str">
        <f t="shared" si="248"/>
        <v>Año 2020</v>
      </c>
      <c r="AD336" s="32" t="str">
        <f t="shared" si="248"/>
        <v>empresas</v>
      </c>
      <c r="AE336" s="30" t="str">
        <f t="shared" si="248"/>
        <v>Número</v>
      </c>
      <c r="AG336" s="33" t="str">
        <f t="shared" si="229"/>
        <v>Gráfico 2</v>
      </c>
      <c r="AH336" s="34" t="str">
        <f t="shared" si="239"/>
        <v>Número de Empresas Agrícultura</v>
      </c>
      <c r="AI336" s="34" t="str">
        <f t="shared" si="242"/>
        <v>Número de empleados contratados en empresas dedicadas a agricultura y/o ganadería clasificadas por el Servicio de Impuestos Internos de tamaño GRANDE 1</v>
      </c>
      <c r="AJ336" s="34" t="str">
        <f t="shared" si="231"/>
        <v>Número de  Empresas del Sector Agrícola por Cultivo en la Categoría de Tamaño Específica: GRANDE 1 del Servicio de Impuestos Internos de Chile para el Año 2020 (empleados)</v>
      </c>
      <c r="AK336" s="35" t="str">
        <f t="shared" si="249"/>
        <v>Año 2020</v>
      </c>
      <c r="AL336" s="34" t="str">
        <f t="shared" si="249"/>
        <v>venta estimada, empresas en agricultura, cultivos, actividad económica, agricultura, ganadería</v>
      </c>
      <c r="AM336" s="36" t="str">
        <f t="shared" si="232"/>
        <v>https://analytics.zoho.com/open-view/2395394000001128577?ZOHO_CRITERIA=%224.5%22.%22Id_Tama%C3%B1o_Espec%C3%ADfico%22%3D8</v>
      </c>
      <c r="AN336" s="44" t="str">
        <f t="shared" si="246"/>
        <v>CHL</v>
      </c>
      <c r="AO336" s="44" t="str">
        <f t="shared" si="246"/>
        <v>País</v>
      </c>
      <c r="AP336" s="34" t="str">
        <f t="shared" si="246"/>
        <v>Número de Empleados de las empresas dedicadas a una actividad económica asociada a la agricultura o la ganadería, según tamaño de la empresa.</v>
      </c>
      <c r="AQ336" s="45">
        <f t="shared" si="246"/>
        <v>44324</v>
      </c>
      <c r="AR336" s="36" t="str">
        <f t="shared" si="246"/>
        <v>Español</v>
      </c>
      <c r="AS336" s="36" t="str">
        <f t="shared" si="246"/>
        <v>Naty</v>
      </c>
      <c r="AT336" s="40" t="str">
        <f t="shared" si="246"/>
        <v>No Aplica</v>
      </c>
      <c r="AU336" s="40" t="str">
        <f t="shared" si="246"/>
        <v>No Aplica</v>
      </c>
      <c r="AV336" s="40" t="str">
        <f t="shared" si="246"/>
        <v>No Aplica</v>
      </c>
      <c r="AW336" s="35">
        <f t="shared" si="246"/>
        <v>100100000</v>
      </c>
      <c r="AX336" s="41" t="e">
        <f t="shared" si="246"/>
        <v>#REF!</v>
      </c>
      <c r="AY336" s="46" t="str">
        <f t="shared" si="246"/>
        <v>Fruta</v>
      </c>
      <c r="AZ336" s="40">
        <f t="shared" si="246"/>
        <v>38</v>
      </c>
      <c r="BA336" s="41" t="e">
        <f>+VLOOKUP($Z336,[3]!Temporalidad[[nombre]:[Columna1]],7,0)</f>
        <v>#REF!</v>
      </c>
      <c r="BB336" s="41" t="e">
        <f>+VLOOKUP($B336,[3]!Tipo_Gráfico[#Data],2,0)</f>
        <v>#REF!</v>
      </c>
      <c r="BC336" s="36" t="str">
        <f t="shared" si="241"/>
        <v>Servicio de Impuestos Internos , Ministerio de Hacienda, Chile</v>
      </c>
      <c r="BD336" s="35" t="e">
        <f>+VLOOKUP($AA336,[3]!unidad_medida[[nombre]:[Columna1]],2,0)</f>
        <v>#REF!</v>
      </c>
      <c r="BE336" s="40" t="str">
        <f t="shared" si="247"/>
        <v>No Aplica</v>
      </c>
      <c r="BF336" s="40" t="str">
        <f t="shared" si="247"/>
        <v>No Aplica</v>
      </c>
      <c r="BG336" s="40" t="str">
        <f t="shared" si="247"/>
        <v>No Aplica</v>
      </c>
      <c r="BH336" s="41" t="e">
        <f>+VLOOKUP($AP336,[3]!Responsables[#Data],3,0)</f>
        <v>#REF!</v>
      </c>
      <c r="BI336" s="41" t="e">
        <f>+VLOOKUP($AA336,[3]!unidad_medida[[nombre]:[Columna1]],5,0)</f>
        <v>#REF!</v>
      </c>
    </row>
    <row r="337" spans="1:61" ht="24" x14ac:dyDescent="0.35">
      <c r="A337" s="58" t="s">
        <v>250</v>
      </c>
      <c r="B337" s="58" t="s">
        <v>251</v>
      </c>
      <c r="C337" s="59">
        <v>4.3</v>
      </c>
      <c r="D337" s="19">
        <f t="shared" si="235"/>
        <v>22</v>
      </c>
      <c r="E337" s="20" t="str">
        <f t="shared" si="245"/>
        <v>GR</v>
      </c>
      <c r="F337" s="21"/>
      <c r="G337" s="22"/>
      <c r="H337" s="22"/>
      <c r="I337" s="23" t="s">
        <v>48</v>
      </c>
      <c r="J337" s="24">
        <v>9</v>
      </c>
      <c r="K337" s="22"/>
      <c r="L337" s="22"/>
      <c r="M337" s="22"/>
      <c r="N337" s="22"/>
      <c r="O337" s="22"/>
      <c r="P337" s="53" t="str">
        <f t="shared" si="243"/>
        <v>Número de  Empresas del Sector Agrícola por Cultivo en la Categoría de Tamaño Específica: PEQUEÑA 1 del Servicio de Impuestos Internos de Chile para el Año 2020 (empleados)</v>
      </c>
      <c r="Q337" s="20" t="str">
        <f t="shared" si="237"/>
        <v>Gráfico 2</v>
      </c>
      <c r="R337" s="26" t="s">
        <v>80</v>
      </c>
      <c r="S337" s="27">
        <f t="shared" si="227"/>
        <v>9</v>
      </c>
      <c r="T337" s="28"/>
      <c r="U337" s="28"/>
      <c r="V337" s="28"/>
      <c r="W337" s="28"/>
      <c r="X337" s="28"/>
      <c r="Y337" s="28"/>
      <c r="Z337" s="25" t="str">
        <f t="shared" si="244"/>
        <v>https://analytics.zoho.com/open-view/2395394000001128577?ZOHO_CRITERIA=%224.5%22.%22Id_Tama%C3%B1o_Espec%C3%ADfico%22%3D9</v>
      </c>
      <c r="AA337" s="29" t="s">
        <v>99</v>
      </c>
      <c r="AB337" s="30" t="str">
        <f t="shared" si="248"/>
        <v>Chile</v>
      </c>
      <c r="AC337" s="31" t="str">
        <f t="shared" si="248"/>
        <v>Año 2020</v>
      </c>
      <c r="AD337" s="32" t="str">
        <f t="shared" si="248"/>
        <v>empresas</v>
      </c>
      <c r="AE337" s="30" t="str">
        <f t="shared" si="248"/>
        <v>Número</v>
      </c>
      <c r="AG337" s="33" t="str">
        <f t="shared" si="229"/>
        <v>Gráfico 2</v>
      </c>
      <c r="AH337" s="34" t="str">
        <f t="shared" si="239"/>
        <v>Número de Empresas Agrícultura</v>
      </c>
      <c r="AI337" s="34" t="str">
        <f t="shared" si="242"/>
        <v>Número de empleados contratados en empresas dedicadas a agricultura y/o ganadería clasificadas por el Servicio de Impuestos Internos de tamaño PEQUEÑA 1</v>
      </c>
      <c r="AJ337" s="34" t="str">
        <f t="shared" si="231"/>
        <v>Número de  Empresas del Sector Agrícola por Cultivo en la Categoría de Tamaño Específica: PEQUEÑA 1 del Servicio de Impuestos Internos de Chile para el Año 2020 (empleados)</v>
      </c>
      <c r="AK337" s="35" t="str">
        <f t="shared" si="249"/>
        <v>Año 2020</v>
      </c>
      <c r="AL337" s="34" t="str">
        <f t="shared" si="249"/>
        <v>venta estimada, empresas en agricultura, cultivos, actividad económica, agricultura, ganadería</v>
      </c>
      <c r="AM337" s="36" t="str">
        <f t="shared" si="232"/>
        <v>https://analytics.zoho.com/open-view/2395394000001128577?ZOHO_CRITERIA=%224.5%22.%22Id_Tama%C3%B1o_Espec%C3%ADfico%22%3D9</v>
      </c>
      <c r="AN337" s="44" t="str">
        <f t="shared" si="246"/>
        <v>CHL</v>
      </c>
      <c r="AO337" s="44" t="str">
        <f t="shared" si="246"/>
        <v>País</v>
      </c>
      <c r="AP337" s="34" t="str">
        <f t="shared" si="246"/>
        <v>Número de Empleados de las empresas dedicadas a una actividad económica asociada a la agricultura o la ganadería, según tamaño de la empresa.</v>
      </c>
      <c r="AQ337" s="45">
        <f t="shared" si="246"/>
        <v>44324</v>
      </c>
      <c r="AR337" s="36" t="str">
        <f t="shared" si="246"/>
        <v>Español</v>
      </c>
      <c r="AS337" s="36" t="str">
        <f t="shared" si="246"/>
        <v>Naty</v>
      </c>
      <c r="AT337" s="40" t="str">
        <f t="shared" si="246"/>
        <v>No Aplica</v>
      </c>
      <c r="AU337" s="40" t="str">
        <f t="shared" si="246"/>
        <v>No Aplica</v>
      </c>
      <c r="AV337" s="40" t="str">
        <f t="shared" si="246"/>
        <v>No Aplica</v>
      </c>
      <c r="AW337" s="35">
        <f t="shared" si="246"/>
        <v>100100000</v>
      </c>
      <c r="AX337" s="41" t="e">
        <f t="shared" si="246"/>
        <v>#REF!</v>
      </c>
      <c r="AY337" s="46" t="str">
        <f t="shared" si="246"/>
        <v>Fruta</v>
      </c>
      <c r="AZ337" s="40">
        <f t="shared" si="246"/>
        <v>38</v>
      </c>
      <c r="BA337" s="41" t="e">
        <f>+VLOOKUP($Z337,[3]!Temporalidad[[nombre]:[Columna1]],7,0)</f>
        <v>#REF!</v>
      </c>
      <c r="BB337" s="41" t="e">
        <f>+VLOOKUP($B337,[3]!Tipo_Gráfico[#Data],2,0)</f>
        <v>#REF!</v>
      </c>
      <c r="BC337" s="36" t="str">
        <f t="shared" si="241"/>
        <v>Servicio de Impuestos Internos , Ministerio de Hacienda, Chile</v>
      </c>
      <c r="BD337" s="35" t="e">
        <f>+VLOOKUP($AA337,[3]!unidad_medida[[nombre]:[Columna1]],2,0)</f>
        <v>#REF!</v>
      </c>
      <c r="BE337" s="40" t="str">
        <f t="shared" si="247"/>
        <v>No Aplica</v>
      </c>
      <c r="BF337" s="40" t="str">
        <f t="shared" si="247"/>
        <v>No Aplica</v>
      </c>
      <c r="BG337" s="40" t="str">
        <f t="shared" si="247"/>
        <v>No Aplica</v>
      </c>
      <c r="BH337" s="41" t="e">
        <f>+VLOOKUP($AP337,[3]!Responsables[#Data],3,0)</f>
        <v>#REF!</v>
      </c>
      <c r="BI337" s="41" t="e">
        <f>+VLOOKUP($AA337,[3]!unidad_medida[[nombre]:[Columna1]],5,0)</f>
        <v>#REF!</v>
      </c>
    </row>
    <row r="338" spans="1:61" ht="24" x14ac:dyDescent="0.35">
      <c r="A338" s="58" t="s">
        <v>250</v>
      </c>
      <c r="B338" s="58" t="s">
        <v>251</v>
      </c>
      <c r="C338" s="59">
        <v>4.3</v>
      </c>
      <c r="D338" s="19">
        <f t="shared" si="235"/>
        <v>23</v>
      </c>
      <c r="E338" s="20" t="str">
        <f t="shared" si="245"/>
        <v>GR</v>
      </c>
      <c r="F338" s="21"/>
      <c r="G338" s="22"/>
      <c r="H338" s="22"/>
      <c r="I338" s="23" t="s">
        <v>48</v>
      </c>
      <c r="J338" s="24">
        <v>10</v>
      </c>
      <c r="K338" s="22"/>
      <c r="L338" s="22"/>
      <c r="M338" s="22"/>
      <c r="N338" s="22"/>
      <c r="O338" s="22"/>
      <c r="P338" s="53" t="str">
        <f t="shared" si="243"/>
        <v>Número de  Empresas del Sector Agrícola por Cultivo en la Categoría de Tamaño Específica: MEDIANA 2 del Servicio de Impuestos Internos de Chile para el Año 2020 (empleados)</v>
      </c>
      <c r="Q338" s="20" t="str">
        <f t="shared" si="237"/>
        <v>Gráfico 2</v>
      </c>
      <c r="R338" s="26" t="s">
        <v>82</v>
      </c>
      <c r="S338" s="27">
        <f t="shared" si="227"/>
        <v>10</v>
      </c>
      <c r="T338" s="28"/>
      <c r="U338" s="28"/>
      <c r="V338" s="28"/>
      <c r="W338" s="28"/>
      <c r="X338" s="28"/>
      <c r="Y338" s="28"/>
      <c r="Z338" s="25" t="str">
        <f t="shared" si="244"/>
        <v>https://analytics.zoho.com/open-view/2395394000001128577?ZOHO_CRITERIA=%224.5%22.%22Id_Tama%C3%B1o_Espec%C3%ADfico%22%3D10</v>
      </c>
      <c r="AA338" s="29" t="s">
        <v>100</v>
      </c>
      <c r="AB338" s="30" t="str">
        <f t="shared" si="248"/>
        <v>Chile</v>
      </c>
      <c r="AC338" s="31" t="str">
        <f t="shared" si="248"/>
        <v>Año 2020</v>
      </c>
      <c r="AD338" s="32" t="str">
        <f t="shared" si="248"/>
        <v>empresas</v>
      </c>
      <c r="AE338" s="30" t="str">
        <f t="shared" si="248"/>
        <v>Número</v>
      </c>
      <c r="AG338" s="33" t="str">
        <f t="shared" si="229"/>
        <v>Gráfico 2</v>
      </c>
      <c r="AH338" s="34" t="str">
        <f t="shared" si="239"/>
        <v>Número de Empresas Agrícultura</v>
      </c>
      <c r="AI338" s="34" t="str">
        <f t="shared" si="242"/>
        <v>Número de empleados contratados en empresas dedicadas a agricultura y/o ganadería clasificadas por el Servicio de Impuestos Internos de tamaño MEDIANA 2</v>
      </c>
      <c r="AJ338" s="34" t="str">
        <f t="shared" si="231"/>
        <v>Número de  Empresas del Sector Agrícola por Cultivo en la Categoría de Tamaño Específica: MEDIANA 2 del Servicio de Impuestos Internos de Chile para el Año 2020 (empleados)</v>
      </c>
      <c r="AK338" s="35" t="str">
        <f t="shared" si="249"/>
        <v>Año 2020</v>
      </c>
      <c r="AL338" s="34" t="str">
        <f t="shared" si="249"/>
        <v>venta estimada, empresas en agricultura, cultivos, actividad económica, agricultura, ganadería</v>
      </c>
      <c r="AM338" s="36" t="str">
        <f t="shared" si="232"/>
        <v>https://analytics.zoho.com/open-view/2395394000001128577?ZOHO_CRITERIA=%224.5%22.%22Id_Tama%C3%B1o_Espec%C3%ADfico%22%3D10</v>
      </c>
      <c r="AN338" s="44" t="str">
        <f t="shared" si="246"/>
        <v>CHL</v>
      </c>
      <c r="AO338" s="44" t="str">
        <f t="shared" si="246"/>
        <v>País</v>
      </c>
      <c r="AP338" s="34" t="str">
        <f t="shared" si="246"/>
        <v>Número de Empleados de las empresas dedicadas a una actividad económica asociada a la agricultura o la ganadería, según tamaño de la empresa.</v>
      </c>
      <c r="AQ338" s="45">
        <f t="shared" si="246"/>
        <v>44324</v>
      </c>
      <c r="AR338" s="36" t="str">
        <f t="shared" si="246"/>
        <v>Español</v>
      </c>
      <c r="AS338" s="36" t="str">
        <f t="shared" si="246"/>
        <v>Naty</v>
      </c>
      <c r="AT338" s="40" t="str">
        <f t="shared" si="246"/>
        <v>No Aplica</v>
      </c>
      <c r="AU338" s="40" t="str">
        <f t="shared" si="246"/>
        <v>No Aplica</v>
      </c>
      <c r="AV338" s="40" t="str">
        <f t="shared" si="246"/>
        <v>No Aplica</v>
      </c>
      <c r="AW338" s="35">
        <f t="shared" si="246"/>
        <v>100100000</v>
      </c>
      <c r="AX338" s="41" t="e">
        <f t="shared" si="246"/>
        <v>#REF!</v>
      </c>
      <c r="AY338" s="46" t="str">
        <f t="shared" si="246"/>
        <v>Fruta</v>
      </c>
      <c r="AZ338" s="40">
        <f t="shared" si="246"/>
        <v>38</v>
      </c>
      <c r="BA338" s="41" t="e">
        <f>+VLOOKUP($Z338,[3]!Temporalidad[[nombre]:[Columna1]],7,0)</f>
        <v>#REF!</v>
      </c>
      <c r="BB338" s="41" t="e">
        <f>+VLOOKUP($B338,[3]!Tipo_Gráfico[#Data],2,0)</f>
        <v>#REF!</v>
      </c>
      <c r="BC338" s="36" t="str">
        <f t="shared" si="241"/>
        <v>Servicio de Impuestos Internos , Ministerio de Hacienda, Chile</v>
      </c>
      <c r="BD338" s="35" t="e">
        <f>+VLOOKUP($AA338,[3]!unidad_medida[[nombre]:[Columna1]],2,0)</f>
        <v>#REF!</v>
      </c>
      <c r="BE338" s="40" t="str">
        <f t="shared" si="247"/>
        <v>No Aplica</v>
      </c>
      <c r="BF338" s="40" t="str">
        <f t="shared" si="247"/>
        <v>No Aplica</v>
      </c>
      <c r="BG338" s="40" t="str">
        <f t="shared" si="247"/>
        <v>No Aplica</v>
      </c>
      <c r="BH338" s="41" t="e">
        <f>+VLOOKUP($AP338,[3]!Responsables[#Data],3,0)</f>
        <v>#REF!</v>
      </c>
      <c r="BI338" s="41" t="e">
        <f>+VLOOKUP($AA338,[3]!unidad_medida[[nombre]:[Columna1]],5,0)</f>
        <v>#REF!</v>
      </c>
    </row>
    <row r="339" spans="1:61" ht="24" x14ac:dyDescent="0.35">
      <c r="A339" s="58" t="s">
        <v>250</v>
      </c>
      <c r="B339" s="58" t="s">
        <v>251</v>
      </c>
      <c r="C339" s="59">
        <v>4.3</v>
      </c>
      <c r="D339" s="19">
        <f t="shared" si="235"/>
        <v>24</v>
      </c>
      <c r="E339" s="20" t="str">
        <f t="shared" si="245"/>
        <v>GR</v>
      </c>
      <c r="F339" s="21"/>
      <c r="G339" s="22"/>
      <c r="H339" s="22"/>
      <c r="I339" s="23" t="s">
        <v>48</v>
      </c>
      <c r="J339" s="24">
        <v>11</v>
      </c>
      <c r="K339" s="22"/>
      <c r="L339" s="22"/>
      <c r="M339" s="22"/>
      <c r="N339" s="22"/>
      <c r="O339" s="22"/>
      <c r="P339" s="53" t="str">
        <f t="shared" si="243"/>
        <v>Número de  Empresas del Sector Agrícola por Cultivo en la Categoría de Tamaño Específica: GRANDE 2 del Servicio de Impuestos Internos de Chile para el Año 2020 (empleados)</v>
      </c>
      <c r="Q339" s="20" t="str">
        <f t="shared" si="237"/>
        <v>Gráfico 2</v>
      </c>
      <c r="R339" s="26" t="s">
        <v>84</v>
      </c>
      <c r="S339" s="27">
        <f t="shared" si="227"/>
        <v>11</v>
      </c>
      <c r="T339" s="28"/>
      <c r="U339" s="28"/>
      <c r="V339" s="28"/>
      <c r="W339" s="28"/>
      <c r="X339" s="28"/>
      <c r="Y339" s="28"/>
      <c r="Z339" s="25" t="str">
        <f t="shared" si="244"/>
        <v>https://analytics.zoho.com/open-view/2395394000001128577?ZOHO_CRITERIA=%224.5%22.%22Id_Tama%C3%B1o_Espec%C3%ADfico%22%3D11</v>
      </c>
      <c r="AA339" s="29" t="s">
        <v>101</v>
      </c>
      <c r="AB339" s="30" t="str">
        <f t="shared" si="248"/>
        <v>Chile</v>
      </c>
      <c r="AC339" s="31" t="str">
        <f t="shared" si="248"/>
        <v>Año 2020</v>
      </c>
      <c r="AD339" s="32" t="str">
        <f t="shared" si="248"/>
        <v>empresas</v>
      </c>
      <c r="AE339" s="30" t="str">
        <f t="shared" si="248"/>
        <v>Número</v>
      </c>
      <c r="AG339" s="33" t="str">
        <f t="shared" si="229"/>
        <v>Gráfico 2</v>
      </c>
      <c r="AH339" s="34" t="str">
        <f t="shared" si="239"/>
        <v>Número de Empresas Agrícultura</v>
      </c>
      <c r="AI339" s="34" t="str">
        <f t="shared" si="242"/>
        <v>Número de empleados contratados en empresas dedicadas a agricultura y/o ganadería clasificadas por el Servicio de Impuestos Internos de tamaño GRANDE 2</v>
      </c>
      <c r="AJ339" s="34" t="str">
        <f t="shared" si="231"/>
        <v>Número de  Empresas del Sector Agrícola por Cultivo en la Categoría de Tamaño Específica: GRANDE 2 del Servicio de Impuestos Internos de Chile para el Año 2020 (empleados)</v>
      </c>
      <c r="AK339" s="35" t="str">
        <f t="shared" si="249"/>
        <v>Año 2020</v>
      </c>
      <c r="AL339" s="34" t="str">
        <f t="shared" si="249"/>
        <v>venta estimada, empresas en agricultura, cultivos, actividad económica, agricultura, ganadería</v>
      </c>
      <c r="AM339" s="36" t="str">
        <f t="shared" si="232"/>
        <v>https://analytics.zoho.com/open-view/2395394000001128577?ZOHO_CRITERIA=%224.5%22.%22Id_Tama%C3%B1o_Espec%C3%ADfico%22%3D11</v>
      </c>
      <c r="AN339" s="44" t="str">
        <f t="shared" si="246"/>
        <v>CHL</v>
      </c>
      <c r="AO339" s="44" t="str">
        <f t="shared" si="246"/>
        <v>País</v>
      </c>
      <c r="AP339" s="34" t="str">
        <f t="shared" si="246"/>
        <v>Número de Empleados de las empresas dedicadas a una actividad económica asociada a la agricultura o la ganadería, según tamaño de la empresa.</v>
      </c>
      <c r="AQ339" s="45">
        <f t="shared" si="246"/>
        <v>44324</v>
      </c>
      <c r="AR339" s="36" t="str">
        <f t="shared" si="246"/>
        <v>Español</v>
      </c>
      <c r="AS339" s="36" t="str">
        <f t="shared" si="246"/>
        <v>Naty</v>
      </c>
      <c r="AT339" s="40" t="str">
        <f t="shared" si="246"/>
        <v>No Aplica</v>
      </c>
      <c r="AU339" s="40" t="str">
        <f t="shared" si="246"/>
        <v>No Aplica</v>
      </c>
      <c r="AV339" s="40" t="str">
        <f t="shared" si="246"/>
        <v>No Aplica</v>
      </c>
      <c r="AW339" s="35">
        <f t="shared" si="246"/>
        <v>100100000</v>
      </c>
      <c r="AX339" s="41" t="e">
        <f t="shared" si="246"/>
        <v>#REF!</v>
      </c>
      <c r="AY339" s="46" t="str">
        <f t="shared" si="246"/>
        <v>Fruta</v>
      </c>
      <c r="AZ339" s="40">
        <f t="shared" si="246"/>
        <v>38</v>
      </c>
      <c r="BA339" s="41" t="e">
        <f>+VLOOKUP($Z339,[3]!Temporalidad[[nombre]:[Columna1]],7,0)</f>
        <v>#REF!</v>
      </c>
      <c r="BB339" s="41" t="e">
        <f>+VLOOKUP($B339,[3]!Tipo_Gráfico[#Data],2,0)</f>
        <v>#REF!</v>
      </c>
      <c r="BC339" s="36" t="str">
        <f t="shared" si="241"/>
        <v>Servicio de Impuestos Internos , Ministerio de Hacienda, Chile</v>
      </c>
      <c r="BD339" s="35" t="e">
        <f>+VLOOKUP($AA339,[3]!unidad_medida[[nombre]:[Columna1]],2,0)</f>
        <v>#REF!</v>
      </c>
      <c r="BE339" s="40" t="str">
        <f t="shared" si="247"/>
        <v>No Aplica</v>
      </c>
      <c r="BF339" s="40" t="str">
        <f t="shared" si="247"/>
        <v>No Aplica</v>
      </c>
      <c r="BG339" s="40" t="str">
        <f t="shared" si="247"/>
        <v>No Aplica</v>
      </c>
      <c r="BH339" s="41" t="e">
        <f>+VLOOKUP($AP339,[3]!Responsables[#Data],3,0)</f>
        <v>#REF!</v>
      </c>
      <c r="BI339" s="41" t="e">
        <f>+VLOOKUP($AA339,[3]!unidad_medida[[nombre]:[Columna1]],5,0)</f>
        <v>#REF!</v>
      </c>
    </row>
    <row r="340" spans="1:61" ht="24" x14ac:dyDescent="0.35">
      <c r="A340" s="58" t="s">
        <v>250</v>
      </c>
      <c r="B340" s="58" t="s">
        <v>251</v>
      </c>
      <c r="C340" s="59">
        <v>4.3</v>
      </c>
      <c r="D340" s="19">
        <f t="shared" si="235"/>
        <v>25</v>
      </c>
      <c r="E340" s="20" t="str">
        <f t="shared" si="245"/>
        <v>GR</v>
      </c>
      <c r="F340" s="21"/>
      <c r="G340" s="22"/>
      <c r="H340" s="22"/>
      <c r="I340" s="23" t="s">
        <v>48</v>
      </c>
      <c r="J340" s="24">
        <v>12</v>
      </c>
      <c r="K340" s="22"/>
      <c r="L340" s="22"/>
      <c r="M340" s="22"/>
      <c r="N340" s="22"/>
      <c r="O340" s="22"/>
      <c r="P340" s="53" t="str">
        <f t="shared" si="243"/>
        <v>Número de  Empresas del Sector Agrícola por Cultivo en la Categoría de Tamaño Específica: GRANDE 4 del Servicio de Impuestos Internos de Chile para el Año 2020 (empleados)</v>
      </c>
      <c r="Q340" s="20" t="str">
        <f t="shared" si="237"/>
        <v>Gráfico 2</v>
      </c>
      <c r="R340" s="26" t="s">
        <v>86</v>
      </c>
      <c r="S340" s="27">
        <f t="shared" si="227"/>
        <v>12</v>
      </c>
      <c r="T340" s="28"/>
      <c r="U340" s="28"/>
      <c r="V340" s="28"/>
      <c r="W340" s="28"/>
      <c r="X340" s="28"/>
      <c r="Y340" s="28"/>
      <c r="Z340" s="25" t="str">
        <f t="shared" si="244"/>
        <v>https://analytics.zoho.com/open-view/2395394000001128577?ZOHO_CRITERIA=%224.5%22.%22Id_Tama%C3%B1o_Espec%C3%ADfico%22%3D12</v>
      </c>
      <c r="AA340" s="29" t="s">
        <v>102</v>
      </c>
      <c r="AB340" s="30" t="str">
        <f t="shared" si="248"/>
        <v>Chile</v>
      </c>
      <c r="AC340" s="31" t="str">
        <f t="shared" si="248"/>
        <v>Año 2020</v>
      </c>
      <c r="AD340" s="32" t="str">
        <f t="shared" si="248"/>
        <v>empresas</v>
      </c>
      <c r="AE340" s="30" t="str">
        <f t="shared" si="248"/>
        <v>Número</v>
      </c>
      <c r="AG340" s="33" t="str">
        <f t="shared" si="229"/>
        <v>Gráfico 2</v>
      </c>
      <c r="AH340" s="34" t="str">
        <f t="shared" si="239"/>
        <v>Número de Empresas Agrícultura</v>
      </c>
      <c r="AI340" s="34" t="str">
        <f t="shared" si="242"/>
        <v>Número de empleados contratados en empresas dedicadas a agricultura y/o ganadería clasificadas por el Servicio de Impuestos Internos de tamaño GRANDE 4</v>
      </c>
      <c r="AJ340" s="34" t="str">
        <f t="shared" si="231"/>
        <v>Número de  Empresas del Sector Agrícola por Cultivo en la Categoría de Tamaño Específica: GRANDE 4 del Servicio de Impuestos Internos de Chile para el Año 2020 (empleados)</v>
      </c>
      <c r="AK340" s="35" t="str">
        <f t="shared" si="249"/>
        <v>Año 2020</v>
      </c>
      <c r="AL340" s="34" t="str">
        <f t="shared" si="249"/>
        <v>venta estimada, empresas en agricultura, cultivos, actividad económica, agricultura, ganadería</v>
      </c>
      <c r="AM340" s="36" t="str">
        <f t="shared" si="232"/>
        <v>https://analytics.zoho.com/open-view/2395394000001128577?ZOHO_CRITERIA=%224.5%22.%22Id_Tama%C3%B1o_Espec%C3%ADfico%22%3D12</v>
      </c>
      <c r="AN340" s="44" t="str">
        <f t="shared" si="246"/>
        <v>CHL</v>
      </c>
      <c r="AO340" s="44" t="str">
        <f t="shared" si="246"/>
        <v>País</v>
      </c>
      <c r="AP340" s="34" t="str">
        <f t="shared" si="246"/>
        <v>Número de Empleados de las empresas dedicadas a una actividad económica asociada a la agricultura o la ganadería, según tamaño de la empresa.</v>
      </c>
      <c r="AQ340" s="45">
        <f t="shared" si="246"/>
        <v>44324</v>
      </c>
      <c r="AR340" s="36" t="str">
        <f t="shared" si="246"/>
        <v>Español</v>
      </c>
      <c r="AS340" s="36" t="str">
        <f t="shared" si="246"/>
        <v>Naty</v>
      </c>
      <c r="AT340" s="40" t="str">
        <f t="shared" si="246"/>
        <v>No Aplica</v>
      </c>
      <c r="AU340" s="40" t="str">
        <f t="shared" si="246"/>
        <v>No Aplica</v>
      </c>
      <c r="AV340" s="40" t="str">
        <f t="shared" si="246"/>
        <v>No Aplica</v>
      </c>
      <c r="AW340" s="35">
        <f t="shared" si="246"/>
        <v>100100000</v>
      </c>
      <c r="AX340" s="41" t="e">
        <f t="shared" si="246"/>
        <v>#REF!</v>
      </c>
      <c r="AY340" s="46" t="str">
        <f t="shared" si="246"/>
        <v>Fruta</v>
      </c>
      <c r="AZ340" s="40">
        <f t="shared" si="246"/>
        <v>38</v>
      </c>
      <c r="BA340" s="41" t="e">
        <f>+VLOOKUP($Z340,[3]!Temporalidad[[nombre]:[Columna1]],7,0)</f>
        <v>#REF!</v>
      </c>
      <c r="BB340" s="41" t="e">
        <f>+VLOOKUP($B340,[3]!Tipo_Gráfico[#Data],2,0)</f>
        <v>#REF!</v>
      </c>
      <c r="BC340" s="36" t="str">
        <f t="shared" si="241"/>
        <v>Servicio de Impuestos Internos , Ministerio de Hacienda, Chile</v>
      </c>
      <c r="BD340" s="35" t="e">
        <f>+VLOOKUP($AA340,[3]!unidad_medida[[nombre]:[Columna1]],2,0)</f>
        <v>#REF!</v>
      </c>
      <c r="BE340" s="40" t="str">
        <f t="shared" si="247"/>
        <v>No Aplica</v>
      </c>
      <c r="BF340" s="40" t="str">
        <f t="shared" si="247"/>
        <v>No Aplica</v>
      </c>
      <c r="BG340" s="40" t="str">
        <f t="shared" si="247"/>
        <v>No Aplica</v>
      </c>
      <c r="BH340" s="41" t="e">
        <f>+VLOOKUP($AP340,[3]!Responsables[#Data],3,0)</f>
        <v>#REF!</v>
      </c>
      <c r="BI340" s="41" t="e">
        <f>+VLOOKUP($AA340,[3]!unidad_medida[[nombre]:[Columna1]],5,0)</f>
        <v>#REF!</v>
      </c>
    </row>
    <row r="341" spans="1:61" ht="24" x14ac:dyDescent="0.35">
      <c r="A341" s="58" t="s">
        <v>250</v>
      </c>
      <c r="B341" s="58" t="s">
        <v>251</v>
      </c>
      <c r="C341" s="59">
        <v>4.3</v>
      </c>
      <c r="D341" s="19">
        <f t="shared" si="235"/>
        <v>26</v>
      </c>
      <c r="E341" s="20" t="str">
        <f t="shared" si="245"/>
        <v>GR</v>
      </c>
      <c r="F341" s="21"/>
      <c r="G341" s="22"/>
      <c r="H341" s="22"/>
      <c r="I341" s="23" t="s">
        <v>48</v>
      </c>
      <c r="J341" s="24">
        <v>13</v>
      </c>
      <c r="K341" s="22"/>
      <c r="L341" s="22"/>
      <c r="M341" s="22"/>
      <c r="N341" s="22"/>
      <c r="O341" s="22"/>
      <c r="P341" s="53" t="str">
        <f t="shared" si="243"/>
        <v>Número de  Empresas del Sector Agrícola por Cultivo en la Categoría de Tamaño Específica: GRANDE 3 del Servicio de Impuestos Internos de Chile para el Año 2020 (empleados)</v>
      </c>
      <c r="Q341" s="20" t="str">
        <f t="shared" si="237"/>
        <v>Gráfico 2</v>
      </c>
      <c r="R341" s="26" t="s">
        <v>88</v>
      </c>
      <c r="S341" s="27">
        <f t="shared" si="227"/>
        <v>13</v>
      </c>
      <c r="T341" s="28"/>
      <c r="U341" s="28"/>
      <c r="V341" s="28"/>
      <c r="W341" s="28"/>
      <c r="X341" s="28"/>
      <c r="Y341" s="28"/>
      <c r="Z341" s="25" t="str">
        <f t="shared" si="244"/>
        <v>https://analytics.zoho.com/open-view/2395394000001128577?ZOHO_CRITERIA=%224.5%22.%22Id_Tama%C3%B1o_Espec%C3%ADfico%22%3D13</v>
      </c>
      <c r="AA341" s="29" t="s">
        <v>103</v>
      </c>
      <c r="AB341" s="30" t="str">
        <f t="shared" si="248"/>
        <v>Chile</v>
      </c>
      <c r="AC341" s="31" t="str">
        <f t="shared" si="248"/>
        <v>Año 2020</v>
      </c>
      <c r="AD341" s="32" t="str">
        <f t="shared" si="248"/>
        <v>empresas</v>
      </c>
      <c r="AE341" s="30" t="str">
        <f t="shared" si="248"/>
        <v>Número</v>
      </c>
      <c r="AG341" s="33" t="str">
        <f t="shared" si="229"/>
        <v>Gráfico 2</v>
      </c>
      <c r="AH341" s="34" t="str">
        <f t="shared" si="239"/>
        <v>Número de Empresas Agrícultura</v>
      </c>
      <c r="AI341" s="34" t="str">
        <f t="shared" si="242"/>
        <v>Número de empleados contratados en empresas dedicadas a agricultura y/o ganadería clasificadas por el Servicio de Impuestos Internos de tamaño GRANDE 3</v>
      </c>
      <c r="AJ341" s="34" t="str">
        <f t="shared" si="231"/>
        <v>Número de  Empresas del Sector Agrícola por Cultivo en la Categoría de Tamaño Específica: GRANDE 3 del Servicio de Impuestos Internos de Chile para el Año 2020 (empleados)</v>
      </c>
      <c r="AK341" s="35" t="str">
        <f t="shared" si="249"/>
        <v>Año 2020</v>
      </c>
      <c r="AL341" s="34" t="str">
        <f t="shared" si="249"/>
        <v>venta estimada, empresas en agricultura, cultivos, actividad económica, agricultura, ganadería</v>
      </c>
      <c r="AM341" s="36" t="str">
        <f t="shared" si="232"/>
        <v>https://analytics.zoho.com/open-view/2395394000001128577?ZOHO_CRITERIA=%224.5%22.%22Id_Tama%C3%B1o_Espec%C3%ADfico%22%3D13</v>
      </c>
      <c r="AN341" s="44" t="str">
        <f t="shared" si="246"/>
        <v>CHL</v>
      </c>
      <c r="AO341" s="44" t="str">
        <f t="shared" si="246"/>
        <v>País</v>
      </c>
      <c r="AP341" s="34" t="str">
        <f t="shared" si="246"/>
        <v>Número de Empleados de las empresas dedicadas a una actividad económica asociada a la agricultura o la ganadería, según tamaño de la empresa.</v>
      </c>
      <c r="AQ341" s="45">
        <f t="shared" si="246"/>
        <v>44324</v>
      </c>
      <c r="AR341" s="36" t="str">
        <f t="shared" si="246"/>
        <v>Español</v>
      </c>
      <c r="AS341" s="36" t="str">
        <f t="shared" si="246"/>
        <v>Naty</v>
      </c>
      <c r="AT341" s="40" t="str">
        <f t="shared" si="246"/>
        <v>No Aplica</v>
      </c>
      <c r="AU341" s="40" t="str">
        <f t="shared" si="246"/>
        <v>No Aplica</v>
      </c>
      <c r="AV341" s="40" t="str">
        <f t="shared" si="246"/>
        <v>No Aplica</v>
      </c>
      <c r="AW341" s="35">
        <f t="shared" si="246"/>
        <v>100100000</v>
      </c>
      <c r="AX341" s="41" t="e">
        <f t="shared" si="246"/>
        <v>#REF!</v>
      </c>
      <c r="AY341" s="46" t="str">
        <f t="shared" si="246"/>
        <v>Fruta</v>
      </c>
      <c r="AZ341" s="40">
        <f t="shared" si="246"/>
        <v>38</v>
      </c>
      <c r="BA341" s="41" t="e">
        <f>+VLOOKUP($Z341,[3]!Temporalidad[[nombre]:[Columna1]],7,0)</f>
        <v>#REF!</v>
      </c>
      <c r="BB341" s="41" t="e">
        <f>+VLOOKUP($B341,[3]!Tipo_Gráfico[#Data],2,0)</f>
        <v>#REF!</v>
      </c>
      <c r="BC341" s="36" t="str">
        <f t="shared" si="241"/>
        <v>Servicio de Impuestos Internos , Ministerio de Hacienda, Chile</v>
      </c>
      <c r="BD341" s="35" t="e">
        <f>+VLOOKUP($AA341,[3]!unidad_medida[[nombre]:[Columna1]],2,0)</f>
        <v>#REF!</v>
      </c>
      <c r="BE341" s="40" t="str">
        <f t="shared" si="247"/>
        <v>No Aplica</v>
      </c>
      <c r="BF341" s="40" t="str">
        <f t="shared" si="247"/>
        <v>No Aplica</v>
      </c>
      <c r="BG341" s="40" t="str">
        <f t="shared" si="247"/>
        <v>No Aplica</v>
      </c>
      <c r="BH341" s="41" t="e">
        <f>+VLOOKUP($AP341,[3]!Responsables[#Data],3,0)</f>
        <v>#REF!</v>
      </c>
      <c r="BI341" s="41" t="e">
        <f>+VLOOKUP($AA341,[3]!unidad_medida[[nombre]:[Columna1]],5,0)</f>
        <v>#REF!</v>
      </c>
    </row>
    <row r="342" spans="1:61" ht="24" x14ac:dyDescent="0.35">
      <c r="A342" s="58" t="s">
        <v>250</v>
      </c>
      <c r="B342" s="58" t="s">
        <v>251</v>
      </c>
      <c r="C342" s="59">
        <v>4.3</v>
      </c>
      <c r="D342" s="19">
        <f t="shared" si="235"/>
        <v>27</v>
      </c>
      <c r="E342" s="20" t="str">
        <f t="shared" si="245"/>
        <v>GR</v>
      </c>
      <c r="F342" s="21"/>
      <c r="G342" s="22"/>
      <c r="H342" s="23" t="s">
        <v>48</v>
      </c>
      <c r="I342" s="22"/>
      <c r="J342" s="24">
        <v>1</v>
      </c>
      <c r="K342" s="22"/>
      <c r="L342" s="22"/>
      <c r="M342" s="22"/>
      <c r="N342" s="22"/>
      <c r="O342" s="22"/>
      <c r="P342" s="53" t="str">
        <f>+"Ventas Estimadas de Empresas del Sector Agrícola por Tipo de Cultivo en la Categoría de Tamaño Específica: "&amp;R342&amp;" del Servicio de Impuestos Internos de Chile para el Año 2020 (USD)"</f>
        <v>Ventas Estimadas de Empresas del Sector Agrícola por Tipo de Cultivo en la Categoría de Tamaño Específica: SIN VENTAS del Servicio de Impuestos Internos de Chile para el Año 2020 (USD)</v>
      </c>
      <c r="Q342" s="20" t="s">
        <v>104</v>
      </c>
      <c r="R342" s="26" t="s">
        <v>50</v>
      </c>
      <c r="S342" s="27">
        <f t="shared" si="227"/>
        <v>1</v>
      </c>
      <c r="T342" s="28"/>
      <c r="U342" s="28"/>
      <c r="V342" s="28"/>
      <c r="W342" s="28"/>
      <c r="X342" s="28"/>
      <c r="Y342" s="28"/>
      <c r="Z342" s="25" t="str">
        <f>+"https://analytics.zoho.com/open-view/2395394000001128894?ZOHO_CRITERIA=%224.5%22.%22Id_Tama%C3%B1o_Espec%C3%ADfico%22%3D"&amp;S342</f>
        <v>https://analytics.zoho.com/open-view/2395394000001128894?ZOHO_CRITERIA=%224.5%22.%22Id_Tama%C3%B1o_Espec%C3%ADfico%22%3D1</v>
      </c>
      <c r="AA342" s="29" t="s">
        <v>105</v>
      </c>
      <c r="AB342" s="30" t="str">
        <f t="shared" si="248"/>
        <v>Chile</v>
      </c>
      <c r="AC342" s="31" t="str">
        <f t="shared" si="248"/>
        <v>Año 2020</v>
      </c>
      <c r="AD342" s="32" t="s">
        <v>106</v>
      </c>
      <c r="AE342" s="30" t="s">
        <v>107</v>
      </c>
      <c r="AG342" s="33" t="str">
        <f t="shared" si="229"/>
        <v>Gráfico 3</v>
      </c>
      <c r="AH342" s="34" t="s">
        <v>108</v>
      </c>
      <c r="AI342" s="34" t="str">
        <f>+"Ventas Estimadas de empresas dedicadas a agricultura y/o ganadería clasificadas por el Servicio de Impuestos Internos de tamaño "&amp;R342</f>
        <v>Ventas Estimadas de empresas dedicadas a agricultura y/o ganadería clasificadas por el Servicio de Impuestos Internos de tamaño SIN VENTAS</v>
      </c>
      <c r="AJ342" s="34" t="str">
        <f t="shared" si="231"/>
        <v>Ventas Estimadas de Empresas del Sector Agrícola por Tipo de Cultivo en la Categoría de Tamaño Específica: SIN VENTAS del Servicio de Impuestos Internos de Chile para el Año 2020 (USD)</v>
      </c>
      <c r="AK342" s="35" t="str">
        <f t="shared" si="249"/>
        <v>Año 2020</v>
      </c>
      <c r="AL342" s="34" t="str">
        <f t="shared" si="249"/>
        <v>venta estimada, empresas en agricultura, cultivos, actividad económica, agricultura, ganadería</v>
      </c>
      <c r="AM342" s="36" t="str">
        <f t="shared" si="232"/>
        <v>https://analytics.zoho.com/open-view/2395394000001128894?ZOHO_CRITERIA=%224.5%22.%22Id_Tama%C3%B1o_Espec%C3%ADfico%22%3D1</v>
      </c>
      <c r="AN342" s="44" t="str">
        <f t="shared" si="246"/>
        <v>CHL</v>
      </c>
      <c r="AO342" s="44" t="str">
        <f t="shared" si="246"/>
        <v>País</v>
      </c>
      <c r="AP342" s="34" t="str">
        <f t="shared" si="246"/>
        <v>Número de Empleados de las empresas dedicadas a una actividad económica asociada a la agricultura o la ganadería, según tamaño de la empresa.</v>
      </c>
      <c r="AQ342" s="45">
        <f t="shared" si="246"/>
        <v>44324</v>
      </c>
      <c r="AR342" s="36" t="str">
        <f t="shared" si="246"/>
        <v>Español</v>
      </c>
      <c r="AS342" s="36" t="str">
        <f t="shared" si="246"/>
        <v>Naty</v>
      </c>
      <c r="AT342" s="40" t="str">
        <f t="shared" si="246"/>
        <v>No Aplica</v>
      </c>
      <c r="AU342" s="40" t="str">
        <f t="shared" si="246"/>
        <v>No Aplica</v>
      </c>
      <c r="AV342" s="40" t="str">
        <f t="shared" si="246"/>
        <v>No Aplica</v>
      </c>
      <c r="AW342" s="35">
        <f t="shared" si="246"/>
        <v>100100000</v>
      </c>
      <c r="AX342" s="41" t="e">
        <f t="shared" si="246"/>
        <v>#REF!</v>
      </c>
      <c r="AY342" s="46" t="str">
        <f t="shared" si="246"/>
        <v>Fruta</v>
      </c>
      <c r="AZ342" s="40">
        <f t="shared" si="246"/>
        <v>38</v>
      </c>
      <c r="BA342" s="41" t="e">
        <f>+VLOOKUP($Z342,[3]!Temporalidad[[nombre]:[Columna1]],7,0)</f>
        <v>#REF!</v>
      </c>
      <c r="BB342" s="41" t="e">
        <f>+VLOOKUP($B342,[3]!Tipo_Gráfico[#Data],2,0)</f>
        <v>#REF!</v>
      </c>
      <c r="BC342" s="36" t="str">
        <f t="shared" si="241"/>
        <v>Servicio de Impuestos Internos , Ministerio de Hacienda, Chile</v>
      </c>
      <c r="BD342" s="35" t="e">
        <f>+VLOOKUP($AA342,[3]!unidad_medida[[nombre]:[Columna1]],2,0)</f>
        <v>#REF!</v>
      </c>
      <c r="BE342" s="40" t="str">
        <f t="shared" si="247"/>
        <v>No Aplica</v>
      </c>
      <c r="BF342" s="40" t="str">
        <f t="shared" si="247"/>
        <v>No Aplica</v>
      </c>
      <c r="BG342" s="40" t="str">
        <f t="shared" si="247"/>
        <v>No Aplica</v>
      </c>
      <c r="BH342" s="41" t="e">
        <f>+VLOOKUP($AP342,[3]!Responsables[#Data],3,0)</f>
        <v>#REF!</v>
      </c>
      <c r="BI342" s="41" t="e">
        <f>+VLOOKUP($AA342,[3]!unidad_medida[[nombre]:[Columna1]],5,0)</f>
        <v>#REF!</v>
      </c>
    </row>
    <row r="343" spans="1:61" ht="24" x14ac:dyDescent="0.35">
      <c r="A343" s="58" t="s">
        <v>250</v>
      </c>
      <c r="B343" s="58" t="s">
        <v>251</v>
      </c>
      <c r="C343" s="59">
        <v>4.3</v>
      </c>
      <c r="D343" s="19">
        <f t="shared" si="235"/>
        <v>28</v>
      </c>
      <c r="E343" s="20" t="str">
        <f t="shared" si="245"/>
        <v>GR</v>
      </c>
      <c r="F343" s="21"/>
      <c r="G343" s="22"/>
      <c r="H343" s="23" t="s">
        <v>48</v>
      </c>
      <c r="I343" s="22"/>
      <c r="J343" s="24">
        <v>2</v>
      </c>
      <c r="K343" s="22"/>
      <c r="L343" s="22"/>
      <c r="M343" s="22"/>
      <c r="N343" s="22"/>
      <c r="O343" s="22"/>
      <c r="P343" s="53" t="str">
        <f t="shared" ref="P343:P354" si="250">+"Ventas Estimadas de Empresas del Sector Agrícola por Tipo de Cultivo en la Categoría de Tamaño Específica: "&amp;R343&amp;" del Servicio de Impuestos Internos de Chile para el Año 2020 (USD)"</f>
        <v>Ventas Estimadas de Empresas del Sector Agrícola por Tipo de Cultivo en la Categoría de Tamaño Específica: PEQUEÑA 2 del Servicio de Impuestos Internos de Chile para el Año 2020 (USD)</v>
      </c>
      <c r="Q343" s="20" t="str">
        <f t="shared" si="237"/>
        <v>Gráfico 3</v>
      </c>
      <c r="R343" s="26" t="s">
        <v>66</v>
      </c>
      <c r="S343" s="27">
        <f t="shared" si="227"/>
        <v>2</v>
      </c>
      <c r="T343" s="28"/>
      <c r="U343" s="28"/>
      <c r="V343" s="28"/>
      <c r="W343" s="28"/>
      <c r="X343" s="28"/>
      <c r="Y343" s="28"/>
      <c r="Z343" s="25" t="str">
        <f t="shared" ref="Z343:Z354" si="251">+"https://analytics.zoho.com/open-view/2395394000001128894?ZOHO_CRITERIA=%224.5%22.%22Id_Tama%C3%B1o_Espec%C3%ADfico%22%3D"&amp;S343</f>
        <v>https://analytics.zoho.com/open-view/2395394000001128894?ZOHO_CRITERIA=%224.5%22.%22Id_Tama%C3%B1o_Espec%C3%ADfico%22%3D2</v>
      </c>
      <c r="AA343" s="29" t="s">
        <v>109</v>
      </c>
      <c r="AB343" s="30" t="str">
        <f t="shared" si="248"/>
        <v>Chile</v>
      </c>
      <c r="AC343" s="31" t="str">
        <f t="shared" si="248"/>
        <v>Año 2020</v>
      </c>
      <c r="AD343" s="32" t="str">
        <f t="shared" si="248"/>
        <v>Dólar USA</v>
      </c>
      <c r="AE343" s="30" t="str">
        <f t="shared" si="248"/>
        <v>Ventas</v>
      </c>
      <c r="AG343" s="33" t="str">
        <f t="shared" si="229"/>
        <v>Gráfico 3</v>
      </c>
      <c r="AH343" s="34" t="str">
        <f t="shared" si="239"/>
        <v>Ventas Estimadas Agricultura</v>
      </c>
      <c r="AI343" s="34" t="str">
        <f t="shared" ref="AI343:AI367" si="252">+"Ventas Estimadas de empresas dedicadas a agricultura y/o ganadería clasificadas por el Servicio de Impuestos Internos de tamaño "&amp;R343</f>
        <v>Ventas Estimadas de empresas dedicadas a agricultura y/o ganadería clasificadas por el Servicio de Impuestos Internos de tamaño PEQUEÑA 2</v>
      </c>
      <c r="AJ343" s="34" t="str">
        <f t="shared" si="231"/>
        <v>Ventas Estimadas de Empresas del Sector Agrícola por Tipo de Cultivo en la Categoría de Tamaño Específica: PEQUEÑA 2 del Servicio de Impuestos Internos de Chile para el Año 2020 (USD)</v>
      </c>
      <c r="AK343" s="35" t="str">
        <f t="shared" si="249"/>
        <v>Año 2020</v>
      </c>
      <c r="AL343" s="34" t="str">
        <f t="shared" si="249"/>
        <v>venta estimada, empresas en agricultura, cultivos, actividad económica, agricultura, ganadería</v>
      </c>
      <c r="AM343" s="36" t="str">
        <f t="shared" si="232"/>
        <v>https://analytics.zoho.com/open-view/2395394000001128894?ZOHO_CRITERIA=%224.5%22.%22Id_Tama%C3%B1o_Espec%C3%ADfico%22%3D2</v>
      </c>
      <c r="AN343" s="44" t="str">
        <f t="shared" si="246"/>
        <v>CHL</v>
      </c>
      <c r="AO343" s="44" t="str">
        <f t="shared" si="246"/>
        <v>País</v>
      </c>
      <c r="AP343" s="34" t="str">
        <f t="shared" si="246"/>
        <v>Número de Empleados de las empresas dedicadas a una actividad económica asociada a la agricultura o la ganadería, según tamaño de la empresa.</v>
      </c>
      <c r="AQ343" s="45">
        <f t="shared" si="246"/>
        <v>44324</v>
      </c>
      <c r="AR343" s="36" t="str">
        <f t="shared" si="246"/>
        <v>Español</v>
      </c>
      <c r="AS343" s="36" t="str">
        <f t="shared" si="246"/>
        <v>Naty</v>
      </c>
      <c r="AT343" s="40" t="str">
        <f t="shared" si="246"/>
        <v>No Aplica</v>
      </c>
      <c r="AU343" s="40" t="str">
        <f t="shared" si="246"/>
        <v>No Aplica</v>
      </c>
      <c r="AV343" s="40" t="str">
        <f t="shared" si="246"/>
        <v>No Aplica</v>
      </c>
      <c r="AW343" s="35">
        <f t="shared" si="246"/>
        <v>100100000</v>
      </c>
      <c r="AX343" s="41" t="e">
        <f t="shared" si="246"/>
        <v>#REF!</v>
      </c>
      <c r="AY343" s="46" t="str">
        <f t="shared" si="246"/>
        <v>Fruta</v>
      </c>
      <c r="AZ343" s="40">
        <f t="shared" si="246"/>
        <v>38</v>
      </c>
      <c r="BA343" s="41" t="e">
        <f>+VLOOKUP($Z343,[3]!Temporalidad[[nombre]:[Columna1]],7,0)</f>
        <v>#REF!</v>
      </c>
      <c r="BB343" s="41" t="e">
        <f>+VLOOKUP($B343,[3]!Tipo_Gráfico[#Data],2,0)</f>
        <v>#REF!</v>
      </c>
      <c r="BC343" s="36" t="str">
        <f t="shared" si="241"/>
        <v>Servicio de Impuestos Internos , Ministerio de Hacienda, Chile</v>
      </c>
      <c r="BD343" s="35" t="e">
        <f>+VLOOKUP($AA343,[3]!unidad_medida[[nombre]:[Columna1]],2,0)</f>
        <v>#REF!</v>
      </c>
      <c r="BE343" s="40" t="str">
        <f t="shared" si="247"/>
        <v>No Aplica</v>
      </c>
      <c r="BF343" s="40" t="str">
        <f t="shared" si="247"/>
        <v>No Aplica</v>
      </c>
      <c r="BG343" s="40" t="str">
        <f t="shared" si="247"/>
        <v>No Aplica</v>
      </c>
      <c r="BH343" s="41" t="e">
        <f>+VLOOKUP($AP343,[3]!Responsables[#Data],3,0)</f>
        <v>#REF!</v>
      </c>
      <c r="BI343" s="41" t="e">
        <f>+VLOOKUP($AA343,[3]!unidad_medida[[nombre]:[Columna1]],5,0)</f>
        <v>#REF!</v>
      </c>
    </row>
    <row r="344" spans="1:61" ht="24" x14ac:dyDescent="0.35">
      <c r="A344" s="58" t="s">
        <v>250</v>
      </c>
      <c r="B344" s="58" t="s">
        <v>251</v>
      </c>
      <c r="C344" s="59">
        <v>4.3</v>
      </c>
      <c r="D344" s="19">
        <f t="shared" si="235"/>
        <v>29</v>
      </c>
      <c r="E344" s="20" t="s">
        <v>47</v>
      </c>
      <c r="F344" s="21"/>
      <c r="G344" s="22"/>
      <c r="H344" s="23" t="s">
        <v>48</v>
      </c>
      <c r="I344" s="22"/>
      <c r="J344" s="24">
        <v>3</v>
      </c>
      <c r="K344" s="22"/>
      <c r="L344" s="22"/>
      <c r="M344" s="22"/>
      <c r="N344" s="22"/>
      <c r="O344" s="22"/>
      <c r="P344" s="53" t="str">
        <f t="shared" si="250"/>
        <v>Ventas Estimadas de Empresas del Sector Agrícola por Tipo de Cultivo en la Categoría de Tamaño Específica: MICRO 1 del Servicio de Impuestos Internos de Chile para el Año 2020 (USD)</v>
      </c>
      <c r="Q344" s="20" t="str">
        <f t="shared" si="237"/>
        <v>Gráfico 3</v>
      </c>
      <c r="R344" s="26" t="s">
        <v>68</v>
      </c>
      <c r="S344" s="27">
        <f t="shared" si="227"/>
        <v>3</v>
      </c>
      <c r="T344" s="28"/>
      <c r="U344" s="28"/>
      <c r="V344" s="28"/>
      <c r="W344" s="28"/>
      <c r="X344" s="28"/>
      <c r="Y344" s="28"/>
      <c r="Z344" s="25" t="str">
        <f t="shared" si="251"/>
        <v>https://analytics.zoho.com/open-view/2395394000001128894?ZOHO_CRITERIA=%224.5%22.%22Id_Tama%C3%B1o_Espec%C3%ADfico%22%3D3</v>
      </c>
      <c r="AA344" s="29" t="s">
        <v>110</v>
      </c>
      <c r="AB344" s="30" t="str">
        <f t="shared" si="248"/>
        <v>Chile</v>
      </c>
      <c r="AC344" s="31" t="str">
        <f t="shared" si="248"/>
        <v>Año 2020</v>
      </c>
      <c r="AD344" s="32" t="s">
        <v>106</v>
      </c>
      <c r="AE344" s="30" t="str">
        <f t="shared" si="248"/>
        <v>Ventas</v>
      </c>
      <c r="AG344" s="33" t="str">
        <f t="shared" si="229"/>
        <v>Gráfico 3</v>
      </c>
      <c r="AH344" s="34" t="str">
        <f t="shared" si="239"/>
        <v>Ventas Estimadas Agricultura</v>
      </c>
      <c r="AI344" s="34" t="str">
        <f t="shared" si="252"/>
        <v>Ventas Estimadas de empresas dedicadas a agricultura y/o ganadería clasificadas por el Servicio de Impuestos Internos de tamaño MICRO 1</v>
      </c>
      <c r="AJ344" s="34" t="str">
        <f t="shared" si="231"/>
        <v>Ventas Estimadas de Empresas del Sector Agrícola por Tipo de Cultivo en la Categoría de Tamaño Específica: MICRO 1 del Servicio de Impuestos Internos de Chile para el Año 2020 (USD)</v>
      </c>
      <c r="AK344" s="35" t="str">
        <f t="shared" si="249"/>
        <v>Año 2020</v>
      </c>
      <c r="AL344" s="34" t="str">
        <f t="shared" si="249"/>
        <v>venta estimada, empresas en agricultura, cultivos, actividad económica, agricultura, ganadería</v>
      </c>
      <c r="AM344" s="36" t="str">
        <f t="shared" si="232"/>
        <v>https://analytics.zoho.com/open-view/2395394000001128894?ZOHO_CRITERIA=%224.5%22.%22Id_Tama%C3%B1o_Espec%C3%ADfico%22%3D3</v>
      </c>
      <c r="AN344" s="44" t="str">
        <f t="shared" si="246"/>
        <v>CHL</v>
      </c>
      <c r="AO344" s="44" t="str">
        <f t="shared" si="246"/>
        <v>País</v>
      </c>
      <c r="AP344" s="34" t="str">
        <f t="shared" si="246"/>
        <v>Número de Empleados de las empresas dedicadas a una actividad económica asociada a la agricultura o la ganadería, según tamaño de la empresa.</v>
      </c>
      <c r="AQ344" s="45">
        <f t="shared" si="246"/>
        <v>44324</v>
      </c>
      <c r="AR344" s="36" t="str">
        <f t="shared" si="246"/>
        <v>Español</v>
      </c>
      <c r="AS344" s="36" t="str">
        <f t="shared" si="246"/>
        <v>Naty</v>
      </c>
      <c r="AT344" s="40" t="str">
        <f t="shared" si="246"/>
        <v>No Aplica</v>
      </c>
      <c r="AU344" s="40" t="str">
        <f t="shared" si="246"/>
        <v>No Aplica</v>
      </c>
      <c r="AV344" s="40" t="str">
        <f t="shared" si="246"/>
        <v>No Aplica</v>
      </c>
      <c r="AW344" s="35">
        <f t="shared" si="246"/>
        <v>100100000</v>
      </c>
      <c r="AX344" s="41" t="e">
        <f t="shared" si="246"/>
        <v>#REF!</v>
      </c>
      <c r="AY344" s="46" t="str">
        <f t="shared" si="246"/>
        <v>Fruta</v>
      </c>
      <c r="AZ344" s="40">
        <f t="shared" si="246"/>
        <v>38</v>
      </c>
      <c r="BA344" s="41" t="e">
        <f>+VLOOKUP($Z344,[3]!Temporalidad[[nombre]:[Columna1]],7,0)</f>
        <v>#REF!</v>
      </c>
      <c r="BB344" s="41" t="e">
        <f>+VLOOKUP($B344,[3]!Tipo_Gráfico[#Data],2,0)</f>
        <v>#REF!</v>
      </c>
      <c r="BC344" s="36" t="str">
        <f t="shared" si="241"/>
        <v>Servicio de Impuestos Internos , Ministerio de Hacienda, Chile</v>
      </c>
      <c r="BD344" s="35" t="e">
        <f>+VLOOKUP($AA344,[3]!unidad_medida[[nombre]:[Columna1]],2,0)</f>
        <v>#REF!</v>
      </c>
      <c r="BE344" s="40" t="str">
        <f t="shared" si="247"/>
        <v>No Aplica</v>
      </c>
      <c r="BF344" s="40" t="str">
        <f t="shared" si="247"/>
        <v>No Aplica</v>
      </c>
      <c r="BG344" s="40" t="str">
        <f t="shared" si="247"/>
        <v>No Aplica</v>
      </c>
      <c r="BH344" s="41" t="e">
        <f>+VLOOKUP($AP344,[3]!Responsables[#Data],3,0)</f>
        <v>#REF!</v>
      </c>
      <c r="BI344" s="41" t="e">
        <f>+VLOOKUP($AA344,[3]!unidad_medida[[nombre]:[Columna1]],5,0)</f>
        <v>#REF!</v>
      </c>
    </row>
    <row r="345" spans="1:61" ht="24" x14ac:dyDescent="0.35">
      <c r="A345" s="58" t="s">
        <v>250</v>
      </c>
      <c r="B345" s="58" t="s">
        <v>251</v>
      </c>
      <c r="C345" s="59">
        <v>4.3</v>
      </c>
      <c r="D345" s="19">
        <f t="shared" si="235"/>
        <v>30</v>
      </c>
      <c r="E345" s="20" t="str">
        <f>+E344</f>
        <v>GR</v>
      </c>
      <c r="F345" s="21"/>
      <c r="G345" s="22"/>
      <c r="H345" s="23" t="s">
        <v>48</v>
      </c>
      <c r="I345" s="22"/>
      <c r="J345" s="24">
        <v>4</v>
      </c>
      <c r="K345" s="22"/>
      <c r="L345" s="22"/>
      <c r="M345" s="22"/>
      <c r="N345" s="22"/>
      <c r="O345" s="22"/>
      <c r="P345" s="53" t="str">
        <f t="shared" si="250"/>
        <v>Ventas Estimadas de Empresas del Sector Agrícola por Tipo de Cultivo en la Categoría de Tamaño Específica: MEDIANA 1 del Servicio de Impuestos Internos de Chile para el Año 2020 (USD)</v>
      </c>
      <c r="Q345" s="20" t="str">
        <f t="shared" si="237"/>
        <v>Gráfico 3</v>
      </c>
      <c r="R345" s="26" t="s">
        <v>70</v>
      </c>
      <c r="S345" s="27">
        <f t="shared" si="227"/>
        <v>4</v>
      </c>
      <c r="T345" s="28"/>
      <c r="U345" s="28"/>
      <c r="V345" s="28"/>
      <c r="W345" s="28"/>
      <c r="X345" s="28"/>
      <c r="Y345" s="28"/>
      <c r="Z345" s="25" t="str">
        <f t="shared" si="251"/>
        <v>https://analytics.zoho.com/open-view/2395394000001128894?ZOHO_CRITERIA=%224.5%22.%22Id_Tama%C3%B1o_Espec%C3%ADfico%22%3D4</v>
      </c>
      <c r="AA345" s="29" t="s">
        <v>111</v>
      </c>
      <c r="AB345" s="30" t="str">
        <f t="shared" si="248"/>
        <v>Chile</v>
      </c>
      <c r="AC345" s="31" t="str">
        <f t="shared" si="248"/>
        <v>Año 2020</v>
      </c>
      <c r="AD345" s="32" t="str">
        <f t="shared" si="248"/>
        <v>Dólar USA</v>
      </c>
      <c r="AE345" s="30" t="str">
        <f t="shared" si="248"/>
        <v>Ventas</v>
      </c>
      <c r="AG345" s="33" t="str">
        <f t="shared" si="229"/>
        <v>Gráfico 3</v>
      </c>
      <c r="AH345" s="34" t="str">
        <f t="shared" si="239"/>
        <v>Ventas Estimadas Agricultura</v>
      </c>
      <c r="AI345" s="34" t="str">
        <f t="shared" si="252"/>
        <v>Ventas Estimadas de empresas dedicadas a agricultura y/o ganadería clasificadas por el Servicio de Impuestos Internos de tamaño MEDIANA 1</v>
      </c>
      <c r="AJ345" s="34" t="str">
        <f t="shared" si="231"/>
        <v>Ventas Estimadas de Empresas del Sector Agrícola por Tipo de Cultivo en la Categoría de Tamaño Específica: MEDIANA 1 del Servicio de Impuestos Internos de Chile para el Año 2020 (USD)</v>
      </c>
      <c r="AK345" s="35" t="str">
        <f t="shared" si="249"/>
        <v>Año 2020</v>
      </c>
      <c r="AL345" s="34" t="str">
        <f t="shared" si="249"/>
        <v>venta estimada, empresas en agricultura, cultivos, actividad económica, agricultura, ganadería</v>
      </c>
      <c r="AM345" s="36" t="str">
        <f t="shared" si="232"/>
        <v>https://analytics.zoho.com/open-view/2395394000001128894?ZOHO_CRITERIA=%224.5%22.%22Id_Tama%C3%B1o_Espec%C3%ADfico%22%3D4</v>
      </c>
      <c r="AN345" s="44" t="str">
        <f t="shared" si="246"/>
        <v>CHL</v>
      </c>
      <c r="AO345" s="44" t="str">
        <f t="shared" si="246"/>
        <v>País</v>
      </c>
      <c r="AP345" s="34" t="str">
        <f t="shared" si="246"/>
        <v>Número de Empleados de las empresas dedicadas a una actividad económica asociada a la agricultura o la ganadería, según tamaño de la empresa.</v>
      </c>
      <c r="AQ345" s="45">
        <f t="shared" si="246"/>
        <v>44324</v>
      </c>
      <c r="AR345" s="36" t="str">
        <f t="shared" si="246"/>
        <v>Español</v>
      </c>
      <c r="AS345" s="36" t="str">
        <f t="shared" si="246"/>
        <v>Naty</v>
      </c>
      <c r="AT345" s="40" t="str">
        <f t="shared" si="246"/>
        <v>No Aplica</v>
      </c>
      <c r="AU345" s="40" t="str">
        <f t="shared" si="246"/>
        <v>No Aplica</v>
      </c>
      <c r="AV345" s="40" t="str">
        <f t="shared" si="246"/>
        <v>No Aplica</v>
      </c>
      <c r="AW345" s="35">
        <f t="shared" si="246"/>
        <v>100100000</v>
      </c>
      <c r="AX345" s="41" t="e">
        <f t="shared" si="246"/>
        <v>#REF!</v>
      </c>
      <c r="AY345" s="46" t="str">
        <f t="shared" si="246"/>
        <v>Fruta</v>
      </c>
      <c r="AZ345" s="40">
        <f t="shared" si="246"/>
        <v>38</v>
      </c>
      <c r="BA345" s="41" t="e">
        <f>+VLOOKUP($Z345,[3]!Temporalidad[[nombre]:[Columna1]],7,0)</f>
        <v>#REF!</v>
      </c>
      <c r="BB345" s="41" t="e">
        <f>+VLOOKUP($B345,[3]!Tipo_Gráfico[#Data],2,0)</f>
        <v>#REF!</v>
      </c>
      <c r="BC345" s="36" t="str">
        <f t="shared" si="241"/>
        <v>Servicio de Impuestos Internos , Ministerio de Hacienda, Chile</v>
      </c>
      <c r="BD345" s="35" t="e">
        <f>+VLOOKUP($AA345,[3]!unidad_medida[[nombre]:[Columna1]],2,0)</f>
        <v>#REF!</v>
      </c>
      <c r="BE345" s="40" t="str">
        <f t="shared" si="247"/>
        <v>No Aplica</v>
      </c>
      <c r="BF345" s="40" t="str">
        <f t="shared" si="247"/>
        <v>No Aplica</v>
      </c>
      <c r="BG345" s="40" t="str">
        <f t="shared" si="247"/>
        <v>No Aplica</v>
      </c>
      <c r="BH345" s="41" t="e">
        <f>+VLOOKUP($AP345,[3]!Responsables[#Data],3,0)</f>
        <v>#REF!</v>
      </c>
      <c r="BI345" s="41" t="e">
        <f>+VLOOKUP($AA345,[3]!unidad_medida[[nombre]:[Columna1]],5,0)</f>
        <v>#REF!</v>
      </c>
    </row>
    <row r="346" spans="1:61" ht="24" x14ac:dyDescent="0.35">
      <c r="A346" s="58" t="s">
        <v>250</v>
      </c>
      <c r="B346" s="58" t="s">
        <v>251</v>
      </c>
      <c r="C346" s="59">
        <v>4.3</v>
      </c>
      <c r="D346" s="19">
        <f t="shared" si="235"/>
        <v>31</v>
      </c>
      <c r="E346" s="20" t="str">
        <f t="shared" ref="E346:E357" si="253">+E345</f>
        <v>GR</v>
      </c>
      <c r="F346" s="21"/>
      <c r="G346" s="22"/>
      <c r="H346" s="23" t="s">
        <v>48</v>
      </c>
      <c r="I346" s="22"/>
      <c r="J346" s="24">
        <v>5</v>
      </c>
      <c r="K346" s="22"/>
      <c r="L346" s="22"/>
      <c r="M346" s="22"/>
      <c r="N346" s="22"/>
      <c r="O346" s="22"/>
      <c r="P346" s="53" t="str">
        <f t="shared" si="250"/>
        <v>Ventas Estimadas de Empresas del Sector Agrícola por Tipo de Cultivo en la Categoría de Tamaño Específica: MICRO 2 del Servicio de Impuestos Internos de Chile para el Año 2020 (USD)</v>
      </c>
      <c r="Q346" s="20" t="str">
        <f t="shared" si="237"/>
        <v>Gráfico 3</v>
      </c>
      <c r="R346" s="26" t="s">
        <v>72</v>
      </c>
      <c r="S346" s="27">
        <f t="shared" si="227"/>
        <v>5</v>
      </c>
      <c r="T346" s="28"/>
      <c r="U346" s="28"/>
      <c r="V346" s="28"/>
      <c r="W346" s="28"/>
      <c r="X346" s="28"/>
      <c r="Y346" s="28"/>
      <c r="Z346" s="25" t="str">
        <f t="shared" si="251"/>
        <v>https://analytics.zoho.com/open-view/2395394000001128894?ZOHO_CRITERIA=%224.5%22.%22Id_Tama%C3%B1o_Espec%C3%ADfico%22%3D5</v>
      </c>
      <c r="AA346" s="29" t="s">
        <v>112</v>
      </c>
      <c r="AB346" s="30" t="str">
        <f t="shared" si="248"/>
        <v>Chile</v>
      </c>
      <c r="AC346" s="31" t="str">
        <f t="shared" si="248"/>
        <v>Año 2020</v>
      </c>
      <c r="AD346" s="32" t="str">
        <f t="shared" si="248"/>
        <v>Dólar USA</v>
      </c>
      <c r="AE346" s="30" t="str">
        <f t="shared" si="248"/>
        <v>Ventas</v>
      </c>
      <c r="AG346" s="33" t="str">
        <f t="shared" si="229"/>
        <v>Gráfico 3</v>
      </c>
      <c r="AH346" s="34" t="str">
        <f t="shared" si="239"/>
        <v>Ventas Estimadas Agricultura</v>
      </c>
      <c r="AI346" s="34" t="str">
        <f t="shared" si="252"/>
        <v>Ventas Estimadas de empresas dedicadas a agricultura y/o ganadería clasificadas por el Servicio de Impuestos Internos de tamaño MICRO 2</v>
      </c>
      <c r="AJ346" s="34" t="str">
        <f t="shared" si="231"/>
        <v>Ventas Estimadas de Empresas del Sector Agrícola por Tipo de Cultivo en la Categoría de Tamaño Específica: MICRO 2 del Servicio de Impuestos Internos de Chile para el Año 2020 (USD)</v>
      </c>
      <c r="AK346" s="35" t="str">
        <f t="shared" si="249"/>
        <v>Año 2020</v>
      </c>
      <c r="AL346" s="34" t="str">
        <f t="shared" si="249"/>
        <v>venta estimada, empresas en agricultura, cultivos, actividad económica, agricultura, ganadería</v>
      </c>
      <c r="AM346" s="36" t="str">
        <f t="shared" si="232"/>
        <v>https://analytics.zoho.com/open-view/2395394000001128894?ZOHO_CRITERIA=%224.5%22.%22Id_Tama%C3%B1o_Espec%C3%ADfico%22%3D5</v>
      </c>
      <c r="AN346" s="44" t="str">
        <f t="shared" si="246"/>
        <v>CHL</v>
      </c>
      <c r="AO346" s="44" t="str">
        <f t="shared" si="246"/>
        <v>País</v>
      </c>
      <c r="AP346" s="34" t="str">
        <f t="shared" si="246"/>
        <v>Número de Empleados de las empresas dedicadas a una actividad económica asociada a la agricultura o la ganadería, según tamaño de la empresa.</v>
      </c>
      <c r="AQ346" s="45">
        <f t="shared" si="246"/>
        <v>44324</v>
      </c>
      <c r="AR346" s="36" t="str">
        <f t="shared" si="246"/>
        <v>Español</v>
      </c>
      <c r="AS346" s="36" t="str">
        <f t="shared" si="246"/>
        <v>Naty</v>
      </c>
      <c r="AT346" s="40" t="str">
        <f t="shared" si="246"/>
        <v>No Aplica</v>
      </c>
      <c r="AU346" s="40" t="str">
        <f t="shared" si="246"/>
        <v>No Aplica</v>
      </c>
      <c r="AV346" s="40" t="str">
        <f t="shared" si="246"/>
        <v>No Aplica</v>
      </c>
      <c r="AW346" s="35">
        <f t="shared" si="246"/>
        <v>100100000</v>
      </c>
      <c r="AX346" s="41" t="e">
        <f t="shared" si="246"/>
        <v>#REF!</v>
      </c>
      <c r="AY346" s="46" t="str">
        <f t="shared" si="246"/>
        <v>Fruta</v>
      </c>
      <c r="AZ346" s="40">
        <f t="shared" si="246"/>
        <v>38</v>
      </c>
      <c r="BA346" s="41" t="e">
        <f>+VLOOKUP($Z346,[3]!Temporalidad[[nombre]:[Columna1]],7,0)</f>
        <v>#REF!</v>
      </c>
      <c r="BB346" s="41" t="e">
        <f>+VLOOKUP($B346,[3]!Tipo_Gráfico[#Data],2,0)</f>
        <v>#REF!</v>
      </c>
      <c r="BC346" s="36" t="str">
        <f t="shared" si="241"/>
        <v>Servicio de Impuestos Internos , Ministerio de Hacienda, Chile</v>
      </c>
      <c r="BD346" s="35" t="e">
        <f>+VLOOKUP($AA346,[3]!unidad_medida[[nombre]:[Columna1]],2,0)</f>
        <v>#REF!</v>
      </c>
      <c r="BE346" s="40" t="str">
        <f t="shared" si="247"/>
        <v>No Aplica</v>
      </c>
      <c r="BF346" s="40" t="str">
        <f t="shared" si="247"/>
        <v>No Aplica</v>
      </c>
      <c r="BG346" s="40" t="str">
        <f t="shared" si="247"/>
        <v>No Aplica</v>
      </c>
      <c r="BH346" s="41" t="e">
        <f>+VLOOKUP($AP346,[3]!Responsables[#Data],3,0)</f>
        <v>#REF!</v>
      </c>
      <c r="BI346" s="41" t="e">
        <f>+VLOOKUP($AA346,[3]!unidad_medida[[nombre]:[Columna1]],5,0)</f>
        <v>#REF!</v>
      </c>
    </row>
    <row r="347" spans="1:61" ht="24" x14ac:dyDescent="0.35">
      <c r="A347" s="58" t="s">
        <v>250</v>
      </c>
      <c r="B347" s="58" t="s">
        <v>251</v>
      </c>
      <c r="C347" s="59">
        <v>4.3</v>
      </c>
      <c r="D347" s="19">
        <f t="shared" si="235"/>
        <v>32</v>
      </c>
      <c r="E347" s="20" t="str">
        <f t="shared" si="253"/>
        <v>GR</v>
      </c>
      <c r="F347" s="21"/>
      <c r="G347" s="22"/>
      <c r="H347" s="23" t="s">
        <v>48</v>
      </c>
      <c r="I347" s="22"/>
      <c r="J347" s="24">
        <v>6</v>
      </c>
      <c r="K347" s="22"/>
      <c r="L347" s="22"/>
      <c r="M347" s="22"/>
      <c r="N347" s="22"/>
      <c r="O347" s="22"/>
      <c r="P347" s="53" t="str">
        <f t="shared" si="250"/>
        <v>Ventas Estimadas de Empresas del Sector Agrícola por Tipo de Cultivo en la Categoría de Tamaño Específica: PEQUEÑA 3 del Servicio de Impuestos Internos de Chile para el Año 2020 (USD)</v>
      </c>
      <c r="Q347" s="20" t="str">
        <f t="shared" si="237"/>
        <v>Gráfico 3</v>
      </c>
      <c r="R347" s="26" t="s">
        <v>74</v>
      </c>
      <c r="S347" s="27">
        <f t="shared" si="227"/>
        <v>6</v>
      </c>
      <c r="T347" s="28"/>
      <c r="U347" s="28"/>
      <c r="V347" s="28"/>
      <c r="W347" s="28"/>
      <c r="X347" s="28"/>
      <c r="Y347" s="28"/>
      <c r="Z347" s="25" t="str">
        <f t="shared" si="251"/>
        <v>https://analytics.zoho.com/open-view/2395394000001128894?ZOHO_CRITERIA=%224.5%22.%22Id_Tama%C3%B1o_Espec%C3%ADfico%22%3D6</v>
      </c>
      <c r="AA347" s="29" t="s">
        <v>113</v>
      </c>
      <c r="AB347" s="30" t="str">
        <f t="shared" si="248"/>
        <v>Chile</v>
      </c>
      <c r="AC347" s="31" t="str">
        <f t="shared" si="248"/>
        <v>Año 2020</v>
      </c>
      <c r="AD347" s="32" t="str">
        <f t="shared" si="248"/>
        <v>Dólar USA</v>
      </c>
      <c r="AE347" s="30" t="str">
        <f t="shared" si="248"/>
        <v>Ventas</v>
      </c>
      <c r="AG347" s="33" t="str">
        <f t="shared" si="229"/>
        <v>Gráfico 3</v>
      </c>
      <c r="AH347" s="34" t="str">
        <f t="shared" si="239"/>
        <v>Ventas Estimadas Agricultura</v>
      </c>
      <c r="AI347" s="34" t="str">
        <f t="shared" si="252"/>
        <v>Ventas Estimadas de empresas dedicadas a agricultura y/o ganadería clasificadas por el Servicio de Impuestos Internos de tamaño PEQUEÑA 3</v>
      </c>
      <c r="AJ347" s="34" t="str">
        <f t="shared" si="231"/>
        <v>Ventas Estimadas de Empresas del Sector Agrícola por Tipo de Cultivo en la Categoría de Tamaño Específica: PEQUEÑA 3 del Servicio de Impuestos Internos de Chile para el Año 2020 (USD)</v>
      </c>
      <c r="AK347" s="35" t="str">
        <f t="shared" si="249"/>
        <v>Año 2020</v>
      </c>
      <c r="AL347" s="34" t="str">
        <f t="shared" si="249"/>
        <v>venta estimada, empresas en agricultura, cultivos, actividad económica, agricultura, ganadería</v>
      </c>
      <c r="AM347" s="36" t="str">
        <f t="shared" si="232"/>
        <v>https://analytics.zoho.com/open-view/2395394000001128894?ZOHO_CRITERIA=%224.5%22.%22Id_Tama%C3%B1o_Espec%C3%ADfico%22%3D6</v>
      </c>
      <c r="AN347" s="44" t="str">
        <f t="shared" si="246"/>
        <v>CHL</v>
      </c>
      <c r="AO347" s="44" t="str">
        <f t="shared" si="246"/>
        <v>País</v>
      </c>
      <c r="AP347" s="34" t="str">
        <f t="shared" si="246"/>
        <v>Número de Empleados de las empresas dedicadas a una actividad económica asociada a la agricultura o la ganadería, según tamaño de la empresa.</v>
      </c>
      <c r="AQ347" s="45">
        <f t="shared" si="246"/>
        <v>44324</v>
      </c>
      <c r="AR347" s="36" t="str">
        <f t="shared" si="246"/>
        <v>Español</v>
      </c>
      <c r="AS347" s="36" t="str">
        <f t="shared" si="246"/>
        <v>Naty</v>
      </c>
      <c r="AT347" s="40" t="str">
        <f t="shared" si="246"/>
        <v>No Aplica</v>
      </c>
      <c r="AU347" s="40" t="str">
        <f t="shared" si="246"/>
        <v>No Aplica</v>
      </c>
      <c r="AV347" s="40" t="str">
        <f t="shared" si="246"/>
        <v>No Aplica</v>
      </c>
      <c r="AW347" s="35">
        <f t="shared" si="246"/>
        <v>100100000</v>
      </c>
      <c r="AX347" s="41" t="e">
        <f t="shared" si="246"/>
        <v>#REF!</v>
      </c>
      <c r="AY347" s="46" t="str">
        <f t="shared" si="246"/>
        <v>Fruta</v>
      </c>
      <c r="AZ347" s="40">
        <f t="shared" si="246"/>
        <v>38</v>
      </c>
      <c r="BA347" s="41" t="e">
        <f>+VLOOKUP($Z347,[3]!Temporalidad[[nombre]:[Columna1]],7,0)</f>
        <v>#REF!</v>
      </c>
      <c r="BB347" s="41" t="e">
        <f>+VLOOKUP($B347,[3]!Tipo_Gráfico[#Data],2,0)</f>
        <v>#REF!</v>
      </c>
      <c r="BC347" s="36" t="str">
        <f t="shared" si="241"/>
        <v>Servicio de Impuestos Internos , Ministerio de Hacienda, Chile</v>
      </c>
      <c r="BD347" s="35" t="e">
        <f>+VLOOKUP($AA347,[3]!unidad_medida[[nombre]:[Columna1]],2,0)</f>
        <v>#REF!</v>
      </c>
      <c r="BE347" s="40" t="str">
        <f t="shared" si="247"/>
        <v>No Aplica</v>
      </c>
      <c r="BF347" s="40" t="str">
        <f t="shared" si="247"/>
        <v>No Aplica</v>
      </c>
      <c r="BG347" s="40" t="str">
        <f t="shared" si="247"/>
        <v>No Aplica</v>
      </c>
      <c r="BH347" s="41" t="e">
        <f>+VLOOKUP($AP347,[3]!Responsables[#Data],3,0)</f>
        <v>#REF!</v>
      </c>
      <c r="BI347" s="41" t="e">
        <f>+VLOOKUP($AA347,[3]!unidad_medida[[nombre]:[Columna1]],5,0)</f>
        <v>#REF!</v>
      </c>
    </row>
    <row r="348" spans="1:61" ht="24" x14ac:dyDescent="0.35">
      <c r="A348" s="58" t="s">
        <v>250</v>
      </c>
      <c r="B348" s="58" t="s">
        <v>251</v>
      </c>
      <c r="C348" s="59">
        <v>4.3</v>
      </c>
      <c r="D348" s="19">
        <f t="shared" si="235"/>
        <v>33</v>
      </c>
      <c r="E348" s="20" t="str">
        <f t="shared" si="253"/>
        <v>GR</v>
      </c>
      <c r="F348" s="21"/>
      <c r="G348" s="22"/>
      <c r="H348" s="23" t="s">
        <v>48</v>
      </c>
      <c r="I348" s="22"/>
      <c r="J348" s="24">
        <v>7</v>
      </c>
      <c r="K348" s="22"/>
      <c r="L348" s="22"/>
      <c r="M348" s="22"/>
      <c r="N348" s="22"/>
      <c r="O348" s="22"/>
      <c r="P348" s="53" t="str">
        <f t="shared" si="250"/>
        <v>Ventas Estimadas de Empresas del Sector Agrícola por Tipo de Cultivo en la Categoría de Tamaño Específica: MICRO 3 del Servicio de Impuestos Internos de Chile para el Año 2020 (USD)</v>
      </c>
      <c r="Q348" s="20" t="str">
        <f t="shared" si="237"/>
        <v>Gráfico 3</v>
      </c>
      <c r="R348" s="26" t="s">
        <v>76</v>
      </c>
      <c r="S348" s="27">
        <f t="shared" si="227"/>
        <v>7</v>
      </c>
      <c r="T348" s="28"/>
      <c r="U348" s="28"/>
      <c r="V348" s="28"/>
      <c r="W348" s="28"/>
      <c r="X348" s="28"/>
      <c r="Y348" s="28"/>
      <c r="Z348" s="25" t="str">
        <f t="shared" si="251"/>
        <v>https://analytics.zoho.com/open-view/2395394000001128894?ZOHO_CRITERIA=%224.5%22.%22Id_Tama%C3%B1o_Espec%C3%ADfico%22%3D7</v>
      </c>
      <c r="AA348" s="29" t="s">
        <v>114</v>
      </c>
      <c r="AB348" s="30" t="str">
        <f t="shared" si="248"/>
        <v>Chile</v>
      </c>
      <c r="AC348" s="31" t="str">
        <f t="shared" si="248"/>
        <v>Año 2020</v>
      </c>
      <c r="AD348" s="32" t="str">
        <f t="shared" si="248"/>
        <v>Dólar USA</v>
      </c>
      <c r="AE348" s="30" t="str">
        <f t="shared" si="248"/>
        <v>Ventas</v>
      </c>
      <c r="AG348" s="33" t="str">
        <f t="shared" si="229"/>
        <v>Gráfico 3</v>
      </c>
      <c r="AH348" s="34" t="str">
        <f t="shared" si="239"/>
        <v>Ventas Estimadas Agricultura</v>
      </c>
      <c r="AI348" s="34" t="str">
        <f t="shared" si="252"/>
        <v>Ventas Estimadas de empresas dedicadas a agricultura y/o ganadería clasificadas por el Servicio de Impuestos Internos de tamaño MICRO 3</v>
      </c>
      <c r="AJ348" s="34" t="str">
        <f t="shared" si="231"/>
        <v>Ventas Estimadas de Empresas del Sector Agrícola por Tipo de Cultivo en la Categoría de Tamaño Específica: MICRO 3 del Servicio de Impuestos Internos de Chile para el Año 2020 (USD)</v>
      </c>
      <c r="AK348" s="35" t="str">
        <f t="shared" si="249"/>
        <v>Año 2020</v>
      </c>
      <c r="AL348" s="34" t="str">
        <f t="shared" si="249"/>
        <v>venta estimada, empresas en agricultura, cultivos, actividad económica, agricultura, ganadería</v>
      </c>
      <c r="AM348" s="36" t="str">
        <f t="shared" si="232"/>
        <v>https://analytics.zoho.com/open-view/2395394000001128894?ZOHO_CRITERIA=%224.5%22.%22Id_Tama%C3%B1o_Espec%C3%ADfico%22%3D7</v>
      </c>
      <c r="AN348" s="44" t="str">
        <f t="shared" si="246"/>
        <v>CHL</v>
      </c>
      <c r="AO348" s="44" t="str">
        <f t="shared" si="246"/>
        <v>País</v>
      </c>
      <c r="AP348" s="34" t="str">
        <f t="shared" si="246"/>
        <v>Número de Empleados de las empresas dedicadas a una actividad económica asociada a la agricultura o la ganadería, según tamaño de la empresa.</v>
      </c>
      <c r="AQ348" s="45">
        <f t="shared" si="246"/>
        <v>44324</v>
      </c>
      <c r="AR348" s="36" t="str">
        <f t="shared" si="246"/>
        <v>Español</v>
      </c>
      <c r="AS348" s="36" t="str">
        <f t="shared" si="246"/>
        <v>Naty</v>
      </c>
      <c r="AT348" s="40" t="str">
        <f t="shared" si="246"/>
        <v>No Aplica</v>
      </c>
      <c r="AU348" s="40" t="str">
        <f t="shared" si="246"/>
        <v>No Aplica</v>
      </c>
      <c r="AV348" s="40" t="str">
        <f t="shared" si="246"/>
        <v>No Aplica</v>
      </c>
      <c r="AW348" s="35">
        <f t="shared" si="246"/>
        <v>100100000</v>
      </c>
      <c r="AX348" s="41" t="e">
        <f t="shared" si="246"/>
        <v>#REF!</v>
      </c>
      <c r="AY348" s="46" t="str">
        <f t="shared" si="246"/>
        <v>Fruta</v>
      </c>
      <c r="AZ348" s="40">
        <f t="shared" si="246"/>
        <v>38</v>
      </c>
      <c r="BA348" s="41" t="e">
        <f>+VLOOKUP($Z348,[3]!Temporalidad[[nombre]:[Columna1]],7,0)</f>
        <v>#REF!</v>
      </c>
      <c r="BB348" s="41" t="e">
        <f>+VLOOKUP($B348,[3]!Tipo_Gráfico[#Data],2,0)</f>
        <v>#REF!</v>
      </c>
      <c r="BC348" s="36" t="str">
        <f t="shared" si="241"/>
        <v>Servicio de Impuestos Internos , Ministerio de Hacienda, Chile</v>
      </c>
      <c r="BD348" s="35" t="e">
        <f>+VLOOKUP($AA348,[3]!unidad_medida[[nombre]:[Columna1]],2,0)</f>
        <v>#REF!</v>
      </c>
      <c r="BE348" s="40" t="str">
        <f t="shared" si="247"/>
        <v>No Aplica</v>
      </c>
      <c r="BF348" s="40" t="str">
        <f t="shared" si="247"/>
        <v>No Aplica</v>
      </c>
      <c r="BG348" s="40" t="str">
        <f t="shared" si="247"/>
        <v>No Aplica</v>
      </c>
      <c r="BH348" s="41" t="e">
        <f>+VLOOKUP($AP348,[3]!Responsables[#Data],3,0)</f>
        <v>#REF!</v>
      </c>
      <c r="BI348" s="41" t="e">
        <f>+VLOOKUP($AA348,[3]!unidad_medida[[nombre]:[Columna1]],5,0)</f>
        <v>#REF!</v>
      </c>
    </row>
    <row r="349" spans="1:61" ht="24" x14ac:dyDescent="0.35">
      <c r="A349" s="58" t="s">
        <v>250</v>
      </c>
      <c r="B349" s="58" t="s">
        <v>251</v>
      </c>
      <c r="C349" s="59">
        <v>4.3</v>
      </c>
      <c r="D349" s="19">
        <f t="shared" si="235"/>
        <v>34</v>
      </c>
      <c r="E349" s="20" t="str">
        <f t="shared" si="253"/>
        <v>GR</v>
      </c>
      <c r="F349" s="21"/>
      <c r="G349" s="22"/>
      <c r="H349" s="23" t="s">
        <v>48</v>
      </c>
      <c r="I349" s="22"/>
      <c r="J349" s="24">
        <v>8</v>
      </c>
      <c r="K349" s="22"/>
      <c r="L349" s="22"/>
      <c r="M349" s="22"/>
      <c r="N349" s="22"/>
      <c r="O349" s="22"/>
      <c r="P349" s="53" t="str">
        <f t="shared" si="250"/>
        <v>Ventas Estimadas de Empresas del Sector Agrícola por Tipo de Cultivo en la Categoría de Tamaño Específica: GRANDE 1 del Servicio de Impuestos Internos de Chile para el Año 2020 (USD)</v>
      </c>
      <c r="Q349" s="20" t="str">
        <f t="shared" si="237"/>
        <v>Gráfico 3</v>
      </c>
      <c r="R349" s="26" t="s">
        <v>78</v>
      </c>
      <c r="S349" s="27">
        <f t="shared" si="227"/>
        <v>8</v>
      </c>
      <c r="T349" s="28"/>
      <c r="U349" s="28"/>
      <c r="V349" s="28"/>
      <c r="W349" s="28"/>
      <c r="X349" s="28"/>
      <c r="Y349" s="28"/>
      <c r="Z349" s="25" t="str">
        <f t="shared" si="251"/>
        <v>https://analytics.zoho.com/open-view/2395394000001128894?ZOHO_CRITERIA=%224.5%22.%22Id_Tama%C3%B1o_Espec%C3%ADfico%22%3D8</v>
      </c>
      <c r="AA349" s="29" t="s">
        <v>115</v>
      </c>
      <c r="AB349" s="30" t="str">
        <f t="shared" si="248"/>
        <v>Chile</v>
      </c>
      <c r="AC349" s="31" t="str">
        <f t="shared" si="248"/>
        <v>Año 2020</v>
      </c>
      <c r="AD349" s="32" t="str">
        <f t="shared" si="248"/>
        <v>Dólar USA</v>
      </c>
      <c r="AE349" s="30" t="str">
        <f t="shared" si="248"/>
        <v>Ventas</v>
      </c>
      <c r="AG349" s="33" t="str">
        <f t="shared" si="229"/>
        <v>Gráfico 3</v>
      </c>
      <c r="AH349" s="34" t="str">
        <f t="shared" si="239"/>
        <v>Ventas Estimadas Agricultura</v>
      </c>
      <c r="AI349" s="34" t="str">
        <f t="shared" si="252"/>
        <v>Ventas Estimadas de empresas dedicadas a agricultura y/o ganadería clasificadas por el Servicio de Impuestos Internos de tamaño GRANDE 1</v>
      </c>
      <c r="AJ349" s="34" t="str">
        <f t="shared" si="231"/>
        <v>Ventas Estimadas de Empresas del Sector Agrícola por Tipo de Cultivo en la Categoría de Tamaño Específica: GRANDE 1 del Servicio de Impuestos Internos de Chile para el Año 2020 (USD)</v>
      </c>
      <c r="AK349" s="35" t="str">
        <f t="shared" si="249"/>
        <v>Año 2020</v>
      </c>
      <c r="AL349" s="34" t="str">
        <f t="shared" si="249"/>
        <v>venta estimada, empresas en agricultura, cultivos, actividad económica, agricultura, ganadería</v>
      </c>
      <c r="AM349" s="36" t="str">
        <f t="shared" si="232"/>
        <v>https://analytics.zoho.com/open-view/2395394000001128894?ZOHO_CRITERIA=%224.5%22.%22Id_Tama%C3%B1o_Espec%C3%ADfico%22%3D8</v>
      </c>
      <c r="AN349" s="44" t="str">
        <f t="shared" ref="AN349:AZ364" si="254">+AN348</f>
        <v>CHL</v>
      </c>
      <c r="AO349" s="44" t="str">
        <f t="shared" si="254"/>
        <v>País</v>
      </c>
      <c r="AP349" s="34" t="str">
        <f t="shared" si="254"/>
        <v>Número de Empleados de las empresas dedicadas a una actividad económica asociada a la agricultura o la ganadería, según tamaño de la empresa.</v>
      </c>
      <c r="AQ349" s="45">
        <f t="shared" si="254"/>
        <v>44324</v>
      </c>
      <c r="AR349" s="36" t="str">
        <f t="shared" si="254"/>
        <v>Español</v>
      </c>
      <c r="AS349" s="36" t="str">
        <f t="shared" si="254"/>
        <v>Naty</v>
      </c>
      <c r="AT349" s="40" t="str">
        <f t="shared" si="254"/>
        <v>No Aplica</v>
      </c>
      <c r="AU349" s="40" t="str">
        <f t="shared" si="254"/>
        <v>No Aplica</v>
      </c>
      <c r="AV349" s="40" t="str">
        <f t="shared" si="254"/>
        <v>No Aplica</v>
      </c>
      <c r="AW349" s="35">
        <f t="shared" si="254"/>
        <v>100100000</v>
      </c>
      <c r="AX349" s="41" t="e">
        <f t="shared" si="254"/>
        <v>#REF!</v>
      </c>
      <c r="AY349" s="46" t="str">
        <f t="shared" si="254"/>
        <v>Fruta</v>
      </c>
      <c r="AZ349" s="40">
        <f t="shared" si="254"/>
        <v>38</v>
      </c>
      <c r="BA349" s="41" t="e">
        <f>+VLOOKUP($Z349,[3]!Temporalidad[[nombre]:[Columna1]],7,0)</f>
        <v>#REF!</v>
      </c>
      <c r="BB349" s="41" t="e">
        <f>+VLOOKUP($B349,[3]!Tipo_Gráfico[#Data],2,0)</f>
        <v>#REF!</v>
      </c>
      <c r="BC349" s="36" t="str">
        <f t="shared" si="241"/>
        <v>Servicio de Impuestos Internos , Ministerio de Hacienda, Chile</v>
      </c>
      <c r="BD349" s="35" t="e">
        <f>+VLOOKUP($AA349,[3]!unidad_medida[[nombre]:[Columna1]],2,0)</f>
        <v>#REF!</v>
      </c>
      <c r="BE349" s="40" t="str">
        <f t="shared" ref="BE349:BG364" si="255">+BE348</f>
        <v>No Aplica</v>
      </c>
      <c r="BF349" s="40" t="str">
        <f t="shared" si="255"/>
        <v>No Aplica</v>
      </c>
      <c r="BG349" s="40" t="str">
        <f t="shared" si="255"/>
        <v>No Aplica</v>
      </c>
      <c r="BH349" s="41" t="e">
        <f>+VLOOKUP($AP349,[3]!Responsables[#Data],3,0)</f>
        <v>#REF!</v>
      </c>
      <c r="BI349" s="41" t="e">
        <f>+VLOOKUP($AA349,[3]!unidad_medida[[nombre]:[Columna1]],5,0)</f>
        <v>#REF!</v>
      </c>
    </row>
    <row r="350" spans="1:61" ht="24" x14ac:dyDescent="0.35">
      <c r="A350" s="58" t="s">
        <v>250</v>
      </c>
      <c r="B350" s="58" t="s">
        <v>251</v>
      </c>
      <c r="C350" s="59">
        <v>4.3</v>
      </c>
      <c r="D350" s="19">
        <f t="shared" si="235"/>
        <v>35</v>
      </c>
      <c r="E350" s="20" t="str">
        <f t="shared" si="253"/>
        <v>GR</v>
      </c>
      <c r="F350" s="21"/>
      <c r="G350" s="22"/>
      <c r="H350" s="23" t="s">
        <v>48</v>
      </c>
      <c r="I350" s="22"/>
      <c r="J350" s="24">
        <v>9</v>
      </c>
      <c r="K350" s="22"/>
      <c r="L350" s="22"/>
      <c r="M350" s="22"/>
      <c r="N350" s="22"/>
      <c r="O350" s="22"/>
      <c r="P350" s="53" t="str">
        <f t="shared" si="250"/>
        <v>Ventas Estimadas de Empresas del Sector Agrícola por Tipo de Cultivo en la Categoría de Tamaño Específica: PEQUEÑA 1 del Servicio de Impuestos Internos de Chile para el Año 2020 (USD)</v>
      </c>
      <c r="Q350" s="20" t="str">
        <f t="shared" si="237"/>
        <v>Gráfico 3</v>
      </c>
      <c r="R350" s="26" t="s">
        <v>80</v>
      </c>
      <c r="S350" s="27">
        <f t="shared" si="227"/>
        <v>9</v>
      </c>
      <c r="T350" s="28"/>
      <c r="U350" s="28"/>
      <c r="V350" s="28"/>
      <c r="W350" s="28"/>
      <c r="X350" s="28"/>
      <c r="Y350" s="28"/>
      <c r="Z350" s="25" t="str">
        <f t="shared" si="251"/>
        <v>https://analytics.zoho.com/open-view/2395394000001128894?ZOHO_CRITERIA=%224.5%22.%22Id_Tama%C3%B1o_Espec%C3%ADfico%22%3D9</v>
      </c>
      <c r="AA350" s="29" t="s">
        <v>116</v>
      </c>
      <c r="AB350" s="30" t="str">
        <f t="shared" ref="AB350:AE365" si="256">+AB349</f>
        <v>Chile</v>
      </c>
      <c r="AC350" s="31" t="str">
        <f t="shared" si="256"/>
        <v>Año 2020</v>
      </c>
      <c r="AD350" s="32" t="str">
        <f t="shared" si="256"/>
        <v>Dólar USA</v>
      </c>
      <c r="AE350" s="30" t="str">
        <f t="shared" si="256"/>
        <v>Ventas</v>
      </c>
      <c r="AG350" s="33" t="str">
        <f t="shared" si="229"/>
        <v>Gráfico 3</v>
      </c>
      <c r="AH350" s="34" t="str">
        <f t="shared" si="239"/>
        <v>Ventas Estimadas Agricultura</v>
      </c>
      <c r="AI350" s="34" t="str">
        <f t="shared" si="252"/>
        <v>Ventas Estimadas de empresas dedicadas a agricultura y/o ganadería clasificadas por el Servicio de Impuestos Internos de tamaño PEQUEÑA 1</v>
      </c>
      <c r="AJ350" s="34" t="str">
        <f t="shared" si="231"/>
        <v>Ventas Estimadas de Empresas del Sector Agrícola por Tipo de Cultivo en la Categoría de Tamaño Específica: PEQUEÑA 1 del Servicio de Impuestos Internos de Chile para el Año 2020 (USD)</v>
      </c>
      <c r="AK350" s="35" t="str">
        <f t="shared" ref="AK350:AL365" si="257">+AK349</f>
        <v>Año 2020</v>
      </c>
      <c r="AL350" s="34" t="str">
        <f t="shared" si="257"/>
        <v>venta estimada, empresas en agricultura, cultivos, actividad económica, agricultura, ganadería</v>
      </c>
      <c r="AM350" s="36" t="str">
        <f t="shared" si="232"/>
        <v>https://analytics.zoho.com/open-view/2395394000001128894?ZOHO_CRITERIA=%224.5%22.%22Id_Tama%C3%B1o_Espec%C3%ADfico%22%3D9</v>
      </c>
      <c r="AN350" s="44" t="str">
        <f t="shared" si="254"/>
        <v>CHL</v>
      </c>
      <c r="AO350" s="44" t="str">
        <f t="shared" si="254"/>
        <v>País</v>
      </c>
      <c r="AP350" s="34" t="str">
        <f t="shared" si="254"/>
        <v>Número de Empleados de las empresas dedicadas a una actividad económica asociada a la agricultura o la ganadería, según tamaño de la empresa.</v>
      </c>
      <c r="AQ350" s="45">
        <f t="shared" si="254"/>
        <v>44324</v>
      </c>
      <c r="AR350" s="36" t="str">
        <f t="shared" si="254"/>
        <v>Español</v>
      </c>
      <c r="AS350" s="36" t="str">
        <f t="shared" si="254"/>
        <v>Naty</v>
      </c>
      <c r="AT350" s="40" t="str">
        <f t="shared" si="254"/>
        <v>No Aplica</v>
      </c>
      <c r="AU350" s="40" t="str">
        <f t="shared" si="254"/>
        <v>No Aplica</v>
      </c>
      <c r="AV350" s="40" t="str">
        <f t="shared" si="254"/>
        <v>No Aplica</v>
      </c>
      <c r="AW350" s="35">
        <f t="shared" si="254"/>
        <v>100100000</v>
      </c>
      <c r="AX350" s="41" t="e">
        <f t="shared" si="254"/>
        <v>#REF!</v>
      </c>
      <c r="AY350" s="46" t="str">
        <f t="shared" si="254"/>
        <v>Fruta</v>
      </c>
      <c r="AZ350" s="40">
        <f t="shared" si="254"/>
        <v>38</v>
      </c>
      <c r="BA350" s="41" t="e">
        <f>+VLOOKUP($Z350,[3]!Temporalidad[[nombre]:[Columna1]],7,0)</f>
        <v>#REF!</v>
      </c>
      <c r="BB350" s="41" t="e">
        <f>+VLOOKUP($B350,[3]!Tipo_Gráfico[#Data],2,0)</f>
        <v>#REF!</v>
      </c>
      <c r="BC350" s="36" t="str">
        <f t="shared" si="241"/>
        <v>Servicio de Impuestos Internos , Ministerio de Hacienda, Chile</v>
      </c>
      <c r="BD350" s="35" t="e">
        <f>+VLOOKUP($AA350,[3]!unidad_medida[[nombre]:[Columna1]],2,0)</f>
        <v>#REF!</v>
      </c>
      <c r="BE350" s="40" t="str">
        <f t="shared" si="255"/>
        <v>No Aplica</v>
      </c>
      <c r="BF350" s="40" t="str">
        <f t="shared" si="255"/>
        <v>No Aplica</v>
      </c>
      <c r="BG350" s="40" t="str">
        <f t="shared" si="255"/>
        <v>No Aplica</v>
      </c>
      <c r="BH350" s="41" t="e">
        <f>+VLOOKUP($AP350,[3]!Responsables[#Data],3,0)</f>
        <v>#REF!</v>
      </c>
      <c r="BI350" s="41" t="e">
        <f>+VLOOKUP($AA350,[3]!unidad_medida[[nombre]:[Columna1]],5,0)</f>
        <v>#REF!</v>
      </c>
    </row>
    <row r="351" spans="1:61" ht="24" x14ac:dyDescent="0.35">
      <c r="A351" s="58" t="s">
        <v>250</v>
      </c>
      <c r="B351" s="58" t="s">
        <v>251</v>
      </c>
      <c r="C351" s="59">
        <v>4.3</v>
      </c>
      <c r="D351" s="19">
        <f t="shared" si="235"/>
        <v>36</v>
      </c>
      <c r="E351" s="20" t="str">
        <f t="shared" si="253"/>
        <v>GR</v>
      </c>
      <c r="F351" s="21"/>
      <c r="G351" s="22"/>
      <c r="H351" s="23" t="s">
        <v>48</v>
      </c>
      <c r="I351" s="22"/>
      <c r="J351" s="24">
        <v>10</v>
      </c>
      <c r="K351" s="22"/>
      <c r="L351" s="22"/>
      <c r="M351" s="22"/>
      <c r="N351" s="22"/>
      <c r="O351" s="22"/>
      <c r="P351" s="53" t="str">
        <f t="shared" si="250"/>
        <v>Ventas Estimadas de Empresas del Sector Agrícola por Tipo de Cultivo en la Categoría de Tamaño Específica: MEDIANA 2 del Servicio de Impuestos Internos de Chile para el Año 2020 (USD)</v>
      </c>
      <c r="Q351" s="20" t="str">
        <f t="shared" si="237"/>
        <v>Gráfico 3</v>
      </c>
      <c r="R351" s="26" t="s">
        <v>82</v>
      </c>
      <c r="S351" s="27">
        <f t="shared" si="227"/>
        <v>10</v>
      </c>
      <c r="T351" s="28"/>
      <c r="U351" s="28"/>
      <c r="V351" s="28"/>
      <c r="W351" s="28"/>
      <c r="X351" s="28"/>
      <c r="Y351" s="28"/>
      <c r="Z351" s="25" t="str">
        <f t="shared" si="251"/>
        <v>https://analytics.zoho.com/open-view/2395394000001128894?ZOHO_CRITERIA=%224.5%22.%22Id_Tama%C3%B1o_Espec%C3%ADfico%22%3D10</v>
      </c>
      <c r="AA351" s="29" t="s">
        <v>117</v>
      </c>
      <c r="AB351" s="30" t="str">
        <f t="shared" si="256"/>
        <v>Chile</v>
      </c>
      <c r="AC351" s="31" t="str">
        <f t="shared" si="256"/>
        <v>Año 2020</v>
      </c>
      <c r="AD351" s="32" t="str">
        <f t="shared" si="256"/>
        <v>Dólar USA</v>
      </c>
      <c r="AE351" s="30" t="str">
        <f t="shared" si="256"/>
        <v>Ventas</v>
      </c>
      <c r="AG351" s="33" t="str">
        <f t="shared" si="229"/>
        <v>Gráfico 3</v>
      </c>
      <c r="AH351" s="34" t="str">
        <f t="shared" si="239"/>
        <v>Ventas Estimadas Agricultura</v>
      </c>
      <c r="AI351" s="34" t="str">
        <f t="shared" si="252"/>
        <v>Ventas Estimadas de empresas dedicadas a agricultura y/o ganadería clasificadas por el Servicio de Impuestos Internos de tamaño MEDIANA 2</v>
      </c>
      <c r="AJ351" s="34" t="str">
        <f t="shared" si="231"/>
        <v>Ventas Estimadas de Empresas del Sector Agrícola por Tipo de Cultivo en la Categoría de Tamaño Específica: MEDIANA 2 del Servicio de Impuestos Internos de Chile para el Año 2020 (USD)</v>
      </c>
      <c r="AK351" s="35" t="str">
        <f t="shared" si="257"/>
        <v>Año 2020</v>
      </c>
      <c r="AL351" s="34" t="str">
        <f t="shared" si="257"/>
        <v>venta estimada, empresas en agricultura, cultivos, actividad económica, agricultura, ganadería</v>
      </c>
      <c r="AM351" s="36" t="str">
        <f t="shared" si="232"/>
        <v>https://analytics.zoho.com/open-view/2395394000001128894?ZOHO_CRITERIA=%224.5%22.%22Id_Tama%C3%B1o_Espec%C3%ADfico%22%3D10</v>
      </c>
      <c r="AN351" s="44" t="str">
        <f t="shared" si="254"/>
        <v>CHL</v>
      </c>
      <c r="AO351" s="44" t="str">
        <f t="shared" si="254"/>
        <v>País</v>
      </c>
      <c r="AP351" s="34" t="str">
        <f t="shared" si="254"/>
        <v>Número de Empleados de las empresas dedicadas a una actividad económica asociada a la agricultura o la ganadería, según tamaño de la empresa.</v>
      </c>
      <c r="AQ351" s="45">
        <f t="shared" si="254"/>
        <v>44324</v>
      </c>
      <c r="AR351" s="36" t="str">
        <f t="shared" si="254"/>
        <v>Español</v>
      </c>
      <c r="AS351" s="36" t="str">
        <f t="shared" si="254"/>
        <v>Naty</v>
      </c>
      <c r="AT351" s="40" t="str">
        <f t="shared" si="254"/>
        <v>No Aplica</v>
      </c>
      <c r="AU351" s="40" t="str">
        <f t="shared" si="254"/>
        <v>No Aplica</v>
      </c>
      <c r="AV351" s="40" t="str">
        <f t="shared" si="254"/>
        <v>No Aplica</v>
      </c>
      <c r="AW351" s="35">
        <f t="shared" si="254"/>
        <v>100100000</v>
      </c>
      <c r="AX351" s="41" t="e">
        <f t="shared" si="254"/>
        <v>#REF!</v>
      </c>
      <c r="AY351" s="46" t="str">
        <f t="shared" si="254"/>
        <v>Fruta</v>
      </c>
      <c r="AZ351" s="40">
        <f t="shared" si="254"/>
        <v>38</v>
      </c>
      <c r="BA351" s="41" t="e">
        <f>+VLOOKUP($Z351,[3]!Temporalidad[[nombre]:[Columna1]],7,0)</f>
        <v>#REF!</v>
      </c>
      <c r="BB351" s="41" t="e">
        <f>+VLOOKUP($B351,[3]!Tipo_Gráfico[#Data],2,0)</f>
        <v>#REF!</v>
      </c>
      <c r="BC351" s="36" t="str">
        <f t="shared" si="241"/>
        <v>Servicio de Impuestos Internos , Ministerio de Hacienda, Chile</v>
      </c>
      <c r="BD351" s="35" t="e">
        <f>+VLOOKUP($AA351,[3]!unidad_medida[[nombre]:[Columna1]],2,0)</f>
        <v>#REF!</v>
      </c>
      <c r="BE351" s="40" t="str">
        <f t="shared" si="255"/>
        <v>No Aplica</v>
      </c>
      <c r="BF351" s="40" t="str">
        <f t="shared" si="255"/>
        <v>No Aplica</v>
      </c>
      <c r="BG351" s="40" t="str">
        <f t="shared" si="255"/>
        <v>No Aplica</v>
      </c>
      <c r="BH351" s="41" t="e">
        <f>+VLOOKUP($AP351,[3]!Responsables[#Data],3,0)</f>
        <v>#REF!</v>
      </c>
      <c r="BI351" s="41" t="e">
        <f>+VLOOKUP($AA351,[3]!unidad_medida[[nombre]:[Columna1]],5,0)</f>
        <v>#REF!</v>
      </c>
    </row>
    <row r="352" spans="1:61" ht="24" x14ac:dyDescent="0.35">
      <c r="A352" s="58" t="s">
        <v>250</v>
      </c>
      <c r="B352" s="58" t="s">
        <v>251</v>
      </c>
      <c r="C352" s="59">
        <v>4.3</v>
      </c>
      <c r="D352" s="19">
        <f t="shared" si="235"/>
        <v>37</v>
      </c>
      <c r="E352" s="20" t="str">
        <f t="shared" si="253"/>
        <v>GR</v>
      </c>
      <c r="F352" s="21"/>
      <c r="G352" s="22"/>
      <c r="H352" s="23" t="s">
        <v>48</v>
      </c>
      <c r="I352" s="22"/>
      <c r="J352" s="24">
        <v>11</v>
      </c>
      <c r="K352" s="22"/>
      <c r="L352" s="22"/>
      <c r="M352" s="22"/>
      <c r="N352" s="22"/>
      <c r="O352" s="22"/>
      <c r="P352" s="53" t="str">
        <f t="shared" si="250"/>
        <v>Ventas Estimadas de Empresas del Sector Agrícola por Tipo de Cultivo en la Categoría de Tamaño Específica: GRANDE 2 del Servicio de Impuestos Internos de Chile para el Año 2020 (USD)</v>
      </c>
      <c r="Q352" s="20" t="str">
        <f t="shared" si="237"/>
        <v>Gráfico 3</v>
      </c>
      <c r="R352" s="26" t="s">
        <v>84</v>
      </c>
      <c r="S352" s="27">
        <f t="shared" si="227"/>
        <v>11</v>
      </c>
      <c r="T352" s="28"/>
      <c r="U352" s="28"/>
      <c r="V352" s="28"/>
      <c r="W352" s="28"/>
      <c r="X352" s="28"/>
      <c r="Y352" s="28"/>
      <c r="Z352" s="25" t="str">
        <f t="shared" si="251"/>
        <v>https://analytics.zoho.com/open-view/2395394000001128894?ZOHO_CRITERIA=%224.5%22.%22Id_Tama%C3%B1o_Espec%C3%ADfico%22%3D11</v>
      </c>
      <c r="AA352" s="29" t="s">
        <v>118</v>
      </c>
      <c r="AB352" s="30" t="str">
        <f t="shared" si="256"/>
        <v>Chile</v>
      </c>
      <c r="AC352" s="31" t="str">
        <f t="shared" si="256"/>
        <v>Año 2020</v>
      </c>
      <c r="AD352" s="32" t="str">
        <f t="shared" si="256"/>
        <v>Dólar USA</v>
      </c>
      <c r="AE352" s="30" t="str">
        <f t="shared" si="256"/>
        <v>Ventas</v>
      </c>
      <c r="AG352" s="33" t="str">
        <f t="shared" si="229"/>
        <v>Gráfico 3</v>
      </c>
      <c r="AH352" s="34" t="str">
        <f t="shared" si="239"/>
        <v>Ventas Estimadas Agricultura</v>
      </c>
      <c r="AI352" s="34" t="str">
        <f t="shared" si="252"/>
        <v>Ventas Estimadas de empresas dedicadas a agricultura y/o ganadería clasificadas por el Servicio de Impuestos Internos de tamaño GRANDE 2</v>
      </c>
      <c r="AJ352" s="34" t="str">
        <f t="shared" si="231"/>
        <v>Ventas Estimadas de Empresas del Sector Agrícola por Tipo de Cultivo en la Categoría de Tamaño Específica: GRANDE 2 del Servicio de Impuestos Internos de Chile para el Año 2020 (USD)</v>
      </c>
      <c r="AK352" s="35" t="str">
        <f t="shared" si="257"/>
        <v>Año 2020</v>
      </c>
      <c r="AL352" s="34" t="str">
        <f t="shared" si="257"/>
        <v>venta estimada, empresas en agricultura, cultivos, actividad económica, agricultura, ganadería</v>
      </c>
      <c r="AM352" s="36" t="str">
        <f t="shared" si="232"/>
        <v>https://analytics.zoho.com/open-view/2395394000001128894?ZOHO_CRITERIA=%224.5%22.%22Id_Tama%C3%B1o_Espec%C3%ADfico%22%3D11</v>
      </c>
      <c r="AN352" s="44" t="str">
        <f t="shared" si="254"/>
        <v>CHL</v>
      </c>
      <c r="AO352" s="44" t="str">
        <f t="shared" si="254"/>
        <v>País</v>
      </c>
      <c r="AP352" s="34" t="str">
        <f t="shared" si="254"/>
        <v>Número de Empleados de las empresas dedicadas a una actividad económica asociada a la agricultura o la ganadería, según tamaño de la empresa.</v>
      </c>
      <c r="AQ352" s="45">
        <f t="shared" si="254"/>
        <v>44324</v>
      </c>
      <c r="AR352" s="36" t="str">
        <f t="shared" si="254"/>
        <v>Español</v>
      </c>
      <c r="AS352" s="36" t="str">
        <f t="shared" si="254"/>
        <v>Naty</v>
      </c>
      <c r="AT352" s="40" t="str">
        <f t="shared" si="254"/>
        <v>No Aplica</v>
      </c>
      <c r="AU352" s="40" t="str">
        <f t="shared" si="254"/>
        <v>No Aplica</v>
      </c>
      <c r="AV352" s="40" t="str">
        <f t="shared" si="254"/>
        <v>No Aplica</v>
      </c>
      <c r="AW352" s="35">
        <f t="shared" si="254"/>
        <v>100100000</v>
      </c>
      <c r="AX352" s="41" t="e">
        <f t="shared" si="254"/>
        <v>#REF!</v>
      </c>
      <c r="AY352" s="46" t="str">
        <f t="shared" si="254"/>
        <v>Fruta</v>
      </c>
      <c r="AZ352" s="40">
        <f t="shared" si="254"/>
        <v>38</v>
      </c>
      <c r="BA352" s="41" t="e">
        <f>+VLOOKUP($Z352,[3]!Temporalidad[[nombre]:[Columna1]],7,0)</f>
        <v>#REF!</v>
      </c>
      <c r="BB352" s="41" t="e">
        <f>+VLOOKUP($B352,[3]!Tipo_Gráfico[#Data],2,0)</f>
        <v>#REF!</v>
      </c>
      <c r="BC352" s="36" t="str">
        <f t="shared" si="241"/>
        <v>Servicio de Impuestos Internos , Ministerio de Hacienda, Chile</v>
      </c>
      <c r="BD352" s="35" t="e">
        <f>+VLOOKUP($AA352,[3]!unidad_medida[[nombre]:[Columna1]],2,0)</f>
        <v>#REF!</v>
      </c>
      <c r="BE352" s="40" t="str">
        <f t="shared" si="255"/>
        <v>No Aplica</v>
      </c>
      <c r="BF352" s="40" t="str">
        <f t="shared" si="255"/>
        <v>No Aplica</v>
      </c>
      <c r="BG352" s="40" t="str">
        <f t="shared" si="255"/>
        <v>No Aplica</v>
      </c>
      <c r="BH352" s="41" t="e">
        <f>+VLOOKUP($AP352,[3]!Responsables[#Data],3,0)</f>
        <v>#REF!</v>
      </c>
      <c r="BI352" s="41" t="e">
        <f>+VLOOKUP($AA352,[3]!unidad_medida[[nombre]:[Columna1]],5,0)</f>
        <v>#REF!</v>
      </c>
    </row>
    <row r="353" spans="1:61" ht="24" x14ac:dyDescent="0.35">
      <c r="A353" s="58" t="s">
        <v>250</v>
      </c>
      <c r="B353" s="58" t="s">
        <v>251</v>
      </c>
      <c r="C353" s="59">
        <v>4.3</v>
      </c>
      <c r="D353" s="19">
        <f t="shared" si="235"/>
        <v>38</v>
      </c>
      <c r="E353" s="20" t="str">
        <f t="shared" si="253"/>
        <v>GR</v>
      </c>
      <c r="F353" s="21"/>
      <c r="G353" s="22"/>
      <c r="H353" s="23" t="s">
        <v>48</v>
      </c>
      <c r="I353" s="22"/>
      <c r="J353" s="24">
        <v>12</v>
      </c>
      <c r="K353" s="22"/>
      <c r="L353" s="22"/>
      <c r="M353" s="22"/>
      <c r="N353" s="22"/>
      <c r="O353" s="22"/>
      <c r="P353" s="53" t="str">
        <f t="shared" si="250"/>
        <v>Ventas Estimadas de Empresas del Sector Agrícola por Tipo de Cultivo en la Categoría de Tamaño Específica: GRANDE 4 del Servicio de Impuestos Internos de Chile para el Año 2020 (USD)</v>
      </c>
      <c r="Q353" s="20" t="str">
        <f t="shared" si="237"/>
        <v>Gráfico 3</v>
      </c>
      <c r="R353" s="26" t="s">
        <v>86</v>
      </c>
      <c r="S353" s="27">
        <f t="shared" si="227"/>
        <v>12</v>
      </c>
      <c r="T353" s="28"/>
      <c r="U353" s="28"/>
      <c r="V353" s="28"/>
      <c r="W353" s="28"/>
      <c r="X353" s="28"/>
      <c r="Y353" s="28"/>
      <c r="Z353" s="25" t="str">
        <f t="shared" si="251"/>
        <v>https://analytics.zoho.com/open-view/2395394000001128894?ZOHO_CRITERIA=%224.5%22.%22Id_Tama%C3%B1o_Espec%C3%ADfico%22%3D12</v>
      </c>
      <c r="AA353" s="29" t="s">
        <v>119</v>
      </c>
      <c r="AB353" s="30" t="str">
        <f t="shared" si="256"/>
        <v>Chile</v>
      </c>
      <c r="AC353" s="31" t="str">
        <f t="shared" si="256"/>
        <v>Año 2020</v>
      </c>
      <c r="AD353" s="32" t="str">
        <f t="shared" si="256"/>
        <v>Dólar USA</v>
      </c>
      <c r="AE353" s="30" t="str">
        <f t="shared" si="256"/>
        <v>Ventas</v>
      </c>
      <c r="AG353" s="33" t="str">
        <f t="shared" si="229"/>
        <v>Gráfico 3</v>
      </c>
      <c r="AH353" s="34" t="str">
        <f t="shared" si="239"/>
        <v>Ventas Estimadas Agricultura</v>
      </c>
      <c r="AI353" s="34" t="str">
        <f t="shared" si="252"/>
        <v>Ventas Estimadas de empresas dedicadas a agricultura y/o ganadería clasificadas por el Servicio de Impuestos Internos de tamaño GRANDE 4</v>
      </c>
      <c r="AJ353" s="34" t="str">
        <f t="shared" si="231"/>
        <v>Ventas Estimadas de Empresas del Sector Agrícola por Tipo de Cultivo en la Categoría de Tamaño Específica: GRANDE 4 del Servicio de Impuestos Internos de Chile para el Año 2020 (USD)</v>
      </c>
      <c r="AK353" s="35" t="str">
        <f t="shared" si="257"/>
        <v>Año 2020</v>
      </c>
      <c r="AL353" s="34" t="str">
        <f t="shared" si="257"/>
        <v>venta estimada, empresas en agricultura, cultivos, actividad económica, agricultura, ganadería</v>
      </c>
      <c r="AM353" s="36" t="str">
        <f t="shared" si="232"/>
        <v>https://analytics.zoho.com/open-view/2395394000001128894?ZOHO_CRITERIA=%224.5%22.%22Id_Tama%C3%B1o_Espec%C3%ADfico%22%3D12</v>
      </c>
      <c r="AN353" s="44" t="str">
        <f t="shared" si="254"/>
        <v>CHL</v>
      </c>
      <c r="AO353" s="44" t="str">
        <f t="shared" si="254"/>
        <v>País</v>
      </c>
      <c r="AP353" s="34" t="str">
        <f t="shared" si="254"/>
        <v>Número de Empleados de las empresas dedicadas a una actividad económica asociada a la agricultura o la ganadería, según tamaño de la empresa.</v>
      </c>
      <c r="AQ353" s="45">
        <f t="shared" si="254"/>
        <v>44324</v>
      </c>
      <c r="AR353" s="36" t="str">
        <f t="shared" si="254"/>
        <v>Español</v>
      </c>
      <c r="AS353" s="36" t="str">
        <f t="shared" si="254"/>
        <v>Naty</v>
      </c>
      <c r="AT353" s="40" t="str">
        <f t="shared" si="254"/>
        <v>No Aplica</v>
      </c>
      <c r="AU353" s="40" t="str">
        <f t="shared" si="254"/>
        <v>No Aplica</v>
      </c>
      <c r="AV353" s="40" t="str">
        <f t="shared" si="254"/>
        <v>No Aplica</v>
      </c>
      <c r="AW353" s="35">
        <f t="shared" si="254"/>
        <v>100100000</v>
      </c>
      <c r="AX353" s="41" t="e">
        <f t="shared" si="254"/>
        <v>#REF!</v>
      </c>
      <c r="AY353" s="46" t="str">
        <f t="shared" si="254"/>
        <v>Fruta</v>
      </c>
      <c r="AZ353" s="40">
        <f t="shared" si="254"/>
        <v>38</v>
      </c>
      <c r="BA353" s="41" t="e">
        <f>+VLOOKUP($Z353,[3]!Temporalidad[[nombre]:[Columna1]],7,0)</f>
        <v>#REF!</v>
      </c>
      <c r="BB353" s="41" t="e">
        <f>+VLOOKUP($B353,[3]!Tipo_Gráfico[#Data],2,0)</f>
        <v>#REF!</v>
      </c>
      <c r="BC353" s="36" t="str">
        <f t="shared" si="241"/>
        <v>Servicio de Impuestos Internos , Ministerio de Hacienda, Chile</v>
      </c>
      <c r="BD353" s="35" t="e">
        <f>+VLOOKUP($AA353,[3]!unidad_medida[[nombre]:[Columna1]],2,0)</f>
        <v>#REF!</v>
      </c>
      <c r="BE353" s="40" t="str">
        <f t="shared" si="255"/>
        <v>No Aplica</v>
      </c>
      <c r="BF353" s="40" t="str">
        <f t="shared" si="255"/>
        <v>No Aplica</v>
      </c>
      <c r="BG353" s="40" t="str">
        <f t="shared" si="255"/>
        <v>No Aplica</v>
      </c>
      <c r="BH353" s="41" t="e">
        <f>+VLOOKUP($AP353,[3]!Responsables[#Data],3,0)</f>
        <v>#REF!</v>
      </c>
      <c r="BI353" s="41" t="e">
        <f>+VLOOKUP($AA353,[3]!unidad_medida[[nombre]:[Columna1]],5,0)</f>
        <v>#REF!</v>
      </c>
    </row>
    <row r="354" spans="1:61" ht="24" x14ac:dyDescent="0.35">
      <c r="A354" s="58" t="s">
        <v>250</v>
      </c>
      <c r="B354" s="58" t="s">
        <v>251</v>
      </c>
      <c r="C354" s="59">
        <v>4.3</v>
      </c>
      <c r="D354" s="19">
        <f t="shared" si="235"/>
        <v>39</v>
      </c>
      <c r="E354" s="20" t="str">
        <f t="shared" si="253"/>
        <v>GR</v>
      </c>
      <c r="F354" s="21"/>
      <c r="G354" s="22"/>
      <c r="H354" s="23" t="s">
        <v>48</v>
      </c>
      <c r="I354" s="22"/>
      <c r="J354" s="24">
        <v>13</v>
      </c>
      <c r="K354" s="22"/>
      <c r="L354" s="22"/>
      <c r="M354" s="22"/>
      <c r="N354" s="22"/>
      <c r="O354" s="22"/>
      <c r="P354" s="53" t="str">
        <f t="shared" si="250"/>
        <v>Ventas Estimadas de Empresas del Sector Agrícola por Tipo de Cultivo en la Categoría de Tamaño Específica: GRANDE 3 del Servicio de Impuestos Internos de Chile para el Año 2020 (USD)</v>
      </c>
      <c r="Q354" s="20" t="str">
        <f t="shared" si="237"/>
        <v>Gráfico 3</v>
      </c>
      <c r="R354" s="26" t="s">
        <v>88</v>
      </c>
      <c r="S354" s="27">
        <f t="shared" si="227"/>
        <v>13</v>
      </c>
      <c r="T354" s="28"/>
      <c r="U354" s="28"/>
      <c r="V354" s="28"/>
      <c r="W354" s="28"/>
      <c r="X354" s="28"/>
      <c r="Y354" s="28"/>
      <c r="Z354" s="25" t="str">
        <f t="shared" si="251"/>
        <v>https://analytics.zoho.com/open-view/2395394000001128894?ZOHO_CRITERIA=%224.5%22.%22Id_Tama%C3%B1o_Espec%C3%ADfico%22%3D13</v>
      </c>
      <c r="AA354" s="29" t="s">
        <v>120</v>
      </c>
      <c r="AB354" s="30" t="str">
        <f t="shared" si="256"/>
        <v>Chile</v>
      </c>
      <c r="AC354" s="31" t="str">
        <f t="shared" si="256"/>
        <v>Año 2020</v>
      </c>
      <c r="AD354" s="32" t="str">
        <f t="shared" si="256"/>
        <v>Dólar USA</v>
      </c>
      <c r="AE354" s="30" t="str">
        <f t="shared" si="256"/>
        <v>Ventas</v>
      </c>
      <c r="AG354" s="33" t="str">
        <f t="shared" si="229"/>
        <v>Gráfico 3</v>
      </c>
      <c r="AH354" s="34" t="str">
        <f t="shared" si="239"/>
        <v>Ventas Estimadas Agricultura</v>
      </c>
      <c r="AI354" s="34" t="str">
        <f t="shared" si="252"/>
        <v>Ventas Estimadas de empresas dedicadas a agricultura y/o ganadería clasificadas por el Servicio de Impuestos Internos de tamaño GRANDE 3</v>
      </c>
      <c r="AJ354" s="34" t="str">
        <f t="shared" si="231"/>
        <v>Ventas Estimadas de Empresas del Sector Agrícola por Tipo de Cultivo en la Categoría de Tamaño Específica: GRANDE 3 del Servicio de Impuestos Internos de Chile para el Año 2020 (USD)</v>
      </c>
      <c r="AK354" s="35" t="str">
        <f t="shared" si="257"/>
        <v>Año 2020</v>
      </c>
      <c r="AL354" s="34" t="str">
        <f t="shared" si="257"/>
        <v>venta estimada, empresas en agricultura, cultivos, actividad económica, agricultura, ganadería</v>
      </c>
      <c r="AM354" s="36" t="str">
        <f t="shared" si="232"/>
        <v>https://analytics.zoho.com/open-view/2395394000001128894?ZOHO_CRITERIA=%224.5%22.%22Id_Tama%C3%B1o_Espec%C3%ADfico%22%3D13</v>
      </c>
      <c r="AN354" s="44" t="str">
        <f t="shared" si="254"/>
        <v>CHL</v>
      </c>
      <c r="AO354" s="44" t="str">
        <f t="shared" si="254"/>
        <v>País</v>
      </c>
      <c r="AP354" s="34" t="str">
        <f t="shared" si="254"/>
        <v>Número de Empleados de las empresas dedicadas a una actividad económica asociada a la agricultura o la ganadería, según tamaño de la empresa.</v>
      </c>
      <c r="AQ354" s="45">
        <f t="shared" si="254"/>
        <v>44324</v>
      </c>
      <c r="AR354" s="36" t="str">
        <f t="shared" si="254"/>
        <v>Español</v>
      </c>
      <c r="AS354" s="36" t="str">
        <f t="shared" si="254"/>
        <v>Naty</v>
      </c>
      <c r="AT354" s="40" t="str">
        <f t="shared" si="254"/>
        <v>No Aplica</v>
      </c>
      <c r="AU354" s="40" t="str">
        <f t="shared" si="254"/>
        <v>No Aplica</v>
      </c>
      <c r="AV354" s="40" t="str">
        <f t="shared" si="254"/>
        <v>No Aplica</v>
      </c>
      <c r="AW354" s="35">
        <f t="shared" si="254"/>
        <v>100100000</v>
      </c>
      <c r="AX354" s="41" t="e">
        <f t="shared" si="254"/>
        <v>#REF!</v>
      </c>
      <c r="AY354" s="46" t="str">
        <f t="shared" si="254"/>
        <v>Fruta</v>
      </c>
      <c r="AZ354" s="40">
        <f t="shared" si="254"/>
        <v>38</v>
      </c>
      <c r="BA354" s="41" t="e">
        <f>+VLOOKUP($Z354,[3]!Temporalidad[[nombre]:[Columna1]],7,0)</f>
        <v>#REF!</v>
      </c>
      <c r="BB354" s="41" t="e">
        <f>+VLOOKUP($B354,[3]!Tipo_Gráfico[#Data],2,0)</f>
        <v>#REF!</v>
      </c>
      <c r="BC354" s="36" t="str">
        <f t="shared" si="241"/>
        <v>Servicio de Impuestos Internos , Ministerio de Hacienda, Chile</v>
      </c>
      <c r="BD354" s="35" t="e">
        <f>+VLOOKUP($AA354,[3]!unidad_medida[[nombre]:[Columna1]],2,0)</f>
        <v>#REF!</v>
      </c>
      <c r="BE354" s="40" t="str">
        <f t="shared" si="255"/>
        <v>No Aplica</v>
      </c>
      <c r="BF354" s="40" t="str">
        <f t="shared" si="255"/>
        <v>No Aplica</v>
      </c>
      <c r="BG354" s="40" t="str">
        <f t="shared" si="255"/>
        <v>No Aplica</v>
      </c>
      <c r="BH354" s="41" t="e">
        <f>+VLOOKUP($AP354,[3]!Responsables[#Data],3,0)</f>
        <v>#REF!</v>
      </c>
      <c r="BI354" s="41" t="e">
        <f>+VLOOKUP($AA354,[3]!unidad_medida[[nombre]:[Columna1]],5,0)</f>
        <v>#REF!</v>
      </c>
    </row>
    <row r="355" spans="1:61" ht="24" x14ac:dyDescent="0.35">
      <c r="A355" s="58" t="s">
        <v>250</v>
      </c>
      <c r="B355" s="58" t="s">
        <v>251</v>
      </c>
      <c r="C355" s="59">
        <v>4.3</v>
      </c>
      <c r="D355" s="19">
        <f t="shared" si="235"/>
        <v>40</v>
      </c>
      <c r="E355" s="20" t="str">
        <f t="shared" si="253"/>
        <v>GR</v>
      </c>
      <c r="F355" s="21"/>
      <c r="G355" s="22"/>
      <c r="H355" s="22"/>
      <c r="I355" s="23" t="s">
        <v>48</v>
      </c>
      <c r="J355" s="24">
        <v>1</v>
      </c>
      <c r="K355" s="22"/>
      <c r="L355" s="22"/>
      <c r="M355" s="22"/>
      <c r="N355" s="22"/>
      <c r="O355" s="22"/>
      <c r="P355" s="53" t="str">
        <f>+"Ventas Estimadas de Empresas del Sector Agrícola por Cultivo en la Categoría de Tamaño Específica: "&amp;R355&amp;" del Servicio de Impuestos Internos de Chile para el Año 2020 (USD)"</f>
        <v>Ventas Estimadas de Empresas del Sector Agrícola por Cultivo en la Categoría de Tamaño Específica: SIN VENTAS del Servicio de Impuestos Internos de Chile para el Año 2020 (USD)</v>
      </c>
      <c r="Q355" s="20" t="s">
        <v>121</v>
      </c>
      <c r="R355" s="26" t="s">
        <v>50</v>
      </c>
      <c r="S355" s="27">
        <f t="shared" si="227"/>
        <v>1</v>
      </c>
      <c r="T355" s="28"/>
      <c r="U355" s="28"/>
      <c r="V355" s="28"/>
      <c r="W355" s="28"/>
      <c r="X355" s="28"/>
      <c r="Y355" s="28"/>
      <c r="Z355" s="25" t="str">
        <f>+"https://analytics.zoho.com/open-view/2395394000001128820?ZOHO_CRITERIA=%224.5%22.%22Id_Tama%C3%B1o_Espec%C3%ADfico%22%3D"&amp;S355</f>
        <v>https://analytics.zoho.com/open-view/2395394000001128820?ZOHO_CRITERIA=%224.5%22.%22Id_Tama%C3%B1o_Espec%C3%ADfico%22%3D1</v>
      </c>
      <c r="AA355" s="29" t="s">
        <v>122</v>
      </c>
      <c r="AB355" s="30" t="str">
        <f t="shared" si="256"/>
        <v>Chile</v>
      </c>
      <c r="AC355" s="31" t="str">
        <f t="shared" si="256"/>
        <v>Año 2020</v>
      </c>
      <c r="AD355" s="32" t="str">
        <f t="shared" si="256"/>
        <v>Dólar USA</v>
      </c>
      <c r="AE355" s="30" t="str">
        <f t="shared" si="256"/>
        <v>Ventas</v>
      </c>
      <c r="AG355" s="33" t="str">
        <f t="shared" si="229"/>
        <v>Gráfico 4</v>
      </c>
      <c r="AH355" s="34" t="str">
        <f t="shared" si="239"/>
        <v>Ventas Estimadas Agricultura</v>
      </c>
      <c r="AI355" s="34" t="str">
        <f t="shared" si="252"/>
        <v>Ventas Estimadas de empresas dedicadas a agricultura y/o ganadería clasificadas por el Servicio de Impuestos Internos de tamaño SIN VENTAS</v>
      </c>
      <c r="AJ355" s="34" t="str">
        <f t="shared" si="231"/>
        <v>Ventas Estimadas de Empresas del Sector Agrícola por Cultivo en la Categoría de Tamaño Específica: SIN VENTAS del Servicio de Impuestos Internos de Chile para el Año 2020 (USD)</v>
      </c>
      <c r="AK355" s="35" t="str">
        <f t="shared" si="257"/>
        <v>Año 2020</v>
      </c>
      <c r="AL355" s="34" t="str">
        <f t="shared" si="257"/>
        <v>venta estimada, empresas en agricultura, cultivos, actividad económica, agricultura, ganadería</v>
      </c>
      <c r="AM355" s="36" t="str">
        <f t="shared" si="232"/>
        <v>https://analytics.zoho.com/open-view/2395394000001128820?ZOHO_CRITERIA=%224.5%22.%22Id_Tama%C3%B1o_Espec%C3%ADfico%22%3D1</v>
      </c>
      <c r="AN355" s="44" t="str">
        <f t="shared" si="254"/>
        <v>CHL</v>
      </c>
      <c r="AO355" s="44" t="str">
        <f t="shared" si="254"/>
        <v>País</v>
      </c>
      <c r="AP355" s="34" t="str">
        <f t="shared" si="254"/>
        <v>Número de Empleados de las empresas dedicadas a una actividad económica asociada a la agricultura o la ganadería, según tamaño de la empresa.</v>
      </c>
      <c r="AQ355" s="45">
        <f t="shared" si="254"/>
        <v>44324</v>
      </c>
      <c r="AR355" s="36" t="str">
        <f t="shared" si="254"/>
        <v>Español</v>
      </c>
      <c r="AS355" s="36" t="str">
        <f t="shared" si="254"/>
        <v>Naty</v>
      </c>
      <c r="AT355" s="40" t="str">
        <f t="shared" si="254"/>
        <v>No Aplica</v>
      </c>
      <c r="AU355" s="40" t="str">
        <f t="shared" si="254"/>
        <v>No Aplica</v>
      </c>
      <c r="AV355" s="40" t="str">
        <f t="shared" si="254"/>
        <v>No Aplica</v>
      </c>
      <c r="AW355" s="35">
        <f t="shared" si="254"/>
        <v>100100000</v>
      </c>
      <c r="AX355" s="41" t="e">
        <f t="shared" si="254"/>
        <v>#REF!</v>
      </c>
      <c r="AY355" s="46" t="str">
        <f t="shared" si="254"/>
        <v>Fruta</v>
      </c>
      <c r="AZ355" s="40">
        <f t="shared" si="254"/>
        <v>38</v>
      </c>
      <c r="BA355" s="41" t="e">
        <f>+VLOOKUP($Z355,[3]!Temporalidad[[nombre]:[Columna1]],7,0)</f>
        <v>#REF!</v>
      </c>
      <c r="BB355" s="41" t="e">
        <f>+VLOOKUP($B355,[3]!Tipo_Gráfico[#Data],2,0)</f>
        <v>#REF!</v>
      </c>
      <c r="BC355" s="36" t="str">
        <f t="shared" si="241"/>
        <v>Servicio de Impuestos Internos , Ministerio de Hacienda, Chile</v>
      </c>
      <c r="BD355" s="35" t="e">
        <f>+VLOOKUP($AA355,[3]!unidad_medida[[nombre]:[Columna1]],2,0)</f>
        <v>#REF!</v>
      </c>
      <c r="BE355" s="40" t="str">
        <f t="shared" si="255"/>
        <v>No Aplica</v>
      </c>
      <c r="BF355" s="40" t="str">
        <f t="shared" si="255"/>
        <v>No Aplica</v>
      </c>
      <c r="BG355" s="40" t="str">
        <f t="shared" si="255"/>
        <v>No Aplica</v>
      </c>
      <c r="BH355" s="41" t="e">
        <f>+VLOOKUP($AP355,[3]!Responsables[#Data],3,0)</f>
        <v>#REF!</v>
      </c>
      <c r="BI355" s="41" t="e">
        <f>+VLOOKUP($AA355,[3]!unidad_medida[[nombre]:[Columna1]],5,0)</f>
        <v>#REF!</v>
      </c>
    </row>
    <row r="356" spans="1:61" ht="24" x14ac:dyDescent="0.35">
      <c r="A356" s="58" t="s">
        <v>250</v>
      </c>
      <c r="B356" s="58" t="s">
        <v>251</v>
      </c>
      <c r="C356" s="59">
        <v>4.3</v>
      </c>
      <c r="D356" s="19">
        <f t="shared" si="235"/>
        <v>41</v>
      </c>
      <c r="E356" s="20" t="str">
        <f t="shared" si="253"/>
        <v>GR</v>
      </c>
      <c r="F356" s="21"/>
      <c r="G356" s="22"/>
      <c r="H356" s="22"/>
      <c r="I356" s="23" t="s">
        <v>48</v>
      </c>
      <c r="J356" s="24">
        <v>2</v>
      </c>
      <c r="K356" s="22"/>
      <c r="L356" s="22"/>
      <c r="M356" s="22"/>
      <c r="N356" s="22"/>
      <c r="O356" s="22"/>
      <c r="P356" s="53" t="str">
        <f t="shared" ref="P356:P367" si="258">+"Ventas Estimadas de Empresas del Sector Agrícola por Cultivo en la Categoría de Tamaño Específica: "&amp;R356&amp;" del Servicio de Impuestos Internos de Chile para el Año 2020 (USD)"</f>
        <v>Ventas Estimadas de Empresas del Sector Agrícola por Cultivo en la Categoría de Tamaño Específica: PEQUEÑA 2 del Servicio de Impuestos Internos de Chile para el Año 2020 (USD)</v>
      </c>
      <c r="Q356" s="20" t="str">
        <f t="shared" ref="Q356:Q357" si="259">+Q355</f>
        <v>Gráfico 4</v>
      </c>
      <c r="R356" s="26" t="s">
        <v>66</v>
      </c>
      <c r="S356" s="27">
        <f t="shared" si="227"/>
        <v>2</v>
      </c>
      <c r="T356" s="28"/>
      <c r="U356" s="28"/>
      <c r="V356" s="28"/>
      <c r="W356" s="28"/>
      <c r="X356" s="28"/>
      <c r="Y356" s="28"/>
      <c r="Z356" s="25" t="str">
        <f t="shared" ref="Z356:Z367" si="260">+"https://analytics.zoho.com/open-view/2395394000001128820?ZOHO_CRITERIA=%224.5%22.%22Id_Tama%C3%B1o_Espec%C3%ADfico%22%3D"&amp;S356</f>
        <v>https://analytics.zoho.com/open-view/2395394000001128820?ZOHO_CRITERIA=%224.5%22.%22Id_Tama%C3%B1o_Espec%C3%ADfico%22%3D2</v>
      </c>
      <c r="AA356" s="29" t="s">
        <v>123</v>
      </c>
      <c r="AB356" s="30" t="str">
        <f t="shared" si="256"/>
        <v>Chile</v>
      </c>
      <c r="AC356" s="31" t="str">
        <f t="shared" si="256"/>
        <v>Año 2020</v>
      </c>
      <c r="AD356" s="32" t="str">
        <f t="shared" si="256"/>
        <v>Dólar USA</v>
      </c>
      <c r="AE356" s="30" t="str">
        <f t="shared" si="256"/>
        <v>Ventas</v>
      </c>
      <c r="AG356" s="33" t="str">
        <f t="shared" si="229"/>
        <v>Gráfico 4</v>
      </c>
      <c r="AH356" s="34" t="str">
        <f t="shared" si="239"/>
        <v>Ventas Estimadas Agricultura</v>
      </c>
      <c r="AI356" s="34" t="str">
        <f t="shared" si="252"/>
        <v>Ventas Estimadas de empresas dedicadas a agricultura y/o ganadería clasificadas por el Servicio de Impuestos Internos de tamaño PEQUEÑA 2</v>
      </c>
      <c r="AJ356" s="34" t="str">
        <f t="shared" si="231"/>
        <v>Ventas Estimadas de Empresas del Sector Agrícola por Cultivo en la Categoría de Tamaño Específica: PEQUEÑA 2 del Servicio de Impuestos Internos de Chile para el Año 2020 (USD)</v>
      </c>
      <c r="AK356" s="35" t="str">
        <f t="shared" si="257"/>
        <v>Año 2020</v>
      </c>
      <c r="AL356" s="34" t="str">
        <f t="shared" si="257"/>
        <v>venta estimada, empresas en agricultura, cultivos, actividad económica, agricultura, ganadería</v>
      </c>
      <c r="AM356" s="36" t="str">
        <f t="shared" si="232"/>
        <v>https://analytics.zoho.com/open-view/2395394000001128820?ZOHO_CRITERIA=%224.5%22.%22Id_Tama%C3%B1o_Espec%C3%ADfico%22%3D2</v>
      </c>
      <c r="AN356" s="44" t="str">
        <f t="shared" si="254"/>
        <v>CHL</v>
      </c>
      <c r="AO356" s="44" t="str">
        <f t="shared" si="254"/>
        <v>País</v>
      </c>
      <c r="AP356" s="34" t="str">
        <f t="shared" si="254"/>
        <v>Número de Empleados de las empresas dedicadas a una actividad económica asociada a la agricultura o la ganadería, según tamaño de la empresa.</v>
      </c>
      <c r="AQ356" s="45">
        <f t="shared" si="254"/>
        <v>44324</v>
      </c>
      <c r="AR356" s="36" t="str">
        <f t="shared" si="254"/>
        <v>Español</v>
      </c>
      <c r="AS356" s="36" t="str">
        <f t="shared" si="254"/>
        <v>Naty</v>
      </c>
      <c r="AT356" s="40" t="str">
        <f t="shared" si="254"/>
        <v>No Aplica</v>
      </c>
      <c r="AU356" s="40" t="str">
        <f t="shared" si="254"/>
        <v>No Aplica</v>
      </c>
      <c r="AV356" s="40" t="str">
        <f t="shared" si="254"/>
        <v>No Aplica</v>
      </c>
      <c r="AW356" s="35">
        <f t="shared" si="254"/>
        <v>100100000</v>
      </c>
      <c r="AX356" s="41" t="e">
        <f t="shared" si="254"/>
        <v>#REF!</v>
      </c>
      <c r="AY356" s="46" t="str">
        <f t="shared" si="254"/>
        <v>Fruta</v>
      </c>
      <c r="AZ356" s="40">
        <f t="shared" si="254"/>
        <v>38</v>
      </c>
      <c r="BA356" s="41" t="e">
        <f>+VLOOKUP($Z356,[3]!Temporalidad[[nombre]:[Columna1]],7,0)</f>
        <v>#REF!</v>
      </c>
      <c r="BB356" s="41" t="e">
        <f>+VLOOKUP($B356,[3]!Tipo_Gráfico[#Data],2,0)</f>
        <v>#REF!</v>
      </c>
      <c r="BC356" s="36" t="str">
        <f t="shared" si="241"/>
        <v>Servicio de Impuestos Internos , Ministerio de Hacienda, Chile</v>
      </c>
      <c r="BD356" s="35" t="e">
        <f>+VLOOKUP($AA356,[3]!unidad_medida[[nombre]:[Columna1]],2,0)</f>
        <v>#REF!</v>
      </c>
      <c r="BE356" s="40" t="str">
        <f t="shared" si="255"/>
        <v>No Aplica</v>
      </c>
      <c r="BF356" s="40" t="str">
        <f t="shared" si="255"/>
        <v>No Aplica</v>
      </c>
      <c r="BG356" s="40" t="str">
        <f t="shared" si="255"/>
        <v>No Aplica</v>
      </c>
      <c r="BH356" s="41" t="e">
        <f>+VLOOKUP($AP356,[3]!Responsables[#Data],3,0)</f>
        <v>#REF!</v>
      </c>
      <c r="BI356" s="41" t="e">
        <f>+VLOOKUP($AA356,[3]!unidad_medida[[nombre]:[Columna1]],5,0)</f>
        <v>#REF!</v>
      </c>
    </row>
    <row r="357" spans="1:61" ht="24" x14ac:dyDescent="0.35">
      <c r="A357" s="58" t="s">
        <v>250</v>
      </c>
      <c r="B357" s="58" t="s">
        <v>251</v>
      </c>
      <c r="C357" s="59">
        <v>4.3</v>
      </c>
      <c r="D357" s="19">
        <f t="shared" si="235"/>
        <v>42</v>
      </c>
      <c r="E357" s="20" t="str">
        <f t="shared" si="253"/>
        <v>GR</v>
      </c>
      <c r="F357" s="21"/>
      <c r="G357" s="22"/>
      <c r="H357" s="22"/>
      <c r="I357" s="23" t="s">
        <v>48</v>
      </c>
      <c r="J357" s="24">
        <v>3</v>
      </c>
      <c r="K357" s="22"/>
      <c r="L357" s="22"/>
      <c r="M357" s="22"/>
      <c r="N357" s="22"/>
      <c r="O357" s="22"/>
      <c r="P357" s="53" t="str">
        <f t="shared" si="258"/>
        <v>Ventas Estimadas de Empresas del Sector Agrícola por Cultivo en la Categoría de Tamaño Específica: MICRO 1 del Servicio de Impuestos Internos de Chile para el Año 2020 (USD)</v>
      </c>
      <c r="Q357" s="20" t="str">
        <f t="shared" si="259"/>
        <v>Gráfico 4</v>
      </c>
      <c r="R357" s="26" t="s">
        <v>68</v>
      </c>
      <c r="S357" s="27">
        <f t="shared" si="227"/>
        <v>3</v>
      </c>
      <c r="T357" s="28"/>
      <c r="U357" s="28"/>
      <c r="V357" s="28"/>
      <c r="W357" s="28"/>
      <c r="X357" s="28"/>
      <c r="Y357" s="28"/>
      <c r="Z357" s="25" t="str">
        <f t="shared" si="260"/>
        <v>https://analytics.zoho.com/open-view/2395394000001128820?ZOHO_CRITERIA=%224.5%22.%22Id_Tama%C3%B1o_Espec%C3%ADfico%22%3D3</v>
      </c>
      <c r="AA357" s="29" t="s">
        <v>124</v>
      </c>
      <c r="AB357" s="30" t="str">
        <f t="shared" si="256"/>
        <v>Chile</v>
      </c>
      <c r="AC357" s="31" t="str">
        <f t="shared" si="256"/>
        <v>Año 2020</v>
      </c>
      <c r="AD357" s="32" t="str">
        <f t="shared" si="256"/>
        <v>Dólar USA</v>
      </c>
      <c r="AE357" s="30" t="str">
        <f t="shared" si="256"/>
        <v>Ventas</v>
      </c>
      <c r="AG357" s="33" t="str">
        <f t="shared" si="229"/>
        <v>Gráfico 4</v>
      </c>
      <c r="AH357" s="34" t="str">
        <f t="shared" si="239"/>
        <v>Ventas Estimadas Agricultura</v>
      </c>
      <c r="AI357" s="34" t="str">
        <f t="shared" si="252"/>
        <v>Ventas Estimadas de empresas dedicadas a agricultura y/o ganadería clasificadas por el Servicio de Impuestos Internos de tamaño MICRO 1</v>
      </c>
      <c r="AJ357" s="34" t="str">
        <f t="shared" si="231"/>
        <v>Ventas Estimadas de Empresas del Sector Agrícola por Cultivo en la Categoría de Tamaño Específica: MICRO 1 del Servicio de Impuestos Internos de Chile para el Año 2020 (USD)</v>
      </c>
      <c r="AK357" s="35" t="str">
        <f t="shared" si="257"/>
        <v>Año 2020</v>
      </c>
      <c r="AL357" s="34" t="str">
        <f t="shared" si="257"/>
        <v>venta estimada, empresas en agricultura, cultivos, actividad económica, agricultura, ganadería</v>
      </c>
      <c r="AM357" s="36" t="str">
        <f t="shared" si="232"/>
        <v>https://analytics.zoho.com/open-view/2395394000001128820?ZOHO_CRITERIA=%224.5%22.%22Id_Tama%C3%B1o_Espec%C3%ADfico%22%3D3</v>
      </c>
      <c r="AN357" s="44" t="str">
        <f t="shared" si="254"/>
        <v>CHL</v>
      </c>
      <c r="AO357" s="44" t="str">
        <f t="shared" si="254"/>
        <v>País</v>
      </c>
      <c r="AP357" s="34" t="str">
        <f t="shared" si="254"/>
        <v>Número de Empleados de las empresas dedicadas a una actividad económica asociada a la agricultura o la ganadería, según tamaño de la empresa.</v>
      </c>
      <c r="AQ357" s="45">
        <f t="shared" si="254"/>
        <v>44324</v>
      </c>
      <c r="AR357" s="36" t="str">
        <f t="shared" si="254"/>
        <v>Español</v>
      </c>
      <c r="AS357" s="36" t="str">
        <f t="shared" si="254"/>
        <v>Naty</v>
      </c>
      <c r="AT357" s="40" t="str">
        <f t="shared" si="254"/>
        <v>No Aplica</v>
      </c>
      <c r="AU357" s="40" t="str">
        <f t="shared" si="254"/>
        <v>No Aplica</v>
      </c>
      <c r="AV357" s="40" t="str">
        <f t="shared" si="254"/>
        <v>No Aplica</v>
      </c>
      <c r="AW357" s="35">
        <f t="shared" si="254"/>
        <v>100100000</v>
      </c>
      <c r="AX357" s="41" t="e">
        <f t="shared" si="254"/>
        <v>#REF!</v>
      </c>
      <c r="AY357" s="46" t="str">
        <f t="shared" si="254"/>
        <v>Fruta</v>
      </c>
      <c r="AZ357" s="40">
        <f t="shared" si="254"/>
        <v>38</v>
      </c>
      <c r="BA357" s="41" t="e">
        <f>+VLOOKUP($Z357,[3]!Temporalidad[[nombre]:[Columna1]],7,0)</f>
        <v>#REF!</v>
      </c>
      <c r="BB357" s="41" t="e">
        <f>+VLOOKUP($B357,[3]!Tipo_Gráfico[#Data],2,0)</f>
        <v>#REF!</v>
      </c>
      <c r="BC357" s="36" t="str">
        <f t="shared" si="241"/>
        <v>Servicio de Impuestos Internos , Ministerio de Hacienda, Chile</v>
      </c>
      <c r="BD357" s="35" t="e">
        <f>+VLOOKUP($AA357,[3]!unidad_medida[[nombre]:[Columna1]],2,0)</f>
        <v>#REF!</v>
      </c>
      <c r="BE357" s="40" t="str">
        <f t="shared" si="255"/>
        <v>No Aplica</v>
      </c>
      <c r="BF357" s="40" t="str">
        <f t="shared" si="255"/>
        <v>No Aplica</v>
      </c>
      <c r="BG357" s="40" t="str">
        <f t="shared" si="255"/>
        <v>No Aplica</v>
      </c>
      <c r="BH357" s="41" t="e">
        <f>+VLOOKUP($AP357,[3]!Responsables[#Data],3,0)</f>
        <v>#REF!</v>
      </c>
      <c r="BI357" s="41" t="e">
        <f>+VLOOKUP($AA357,[3]!unidad_medida[[nombre]:[Columna1]],5,0)</f>
        <v>#REF!</v>
      </c>
    </row>
    <row r="358" spans="1:61" ht="24" x14ac:dyDescent="0.35">
      <c r="A358" s="58" t="s">
        <v>250</v>
      </c>
      <c r="B358" s="58" t="s">
        <v>251</v>
      </c>
      <c r="C358" s="59">
        <v>4.3</v>
      </c>
      <c r="D358" s="19">
        <f t="shared" si="235"/>
        <v>43</v>
      </c>
      <c r="E358" s="20" t="s">
        <v>47</v>
      </c>
      <c r="F358" s="21"/>
      <c r="G358" s="22"/>
      <c r="H358" s="22"/>
      <c r="I358" s="23" t="s">
        <v>48</v>
      </c>
      <c r="J358" s="24">
        <v>4</v>
      </c>
      <c r="K358" s="22"/>
      <c r="L358" s="22"/>
      <c r="M358" s="22"/>
      <c r="N358" s="22"/>
      <c r="O358" s="22"/>
      <c r="P358" s="53" t="str">
        <f t="shared" si="258"/>
        <v>Ventas Estimadas de Empresas del Sector Agrícola por Cultivo en la Categoría de Tamaño Específica: MEDIANA 1 del Servicio de Impuestos Internos de Chile para el Año 2020 (USD)</v>
      </c>
      <c r="Q358" s="20" t="s">
        <v>121</v>
      </c>
      <c r="R358" s="26" t="s">
        <v>70</v>
      </c>
      <c r="S358" s="27">
        <f t="shared" si="227"/>
        <v>4</v>
      </c>
      <c r="T358" s="28"/>
      <c r="U358" s="28"/>
      <c r="V358" s="28"/>
      <c r="W358" s="28"/>
      <c r="X358" s="28"/>
      <c r="Y358" s="28"/>
      <c r="Z358" s="25" t="str">
        <f t="shared" si="260"/>
        <v>https://analytics.zoho.com/open-view/2395394000001128820?ZOHO_CRITERIA=%224.5%22.%22Id_Tama%C3%B1o_Espec%C3%ADfico%22%3D4</v>
      </c>
      <c r="AA358" s="29" t="s">
        <v>125</v>
      </c>
      <c r="AB358" s="30" t="str">
        <f t="shared" si="256"/>
        <v>Chile</v>
      </c>
      <c r="AC358" s="31" t="str">
        <f t="shared" si="256"/>
        <v>Año 2020</v>
      </c>
      <c r="AD358" s="32" t="str">
        <f t="shared" si="256"/>
        <v>Dólar USA</v>
      </c>
      <c r="AE358" s="30" t="str">
        <f t="shared" si="256"/>
        <v>Ventas</v>
      </c>
      <c r="AG358" s="33" t="str">
        <f t="shared" si="229"/>
        <v>Gráfico 4</v>
      </c>
      <c r="AH358" s="34" t="str">
        <f t="shared" si="239"/>
        <v>Ventas Estimadas Agricultura</v>
      </c>
      <c r="AI358" s="34" t="str">
        <f t="shared" si="252"/>
        <v>Ventas Estimadas de empresas dedicadas a agricultura y/o ganadería clasificadas por el Servicio de Impuestos Internos de tamaño MEDIANA 1</v>
      </c>
      <c r="AJ358" s="34" t="str">
        <f t="shared" si="231"/>
        <v>Ventas Estimadas de Empresas del Sector Agrícola por Cultivo en la Categoría de Tamaño Específica: MEDIANA 1 del Servicio de Impuestos Internos de Chile para el Año 2020 (USD)</v>
      </c>
      <c r="AK358" s="35" t="str">
        <f t="shared" si="257"/>
        <v>Año 2020</v>
      </c>
      <c r="AL358" s="34" t="str">
        <f t="shared" si="257"/>
        <v>venta estimada, empresas en agricultura, cultivos, actividad económica, agricultura, ganadería</v>
      </c>
      <c r="AM358" s="36" t="str">
        <f t="shared" si="232"/>
        <v>https://analytics.zoho.com/open-view/2395394000001128820?ZOHO_CRITERIA=%224.5%22.%22Id_Tama%C3%B1o_Espec%C3%ADfico%22%3D4</v>
      </c>
      <c r="AN358" s="44" t="str">
        <f t="shared" si="254"/>
        <v>CHL</v>
      </c>
      <c r="AO358" s="44" t="str">
        <f t="shared" si="254"/>
        <v>País</v>
      </c>
      <c r="AP358" s="34" t="str">
        <f t="shared" si="254"/>
        <v>Número de Empleados de las empresas dedicadas a una actividad económica asociada a la agricultura o la ganadería, según tamaño de la empresa.</v>
      </c>
      <c r="AQ358" s="45">
        <f t="shared" si="254"/>
        <v>44324</v>
      </c>
      <c r="AR358" s="36" t="str">
        <f t="shared" si="254"/>
        <v>Español</v>
      </c>
      <c r="AS358" s="36" t="str">
        <f t="shared" si="254"/>
        <v>Naty</v>
      </c>
      <c r="AT358" s="40" t="str">
        <f t="shared" si="254"/>
        <v>No Aplica</v>
      </c>
      <c r="AU358" s="40" t="str">
        <f t="shared" si="254"/>
        <v>No Aplica</v>
      </c>
      <c r="AV358" s="40" t="str">
        <f t="shared" si="254"/>
        <v>No Aplica</v>
      </c>
      <c r="AW358" s="35">
        <f t="shared" si="254"/>
        <v>100100000</v>
      </c>
      <c r="AX358" s="41" t="e">
        <f t="shared" si="254"/>
        <v>#REF!</v>
      </c>
      <c r="AY358" s="46" t="str">
        <f t="shared" si="254"/>
        <v>Fruta</v>
      </c>
      <c r="AZ358" s="40">
        <f t="shared" si="254"/>
        <v>38</v>
      </c>
      <c r="BA358" s="41" t="e">
        <f>+VLOOKUP($Z358,[3]!Temporalidad[[nombre]:[Columna1]],7,0)</f>
        <v>#REF!</v>
      </c>
      <c r="BB358" s="41" t="e">
        <f>+VLOOKUP($B358,[3]!Tipo_Gráfico[#Data],2,0)</f>
        <v>#REF!</v>
      </c>
      <c r="BC358" s="36" t="str">
        <f t="shared" si="241"/>
        <v>Servicio de Impuestos Internos , Ministerio de Hacienda, Chile</v>
      </c>
      <c r="BD358" s="35" t="e">
        <f>+VLOOKUP($AA358,[3]!unidad_medida[[nombre]:[Columna1]],2,0)</f>
        <v>#REF!</v>
      </c>
      <c r="BE358" s="40" t="str">
        <f t="shared" si="255"/>
        <v>No Aplica</v>
      </c>
      <c r="BF358" s="40" t="str">
        <f t="shared" si="255"/>
        <v>No Aplica</v>
      </c>
      <c r="BG358" s="40" t="str">
        <f t="shared" si="255"/>
        <v>No Aplica</v>
      </c>
      <c r="BH358" s="41" t="e">
        <f>+VLOOKUP($AP358,[3]!Responsables[#Data],3,0)</f>
        <v>#REF!</v>
      </c>
      <c r="BI358" s="41" t="e">
        <f>+VLOOKUP($AA358,[3]!unidad_medida[[nombre]:[Columna1]],5,0)</f>
        <v>#REF!</v>
      </c>
    </row>
    <row r="359" spans="1:61" ht="24" x14ac:dyDescent="0.35">
      <c r="A359" s="58" t="s">
        <v>250</v>
      </c>
      <c r="B359" s="58" t="s">
        <v>251</v>
      </c>
      <c r="C359" s="59">
        <v>4.3</v>
      </c>
      <c r="D359" s="19">
        <f t="shared" si="235"/>
        <v>44</v>
      </c>
      <c r="E359" s="20" t="str">
        <f>+E358</f>
        <v>GR</v>
      </c>
      <c r="F359" s="21"/>
      <c r="G359" s="22"/>
      <c r="H359" s="22"/>
      <c r="I359" s="23" t="s">
        <v>48</v>
      </c>
      <c r="J359" s="24">
        <v>5</v>
      </c>
      <c r="K359" s="22"/>
      <c r="L359" s="22"/>
      <c r="M359" s="22"/>
      <c r="N359" s="22"/>
      <c r="O359" s="22"/>
      <c r="P359" s="53" t="str">
        <f t="shared" si="258"/>
        <v>Ventas Estimadas de Empresas del Sector Agrícola por Cultivo en la Categoría de Tamaño Específica: MICRO 2 del Servicio de Impuestos Internos de Chile para el Año 2020 (USD)</v>
      </c>
      <c r="Q359" s="20" t="str">
        <f t="shared" ref="Q359:Q371" si="261">+Q358</f>
        <v>Gráfico 4</v>
      </c>
      <c r="R359" s="26" t="s">
        <v>72</v>
      </c>
      <c r="S359" s="27">
        <f t="shared" si="227"/>
        <v>5</v>
      </c>
      <c r="T359" s="28"/>
      <c r="U359" s="28"/>
      <c r="V359" s="28"/>
      <c r="W359" s="28"/>
      <c r="X359" s="28"/>
      <c r="Y359" s="28"/>
      <c r="Z359" s="25" t="str">
        <f t="shared" si="260"/>
        <v>https://analytics.zoho.com/open-view/2395394000001128820?ZOHO_CRITERIA=%224.5%22.%22Id_Tama%C3%B1o_Espec%C3%ADfico%22%3D5</v>
      </c>
      <c r="AA359" s="29" t="s">
        <v>126</v>
      </c>
      <c r="AB359" s="30" t="str">
        <f t="shared" si="256"/>
        <v>Chile</v>
      </c>
      <c r="AC359" s="31" t="str">
        <f t="shared" si="256"/>
        <v>Año 2020</v>
      </c>
      <c r="AD359" s="32" t="str">
        <f t="shared" si="256"/>
        <v>Dólar USA</v>
      </c>
      <c r="AE359" s="30" t="str">
        <f t="shared" si="256"/>
        <v>Ventas</v>
      </c>
      <c r="AG359" s="33" t="str">
        <f t="shared" si="229"/>
        <v>Gráfico 4</v>
      </c>
      <c r="AH359" s="34" t="str">
        <f t="shared" si="239"/>
        <v>Ventas Estimadas Agricultura</v>
      </c>
      <c r="AI359" s="34" t="str">
        <f t="shared" si="252"/>
        <v>Ventas Estimadas de empresas dedicadas a agricultura y/o ganadería clasificadas por el Servicio de Impuestos Internos de tamaño MICRO 2</v>
      </c>
      <c r="AJ359" s="34" t="str">
        <f t="shared" si="231"/>
        <v>Ventas Estimadas de Empresas del Sector Agrícola por Cultivo en la Categoría de Tamaño Específica: MICRO 2 del Servicio de Impuestos Internos de Chile para el Año 2020 (USD)</v>
      </c>
      <c r="AK359" s="35" t="str">
        <f t="shared" si="257"/>
        <v>Año 2020</v>
      </c>
      <c r="AL359" s="34" t="str">
        <f t="shared" si="257"/>
        <v>venta estimada, empresas en agricultura, cultivos, actividad económica, agricultura, ganadería</v>
      </c>
      <c r="AM359" s="36" t="str">
        <f t="shared" si="232"/>
        <v>https://analytics.zoho.com/open-view/2395394000001128820?ZOHO_CRITERIA=%224.5%22.%22Id_Tama%C3%B1o_Espec%C3%ADfico%22%3D5</v>
      </c>
      <c r="AN359" s="44" t="str">
        <f t="shared" si="254"/>
        <v>CHL</v>
      </c>
      <c r="AO359" s="44" t="str">
        <f t="shared" si="254"/>
        <v>País</v>
      </c>
      <c r="AP359" s="34" t="str">
        <f t="shared" si="254"/>
        <v>Número de Empleados de las empresas dedicadas a una actividad económica asociada a la agricultura o la ganadería, según tamaño de la empresa.</v>
      </c>
      <c r="AQ359" s="45">
        <f t="shared" si="254"/>
        <v>44324</v>
      </c>
      <c r="AR359" s="36" t="str">
        <f t="shared" si="254"/>
        <v>Español</v>
      </c>
      <c r="AS359" s="36" t="str">
        <f t="shared" si="254"/>
        <v>Naty</v>
      </c>
      <c r="AT359" s="40" t="str">
        <f t="shared" si="254"/>
        <v>No Aplica</v>
      </c>
      <c r="AU359" s="40" t="str">
        <f t="shared" si="254"/>
        <v>No Aplica</v>
      </c>
      <c r="AV359" s="40" t="str">
        <f t="shared" si="254"/>
        <v>No Aplica</v>
      </c>
      <c r="AW359" s="35">
        <f t="shared" si="254"/>
        <v>100100000</v>
      </c>
      <c r="AX359" s="41" t="e">
        <f t="shared" si="254"/>
        <v>#REF!</v>
      </c>
      <c r="AY359" s="46" t="str">
        <f t="shared" si="254"/>
        <v>Fruta</v>
      </c>
      <c r="AZ359" s="40">
        <f t="shared" si="254"/>
        <v>38</v>
      </c>
      <c r="BA359" s="41" t="e">
        <f>+VLOOKUP($Z359,[3]!Temporalidad[[nombre]:[Columna1]],7,0)</f>
        <v>#REF!</v>
      </c>
      <c r="BB359" s="41" t="e">
        <f>+VLOOKUP($B359,[3]!Tipo_Gráfico[#Data],2,0)</f>
        <v>#REF!</v>
      </c>
      <c r="BC359" s="36" t="str">
        <f t="shared" si="241"/>
        <v>Servicio de Impuestos Internos , Ministerio de Hacienda, Chile</v>
      </c>
      <c r="BD359" s="35" t="e">
        <f>+VLOOKUP($AA359,[3]!unidad_medida[[nombre]:[Columna1]],2,0)</f>
        <v>#REF!</v>
      </c>
      <c r="BE359" s="40" t="str">
        <f t="shared" si="255"/>
        <v>No Aplica</v>
      </c>
      <c r="BF359" s="40" t="str">
        <f t="shared" si="255"/>
        <v>No Aplica</v>
      </c>
      <c r="BG359" s="40" t="str">
        <f t="shared" si="255"/>
        <v>No Aplica</v>
      </c>
      <c r="BH359" s="41" t="e">
        <f>+VLOOKUP($AP359,[3]!Responsables[#Data],3,0)</f>
        <v>#REF!</v>
      </c>
      <c r="BI359" s="41" t="e">
        <f>+VLOOKUP($AA359,[3]!unidad_medida[[nombre]:[Columna1]],5,0)</f>
        <v>#REF!</v>
      </c>
    </row>
    <row r="360" spans="1:61" ht="24" x14ac:dyDescent="0.35">
      <c r="A360" s="58" t="s">
        <v>250</v>
      </c>
      <c r="B360" s="58" t="s">
        <v>251</v>
      </c>
      <c r="C360" s="59">
        <v>4.3</v>
      </c>
      <c r="D360" s="19">
        <f t="shared" si="235"/>
        <v>45</v>
      </c>
      <c r="E360" s="20" t="str">
        <f t="shared" ref="E360:E371" si="262">+E359</f>
        <v>GR</v>
      </c>
      <c r="F360" s="21"/>
      <c r="G360" s="22"/>
      <c r="H360" s="22"/>
      <c r="I360" s="23" t="s">
        <v>48</v>
      </c>
      <c r="J360" s="24">
        <v>6</v>
      </c>
      <c r="K360" s="22"/>
      <c r="L360" s="22"/>
      <c r="M360" s="22"/>
      <c r="N360" s="22"/>
      <c r="O360" s="22"/>
      <c r="P360" s="53" t="str">
        <f t="shared" si="258"/>
        <v>Ventas Estimadas de Empresas del Sector Agrícola por Cultivo en la Categoría de Tamaño Específica: PEQUEÑA 3 del Servicio de Impuestos Internos de Chile para el Año 2020 (USD)</v>
      </c>
      <c r="Q360" s="20" t="str">
        <f t="shared" si="261"/>
        <v>Gráfico 4</v>
      </c>
      <c r="R360" s="26" t="s">
        <v>74</v>
      </c>
      <c r="S360" s="27">
        <f t="shared" si="227"/>
        <v>6</v>
      </c>
      <c r="T360" s="28"/>
      <c r="U360" s="28"/>
      <c r="V360" s="28"/>
      <c r="W360" s="28"/>
      <c r="X360" s="28"/>
      <c r="Y360" s="28"/>
      <c r="Z360" s="25" t="str">
        <f t="shared" si="260"/>
        <v>https://analytics.zoho.com/open-view/2395394000001128820?ZOHO_CRITERIA=%224.5%22.%22Id_Tama%C3%B1o_Espec%C3%ADfico%22%3D6</v>
      </c>
      <c r="AA360" s="29" t="s">
        <v>127</v>
      </c>
      <c r="AB360" s="30" t="str">
        <f t="shared" si="256"/>
        <v>Chile</v>
      </c>
      <c r="AC360" s="31" t="str">
        <f t="shared" si="256"/>
        <v>Año 2020</v>
      </c>
      <c r="AD360" s="32" t="str">
        <f t="shared" si="256"/>
        <v>Dólar USA</v>
      </c>
      <c r="AE360" s="30" t="str">
        <f t="shared" si="256"/>
        <v>Ventas</v>
      </c>
      <c r="AG360" s="33" t="str">
        <f t="shared" si="229"/>
        <v>Gráfico 4</v>
      </c>
      <c r="AH360" s="34" t="str">
        <f t="shared" si="239"/>
        <v>Ventas Estimadas Agricultura</v>
      </c>
      <c r="AI360" s="34" t="str">
        <f t="shared" si="252"/>
        <v>Ventas Estimadas de empresas dedicadas a agricultura y/o ganadería clasificadas por el Servicio de Impuestos Internos de tamaño PEQUEÑA 3</v>
      </c>
      <c r="AJ360" s="34" t="str">
        <f t="shared" si="231"/>
        <v>Ventas Estimadas de Empresas del Sector Agrícola por Cultivo en la Categoría de Tamaño Específica: PEQUEÑA 3 del Servicio de Impuestos Internos de Chile para el Año 2020 (USD)</v>
      </c>
      <c r="AK360" s="35" t="str">
        <f t="shared" si="257"/>
        <v>Año 2020</v>
      </c>
      <c r="AL360" s="34" t="str">
        <f t="shared" si="257"/>
        <v>venta estimada, empresas en agricultura, cultivos, actividad económica, agricultura, ganadería</v>
      </c>
      <c r="AM360" s="36" t="str">
        <f t="shared" si="232"/>
        <v>https://analytics.zoho.com/open-view/2395394000001128820?ZOHO_CRITERIA=%224.5%22.%22Id_Tama%C3%B1o_Espec%C3%ADfico%22%3D6</v>
      </c>
      <c r="AN360" s="44" t="str">
        <f t="shared" si="254"/>
        <v>CHL</v>
      </c>
      <c r="AO360" s="44" t="str">
        <f t="shared" si="254"/>
        <v>País</v>
      </c>
      <c r="AP360" s="34" t="str">
        <f t="shared" si="254"/>
        <v>Número de Empleados de las empresas dedicadas a una actividad económica asociada a la agricultura o la ganadería, según tamaño de la empresa.</v>
      </c>
      <c r="AQ360" s="45">
        <f t="shared" si="254"/>
        <v>44324</v>
      </c>
      <c r="AR360" s="36" t="str">
        <f t="shared" si="254"/>
        <v>Español</v>
      </c>
      <c r="AS360" s="36" t="str">
        <f t="shared" si="254"/>
        <v>Naty</v>
      </c>
      <c r="AT360" s="40" t="str">
        <f t="shared" si="254"/>
        <v>No Aplica</v>
      </c>
      <c r="AU360" s="40" t="str">
        <f t="shared" si="254"/>
        <v>No Aplica</v>
      </c>
      <c r="AV360" s="40" t="str">
        <f t="shared" si="254"/>
        <v>No Aplica</v>
      </c>
      <c r="AW360" s="35">
        <f t="shared" si="254"/>
        <v>100100000</v>
      </c>
      <c r="AX360" s="41" t="e">
        <f t="shared" si="254"/>
        <v>#REF!</v>
      </c>
      <c r="AY360" s="46" t="str">
        <f t="shared" si="254"/>
        <v>Fruta</v>
      </c>
      <c r="AZ360" s="40">
        <f t="shared" si="254"/>
        <v>38</v>
      </c>
      <c r="BA360" s="41" t="e">
        <f>+VLOOKUP($Z360,[3]!Temporalidad[[nombre]:[Columna1]],7,0)</f>
        <v>#REF!</v>
      </c>
      <c r="BB360" s="41" t="e">
        <f>+VLOOKUP($B360,[3]!Tipo_Gráfico[#Data],2,0)</f>
        <v>#REF!</v>
      </c>
      <c r="BC360" s="36" t="str">
        <f t="shared" si="241"/>
        <v>Servicio de Impuestos Internos , Ministerio de Hacienda, Chile</v>
      </c>
      <c r="BD360" s="35" t="e">
        <f>+VLOOKUP($AA360,[3]!unidad_medida[[nombre]:[Columna1]],2,0)</f>
        <v>#REF!</v>
      </c>
      <c r="BE360" s="40" t="str">
        <f t="shared" si="255"/>
        <v>No Aplica</v>
      </c>
      <c r="BF360" s="40" t="str">
        <f t="shared" si="255"/>
        <v>No Aplica</v>
      </c>
      <c r="BG360" s="40" t="str">
        <f t="shared" si="255"/>
        <v>No Aplica</v>
      </c>
      <c r="BH360" s="41" t="e">
        <f>+VLOOKUP($AP360,[3]!Responsables[#Data],3,0)</f>
        <v>#REF!</v>
      </c>
      <c r="BI360" s="41" t="e">
        <f>+VLOOKUP($AA360,[3]!unidad_medida[[nombre]:[Columna1]],5,0)</f>
        <v>#REF!</v>
      </c>
    </row>
    <row r="361" spans="1:61" ht="24" x14ac:dyDescent="0.35">
      <c r="A361" s="58" t="s">
        <v>250</v>
      </c>
      <c r="B361" s="58" t="s">
        <v>251</v>
      </c>
      <c r="C361" s="59">
        <v>4.3</v>
      </c>
      <c r="D361" s="19">
        <f t="shared" si="235"/>
        <v>46</v>
      </c>
      <c r="E361" s="20" t="str">
        <f t="shared" si="262"/>
        <v>GR</v>
      </c>
      <c r="F361" s="21"/>
      <c r="G361" s="22"/>
      <c r="H361" s="22"/>
      <c r="I361" s="23" t="s">
        <v>48</v>
      </c>
      <c r="J361" s="24">
        <v>7</v>
      </c>
      <c r="K361" s="22"/>
      <c r="L361" s="22"/>
      <c r="M361" s="22"/>
      <c r="N361" s="22"/>
      <c r="O361" s="22"/>
      <c r="P361" s="53" t="str">
        <f t="shared" si="258"/>
        <v>Ventas Estimadas de Empresas del Sector Agrícola por Cultivo en la Categoría de Tamaño Específica: MICRO 3 del Servicio de Impuestos Internos de Chile para el Año 2020 (USD)</v>
      </c>
      <c r="Q361" s="20" t="str">
        <f t="shared" si="261"/>
        <v>Gráfico 4</v>
      </c>
      <c r="R361" s="26" t="s">
        <v>76</v>
      </c>
      <c r="S361" s="27">
        <f t="shared" si="227"/>
        <v>7</v>
      </c>
      <c r="T361" s="28"/>
      <c r="U361" s="28"/>
      <c r="V361" s="28"/>
      <c r="W361" s="28"/>
      <c r="X361" s="28"/>
      <c r="Y361" s="28"/>
      <c r="Z361" s="25" t="str">
        <f t="shared" si="260"/>
        <v>https://analytics.zoho.com/open-view/2395394000001128820?ZOHO_CRITERIA=%224.5%22.%22Id_Tama%C3%B1o_Espec%C3%ADfico%22%3D7</v>
      </c>
      <c r="AA361" s="29" t="s">
        <v>128</v>
      </c>
      <c r="AB361" s="30" t="str">
        <f t="shared" si="256"/>
        <v>Chile</v>
      </c>
      <c r="AC361" s="31" t="str">
        <f t="shared" si="256"/>
        <v>Año 2020</v>
      </c>
      <c r="AD361" s="32" t="str">
        <f t="shared" si="256"/>
        <v>Dólar USA</v>
      </c>
      <c r="AE361" s="30" t="str">
        <f t="shared" si="256"/>
        <v>Ventas</v>
      </c>
      <c r="AG361" s="33" t="str">
        <f t="shared" si="229"/>
        <v>Gráfico 4</v>
      </c>
      <c r="AH361" s="34" t="str">
        <f t="shared" si="239"/>
        <v>Ventas Estimadas Agricultura</v>
      </c>
      <c r="AI361" s="34" t="str">
        <f t="shared" si="252"/>
        <v>Ventas Estimadas de empresas dedicadas a agricultura y/o ganadería clasificadas por el Servicio de Impuestos Internos de tamaño MICRO 3</v>
      </c>
      <c r="AJ361" s="34" t="str">
        <f t="shared" si="231"/>
        <v>Ventas Estimadas de Empresas del Sector Agrícola por Cultivo en la Categoría de Tamaño Específica: MICRO 3 del Servicio de Impuestos Internos de Chile para el Año 2020 (USD)</v>
      </c>
      <c r="AK361" s="35" t="str">
        <f t="shared" si="257"/>
        <v>Año 2020</v>
      </c>
      <c r="AL361" s="34" t="str">
        <f t="shared" si="257"/>
        <v>venta estimada, empresas en agricultura, cultivos, actividad económica, agricultura, ganadería</v>
      </c>
      <c r="AM361" s="36" t="str">
        <f t="shared" si="232"/>
        <v>https://analytics.zoho.com/open-view/2395394000001128820?ZOHO_CRITERIA=%224.5%22.%22Id_Tama%C3%B1o_Espec%C3%ADfico%22%3D7</v>
      </c>
      <c r="AN361" s="44" t="str">
        <f t="shared" si="254"/>
        <v>CHL</v>
      </c>
      <c r="AO361" s="44" t="str">
        <f t="shared" si="254"/>
        <v>País</v>
      </c>
      <c r="AP361" s="34" t="str">
        <f t="shared" si="254"/>
        <v>Número de Empleados de las empresas dedicadas a una actividad económica asociada a la agricultura o la ganadería, según tamaño de la empresa.</v>
      </c>
      <c r="AQ361" s="45">
        <f t="shared" si="254"/>
        <v>44324</v>
      </c>
      <c r="AR361" s="36" t="str">
        <f t="shared" si="254"/>
        <v>Español</v>
      </c>
      <c r="AS361" s="36" t="str">
        <f t="shared" si="254"/>
        <v>Naty</v>
      </c>
      <c r="AT361" s="40" t="str">
        <f t="shared" si="254"/>
        <v>No Aplica</v>
      </c>
      <c r="AU361" s="40" t="str">
        <f t="shared" si="254"/>
        <v>No Aplica</v>
      </c>
      <c r="AV361" s="40" t="str">
        <f t="shared" si="254"/>
        <v>No Aplica</v>
      </c>
      <c r="AW361" s="35">
        <f t="shared" si="254"/>
        <v>100100000</v>
      </c>
      <c r="AX361" s="41" t="e">
        <f t="shared" si="254"/>
        <v>#REF!</v>
      </c>
      <c r="AY361" s="46" t="str">
        <f t="shared" si="254"/>
        <v>Fruta</v>
      </c>
      <c r="AZ361" s="40">
        <f t="shared" si="254"/>
        <v>38</v>
      </c>
      <c r="BA361" s="41" t="e">
        <f>+VLOOKUP($Z361,[3]!Temporalidad[[nombre]:[Columna1]],7,0)</f>
        <v>#REF!</v>
      </c>
      <c r="BB361" s="41" t="e">
        <f>+VLOOKUP($B361,[3]!Tipo_Gráfico[#Data],2,0)</f>
        <v>#REF!</v>
      </c>
      <c r="BC361" s="36" t="str">
        <f t="shared" si="241"/>
        <v>Servicio de Impuestos Internos , Ministerio de Hacienda, Chile</v>
      </c>
      <c r="BD361" s="35" t="e">
        <f>+VLOOKUP($AA361,[3]!unidad_medida[[nombre]:[Columna1]],2,0)</f>
        <v>#REF!</v>
      </c>
      <c r="BE361" s="40" t="str">
        <f t="shared" si="255"/>
        <v>No Aplica</v>
      </c>
      <c r="BF361" s="40" t="str">
        <f t="shared" si="255"/>
        <v>No Aplica</v>
      </c>
      <c r="BG361" s="40" t="str">
        <f t="shared" si="255"/>
        <v>No Aplica</v>
      </c>
      <c r="BH361" s="41" t="e">
        <f>+VLOOKUP($AP361,[3]!Responsables[#Data],3,0)</f>
        <v>#REF!</v>
      </c>
      <c r="BI361" s="41" t="e">
        <f>+VLOOKUP($AA361,[3]!unidad_medida[[nombre]:[Columna1]],5,0)</f>
        <v>#REF!</v>
      </c>
    </row>
    <row r="362" spans="1:61" ht="24" x14ac:dyDescent="0.35">
      <c r="A362" s="58" t="s">
        <v>250</v>
      </c>
      <c r="B362" s="58" t="s">
        <v>251</v>
      </c>
      <c r="C362" s="59">
        <v>4.3</v>
      </c>
      <c r="D362" s="19">
        <f t="shared" si="235"/>
        <v>47</v>
      </c>
      <c r="E362" s="20" t="str">
        <f t="shared" si="262"/>
        <v>GR</v>
      </c>
      <c r="F362" s="21"/>
      <c r="G362" s="22"/>
      <c r="H362" s="22"/>
      <c r="I362" s="23" t="s">
        <v>48</v>
      </c>
      <c r="J362" s="24">
        <v>8</v>
      </c>
      <c r="K362" s="22"/>
      <c r="L362" s="22"/>
      <c r="M362" s="22"/>
      <c r="N362" s="22"/>
      <c r="O362" s="22"/>
      <c r="P362" s="53" t="str">
        <f t="shared" si="258"/>
        <v>Ventas Estimadas de Empresas del Sector Agrícola por Cultivo en la Categoría de Tamaño Específica: GRANDE 1 del Servicio de Impuestos Internos de Chile para el Año 2020 (USD)</v>
      </c>
      <c r="Q362" s="20" t="str">
        <f t="shared" si="261"/>
        <v>Gráfico 4</v>
      </c>
      <c r="R362" s="26" t="s">
        <v>78</v>
      </c>
      <c r="S362" s="27">
        <f t="shared" si="227"/>
        <v>8</v>
      </c>
      <c r="T362" s="28"/>
      <c r="U362" s="28"/>
      <c r="V362" s="28"/>
      <c r="W362" s="28"/>
      <c r="X362" s="28"/>
      <c r="Y362" s="28"/>
      <c r="Z362" s="25" t="str">
        <f t="shared" si="260"/>
        <v>https://analytics.zoho.com/open-view/2395394000001128820?ZOHO_CRITERIA=%224.5%22.%22Id_Tama%C3%B1o_Espec%C3%ADfico%22%3D8</v>
      </c>
      <c r="AA362" s="29" t="s">
        <v>129</v>
      </c>
      <c r="AB362" s="30" t="str">
        <f t="shared" si="256"/>
        <v>Chile</v>
      </c>
      <c r="AC362" s="31" t="str">
        <f t="shared" si="256"/>
        <v>Año 2020</v>
      </c>
      <c r="AD362" s="32" t="str">
        <f t="shared" si="256"/>
        <v>Dólar USA</v>
      </c>
      <c r="AE362" s="30" t="str">
        <f t="shared" si="256"/>
        <v>Ventas</v>
      </c>
      <c r="AG362" s="33" t="str">
        <f t="shared" si="229"/>
        <v>Gráfico 4</v>
      </c>
      <c r="AH362" s="34" t="str">
        <f t="shared" si="239"/>
        <v>Ventas Estimadas Agricultura</v>
      </c>
      <c r="AI362" s="34" t="str">
        <f t="shared" si="252"/>
        <v>Ventas Estimadas de empresas dedicadas a agricultura y/o ganadería clasificadas por el Servicio de Impuestos Internos de tamaño GRANDE 1</v>
      </c>
      <c r="AJ362" s="34" t="str">
        <f t="shared" si="231"/>
        <v>Ventas Estimadas de Empresas del Sector Agrícola por Cultivo en la Categoría de Tamaño Específica: GRANDE 1 del Servicio de Impuestos Internos de Chile para el Año 2020 (USD)</v>
      </c>
      <c r="AK362" s="35" t="str">
        <f t="shared" si="257"/>
        <v>Año 2020</v>
      </c>
      <c r="AL362" s="34" t="str">
        <f t="shared" si="257"/>
        <v>venta estimada, empresas en agricultura, cultivos, actividad económica, agricultura, ganadería</v>
      </c>
      <c r="AM362" s="36" t="str">
        <f t="shared" si="232"/>
        <v>https://analytics.zoho.com/open-view/2395394000001128820?ZOHO_CRITERIA=%224.5%22.%22Id_Tama%C3%B1o_Espec%C3%ADfico%22%3D8</v>
      </c>
      <c r="AN362" s="44" t="str">
        <f t="shared" si="254"/>
        <v>CHL</v>
      </c>
      <c r="AO362" s="44" t="str">
        <f t="shared" si="254"/>
        <v>País</v>
      </c>
      <c r="AP362" s="34" t="str">
        <f t="shared" si="254"/>
        <v>Número de Empleados de las empresas dedicadas a una actividad económica asociada a la agricultura o la ganadería, según tamaño de la empresa.</v>
      </c>
      <c r="AQ362" s="45">
        <f t="shared" si="254"/>
        <v>44324</v>
      </c>
      <c r="AR362" s="36" t="str">
        <f t="shared" si="254"/>
        <v>Español</v>
      </c>
      <c r="AS362" s="36" t="str">
        <f t="shared" si="254"/>
        <v>Naty</v>
      </c>
      <c r="AT362" s="40" t="str">
        <f t="shared" si="254"/>
        <v>No Aplica</v>
      </c>
      <c r="AU362" s="40" t="str">
        <f t="shared" si="254"/>
        <v>No Aplica</v>
      </c>
      <c r="AV362" s="40" t="str">
        <f t="shared" si="254"/>
        <v>No Aplica</v>
      </c>
      <c r="AW362" s="35">
        <f t="shared" si="254"/>
        <v>100100000</v>
      </c>
      <c r="AX362" s="41" t="e">
        <f t="shared" si="254"/>
        <v>#REF!</v>
      </c>
      <c r="AY362" s="46" t="str">
        <f t="shared" si="254"/>
        <v>Fruta</v>
      </c>
      <c r="AZ362" s="40">
        <f t="shared" si="254"/>
        <v>38</v>
      </c>
      <c r="BA362" s="41" t="e">
        <f>+VLOOKUP($Z362,[3]!Temporalidad[[nombre]:[Columna1]],7,0)</f>
        <v>#REF!</v>
      </c>
      <c r="BB362" s="41" t="e">
        <f>+VLOOKUP($B362,[3]!Tipo_Gráfico[#Data],2,0)</f>
        <v>#REF!</v>
      </c>
      <c r="BC362" s="36" t="str">
        <f t="shared" si="241"/>
        <v>Servicio de Impuestos Internos , Ministerio de Hacienda, Chile</v>
      </c>
      <c r="BD362" s="35" t="e">
        <f>+VLOOKUP($AA362,[3]!unidad_medida[[nombre]:[Columna1]],2,0)</f>
        <v>#REF!</v>
      </c>
      <c r="BE362" s="40" t="str">
        <f t="shared" si="255"/>
        <v>No Aplica</v>
      </c>
      <c r="BF362" s="40" t="str">
        <f t="shared" si="255"/>
        <v>No Aplica</v>
      </c>
      <c r="BG362" s="40" t="str">
        <f t="shared" si="255"/>
        <v>No Aplica</v>
      </c>
      <c r="BH362" s="41" t="e">
        <f>+VLOOKUP($AP362,[3]!Responsables[#Data],3,0)</f>
        <v>#REF!</v>
      </c>
      <c r="BI362" s="41" t="e">
        <f>+VLOOKUP($AA362,[3]!unidad_medida[[nombre]:[Columna1]],5,0)</f>
        <v>#REF!</v>
      </c>
    </row>
    <row r="363" spans="1:61" ht="24" x14ac:dyDescent="0.35">
      <c r="A363" s="58" t="s">
        <v>250</v>
      </c>
      <c r="B363" s="58" t="s">
        <v>251</v>
      </c>
      <c r="C363" s="59">
        <v>4.3</v>
      </c>
      <c r="D363" s="19">
        <f t="shared" si="235"/>
        <v>48</v>
      </c>
      <c r="E363" s="20" t="str">
        <f t="shared" si="262"/>
        <v>GR</v>
      </c>
      <c r="F363" s="21"/>
      <c r="G363" s="22"/>
      <c r="H363" s="22"/>
      <c r="I363" s="23" t="s">
        <v>48</v>
      </c>
      <c r="J363" s="24">
        <v>9</v>
      </c>
      <c r="K363" s="22"/>
      <c r="L363" s="22"/>
      <c r="M363" s="22"/>
      <c r="N363" s="22"/>
      <c r="O363" s="22"/>
      <c r="P363" s="53" t="str">
        <f t="shared" si="258"/>
        <v>Ventas Estimadas de Empresas del Sector Agrícola por Cultivo en la Categoría de Tamaño Específica: PEQUEÑA 1 del Servicio de Impuestos Internos de Chile para el Año 2020 (USD)</v>
      </c>
      <c r="Q363" s="20" t="str">
        <f t="shared" si="261"/>
        <v>Gráfico 4</v>
      </c>
      <c r="R363" s="26" t="s">
        <v>80</v>
      </c>
      <c r="S363" s="27">
        <f t="shared" si="227"/>
        <v>9</v>
      </c>
      <c r="T363" s="28"/>
      <c r="U363" s="28"/>
      <c r="V363" s="28"/>
      <c r="W363" s="28"/>
      <c r="X363" s="28"/>
      <c r="Y363" s="28"/>
      <c r="Z363" s="25" t="str">
        <f t="shared" si="260"/>
        <v>https://analytics.zoho.com/open-view/2395394000001128820?ZOHO_CRITERIA=%224.5%22.%22Id_Tama%C3%B1o_Espec%C3%ADfico%22%3D9</v>
      </c>
      <c r="AA363" s="29" t="s">
        <v>130</v>
      </c>
      <c r="AB363" s="30" t="str">
        <f t="shared" si="256"/>
        <v>Chile</v>
      </c>
      <c r="AC363" s="31" t="str">
        <f t="shared" si="256"/>
        <v>Año 2020</v>
      </c>
      <c r="AD363" s="32" t="str">
        <f t="shared" si="256"/>
        <v>Dólar USA</v>
      </c>
      <c r="AE363" s="30" t="str">
        <f t="shared" si="256"/>
        <v>Ventas</v>
      </c>
      <c r="AG363" s="33" t="str">
        <f t="shared" si="229"/>
        <v>Gráfico 4</v>
      </c>
      <c r="AH363" s="34" t="str">
        <f t="shared" si="239"/>
        <v>Ventas Estimadas Agricultura</v>
      </c>
      <c r="AI363" s="34" t="str">
        <f t="shared" si="252"/>
        <v>Ventas Estimadas de empresas dedicadas a agricultura y/o ganadería clasificadas por el Servicio de Impuestos Internos de tamaño PEQUEÑA 1</v>
      </c>
      <c r="AJ363" s="34" t="str">
        <f t="shared" si="231"/>
        <v>Ventas Estimadas de Empresas del Sector Agrícola por Cultivo en la Categoría de Tamaño Específica: PEQUEÑA 1 del Servicio de Impuestos Internos de Chile para el Año 2020 (USD)</v>
      </c>
      <c r="AK363" s="35" t="str">
        <f t="shared" si="257"/>
        <v>Año 2020</v>
      </c>
      <c r="AL363" s="34" t="str">
        <f t="shared" si="257"/>
        <v>venta estimada, empresas en agricultura, cultivos, actividad económica, agricultura, ganadería</v>
      </c>
      <c r="AM363" s="36" t="str">
        <f t="shared" si="232"/>
        <v>https://analytics.zoho.com/open-view/2395394000001128820?ZOHO_CRITERIA=%224.5%22.%22Id_Tama%C3%B1o_Espec%C3%ADfico%22%3D9</v>
      </c>
      <c r="AN363" s="44" t="str">
        <f t="shared" si="254"/>
        <v>CHL</v>
      </c>
      <c r="AO363" s="44" t="str">
        <f t="shared" si="254"/>
        <v>País</v>
      </c>
      <c r="AP363" s="34" t="str">
        <f t="shared" si="254"/>
        <v>Número de Empleados de las empresas dedicadas a una actividad económica asociada a la agricultura o la ganadería, según tamaño de la empresa.</v>
      </c>
      <c r="AQ363" s="45">
        <f t="shared" si="254"/>
        <v>44324</v>
      </c>
      <c r="AR363" s="36" t="str">
        <f t="shared" si="254"/>
        <v>Español</v>
      </c>
      <c r="AS363" s="36" t="str">
        <f t="shared" si="254"/>
        <v>Naty</v>
      </c>
      <c r="AT363" s="40" t="str">
        <f t="shared" si="254"/>
        <v>No Aplica</v>
      </c>
      <c r="AU363" s="40" t="str">
        <f t="shared" si="254"/>
        <v>No Aplica</v>
      </c>
      <c r="AV363" s="40" t="str">
        <f t="shared" si="254"/>
        <v>No Aplica</v>
      </c>
      <c r="AW363" s="35">
        <f t="shared" si="254"/>
        <v>100100000</v>
      </c>
      <c r="AX363" s="41" t="e">
        <f t="shared" si="254"/>
        <v>#REF!</v>
      </c>
      <c r="AY363" s="46" t="str">
        <f t="shared" si="254"/>
        <v>Fruta</v>
      </c>
      <c r="AZ363" s="40">
        <f t="shared" si="254"/>
        <v>38</v>
      </c>
      <c r="BA363" s="41" t="e">
        <f>+VLOOKUP($Z363,[3]!Temporalidad[[nombre]:[Columna1]],7,0)</f>
        <v>#REF!</v>
      </c>
      <c r="BB363" s="41" t="e">
        <f>+VLOOKUP($B363,[3]!Tipo_Gráfico[#Data],2,0)</f>
        <v>#REF!</v>
      </c>
      <c r="BC363" s="36" t="str">
        <f t="shared" si="241"/>
        <v>Servicio de Impuestos Internos , Ministerio de Hacienda, Chile</v>
      </c>
      <c r="BD363" s="35" t="e">
        <f>+VLOOKUP($AA363,[3]!unidad_medida[[nombre]:[Columna1]],2,0)</f>
        <v>#REF!</v>
      </c>
      <c r="BE363" s="40" t="str">
        <f t="shared" si="255"/>
        <v>No Aplica</v>
      </c>
      <c r="BF363" s="40" t="str">
        <f t="shared" si="255"/>
        <v>No Aplica</v>
      </c>
      <c r="BG363" s="40" t="str">
        <f t="shared" si="255"/>
        <v>No Aplica</v>
      </c>
      <c r="BH363" s="41" t="e">
        <f>+VLOOKUP($AP363,[3]!Responsables[#Data],3,0)</f>
        <v>#REF!</v>
      </c>
      <c r="BI363" s="41" t="e">
        <f>+VLOOKUP($AA363,[3]!unidad_medida[[nombre]:[Columna1]],5,0)</f>
        <v>#REF!</v>
      </c>
    </row>
    <row r="364" spans="1:61" ht="24" x14ac:dyDescent="0.35">
      <c r="A364" s="58" t="s">
        <v>250</v>
      </c>
      <c r="B364" s="58" t="s">
        <v>251</v>
      </c>
      <c r="C364" s="59">
        <v>4.3</v>
      </c>
      <c r="D364" s="19">
        <f t="shared" si="235"/>
        <v>49</v>
      </c>
      <c r="E364" s="20" t="str">
        <f t="shared" si="262"/>
        <v>GR</v>
      </c>
      <c r="F364" s="21"/>
      <c r="G364" s="22"/>
      <c r="H364" s="22"/>
      <c r="I364" s="23" t="s">
        <v>48</v>
      </c>
      <c r="J364" s="24">
        <v>10</v>
      </c>
      <c r="K364" s="22"/>
      <c r="L364" s="22"/>
      <c r="M364" s="22"/>
      <c r="N364" s="22"/>
      <c r="O364" s="22"/>
      <c r="P364" s="53" t="str">
        <f t="shared" si="258"/>
        <v>Ventas Estimadas de Empresas del Sector Agrícola por Cultivo en la Categoría de Tamaño Específica: MEDIANA 2 del Servicio de Impuestos Internos de Chile para el Año 2020 (USD)</v>
      </c>
      <c r="Q364" s="20" t="str">
        <f t="shared" si="261"/>
        <v>Gráfico 4</v>
      </c>
      <c r="R364" s="26" t="s">
        <v>82</v>
      </c>
      <c r="S364" s="27">
        <f t="shared" si="227"/>
        <v>10</v>
      </c>
      <c r="T364" s="28"/>
      <c r="U364" s="28"/>
      <c r="V364" s="28"/>
      <c r="W364" s="28"/>
      <c r="X364" s="28"/>
      <c r="Y364" s="28"/>
      <c r="Z364" s="25" t="str">
        <f t="shared" si="260"/>
        <v>https://analytics.zoho.com/open-view/2395394000001128820?ZOHO_CRITERIA=%224.5%22.%22Id_Tama%C3%B1o_Espec%C3%ADfico%22%3D10</v>
      </c>
      <c r="AA364" s="29" t="s">
        <v>131</v>
      </c>
      <c r="AB364" s="30" t="str">
        <f t="shared" si="256"/>
        <v>Chile</v>
      </c>
      <c r="AC364" s="31" t="str">
        <f t="shared" si="256"/>
        <v>Año 2020</v>
      </c>
      <c r="AD364" s="32" t="str">
        <f t="shared" si="256"/>
        <v>Dólar USA</v>
      </c>
      <c r="AE364" s="30" t="str">
        <f t="shared" si="256"/>
        <v>Ventas</v>
      </c>
      <c r="AG364" s="33" t="str">
        <f t="shared" si="229"/>
        <v>Gráfico 4</v>
      </c>
      <c r="AH364" s="34" t="str">
        <f t="shared" si="239"/>
        <v>Ventas Estimadas Agricultura</v>
      </c>
      <c r="AI364" s="34" t="str">
        <f t="shared" si="252"/>
        <v>Ventas Estimadas de empresas dedicadas a agricultura y/o ganadería clasificadas por el Servicio de Impuestos Internos de tamaño MEDIANA 2</v>
      </c>
      <c r="AJ364" s="34" t="str">
        <f t="shared" si="231"/>
        <v>Ventas Estimadas de Empresas del Sector Agrícola por Cultivo en la Categoría de Tamaño Específica: MEDIANA 2 del Servicio de Impuestos Internos de Chile para el Año 2020 (USD)</v>
      </c>
      <c r="AK364" s="35" t="str">
        <f t="shared" si="257"/>
        <v>Año 2020</v>
      </c>
      <c r="AL364" s="34" t="str">
        <f t="shared" si="257"/>
        <v>venta estimada, empresas en agricultura, cultivos, actividad económica, agricultura, ganadería</v>
      </c>
      <c r="AM364" s="36" t="str">
        <f t="shared" si="232"/>
        <v>https://analytics.zoho.com/open-view/2395394000001128820?ZOHO_CRITERIA=%224.5%22.%22Id_Tama%C3%B1o_Espec%C3%ADfico%22%3D10</v>
      </c>
      <c r="AN364" s="44" t="str">
        <f t="shared" si="254"/>
        <v>CHL</v>
      </c>
      <c r="AO364" s="44" t="str">
        <f t="shared" si="254"/>
        <v>País</v>
      </c>
      <c r="AP364" s="34" t="str">
        <f t="shared" si="254"/>
        <v>Número de Empleados de las empresas dedicadas a una actividad económica asociada a la agricultura o la ganadería, según tamaño de la empresa.</v>
      </c>
      <c r="AQ364" s="45">
        <f t="shared" si="254"/>
        <v>44324</v>
      </c>
      <c r="AR364" s="36" t="str">
        <f t="shared" si="254"/>
        <v>Español</v>
      </c>
      <c r="AS364" s="36" t="str">
        <f t="shared" si="254"/>
        <v>Naty</v>
      </c>
      <c r="AT364" s="40" t="str">
        <f t="shared" si="254"/>
        <v>No Aplica</v>
      </c>
      <c r="AU364" s="40" t="str">
        <f t="shared" si="254"/>
        <v>No Aplica</v>
      </c>
      <c r="AV364" s="40" t="str">
        <f t="shared" si="254"/>
        <v>No Aplica</v>
      </c>
      <c r="AW364" s="35">
        <f t="shared" si="254"/>
        <v>100100000</v>
      </c>
      <c r="AX364" s="41" t="e">
        <f t="shared" si="254"/>
        <v>#REF!</v>
      </c>
      <c r="AY364" s="46" t="str">
        <f t="shared" si="254"/>
        <v>Fruta</v>
      </c>
      <c r="AZ364" s="40">
        <f t="shared" si="254"/>
        <v>38</v>
      </c>
      <c r="BA364" s="41" t="e">
        <f>+VLOOKUP($Z364,[3]!Temporalidad[[nombre]:[Columna1]],7,0)</f>
        <v>#REF!</v>
      </c>
      <c r="BB364" s="41" t="e">
        <f>+VLOOKUP($B364,[3]!Tipo_Gráfico[#Data],2,0)</f>
        <v>#REF!</v>
      </c>
      <c r="BC364" s="36" t="str">
        <f t="shared" si="241"/>
        <v>Servicio de Impuestos Internos , Ministerio de Hacienda, Chile</v>
      </c>
      <c r="BD364" s="35" t="e">
        <f>+VLOOKUP($AA364,[3]!unidad_medida[[nombre]:[Columna1]],2,0)</f>
        <v>#REF!</v>
      </c>
      <c r="BE364" s="40" t="str">
        <f t="shared" si="255"/>
        <v>No Aplica</v>
      </c>
      <c r="BF364" s="40" t="str">
        <f t="shared" si="255"/>
        <v>No Aplica</v>
      </c>
      <c r="BG364" s="40" t="str">
        <f t="shared" si="255"/>
        <v>No Aplica</v>
      </c>
      <c r="BH364" s="41" t="e">
        <f>+VLOOKUP($AP364,[3]!Responsables[#Data],3,0)</f>
        <v>#REF!</v>
      </c>
      <c r="BI364" s="41" t="e">
        <f>+VLOOKUP($AA364,[3]!unidad_medida[[nombre]:[Columna1]],5,0)</f>
        <v>#REF!</v>
      </c>
    </row>
    <row r="365" spans="1:61" ht="24" x14ac:dyDescent="0.35">
      <c r="A365" s="58" t="s">
        <v>250</v>
      </c>
      <c r="B365" s="58" t="s">
        <v>251</v>
      </c>
      <c r="C365" s="59">
        <v>4.3</v>
      </c>
      <c r="D365" s="19">
        <f t="shared" si="235"/>
        <v>50</v>
      </c>
      <c r="E365" s="20" t="str">
        <f t="shared" si="262"/>
        <v>GR</v>
      </c>
      <c r="F365" s="21"/>
      <c r="G365" s="22"/>
      <c r="H365" s="22"/>
      <c r="I365" s="23" t="s">
        <v>48</v>
      </c>
      <c r="J365" s="24">
        <v>11</v>
      </c>
      <c r="K365" s="22"/>
      <c r="L365" s="22"/>
      <c r="M365" s="22"/>
      <c r="N365" s="22"/>
      <c r="O365" s="22"/>
      <c r="P365" s="53" t="str">
        <f t="shared" si="258"/>
        <v>Ventas Estimadas de Empresas del Sector Agrícola por Cultivo en la Categoría de Tamaño Específica: GRANDE 2 del Servicio de Impuestos Internos de Chile para el Año 2020 (USD)</v>
      </c>
      <c r="Q365" s="20" t="str">
        <f t="shared" si="261"/>
        <v>Gráfico 4</v>
      </c>
      <c r="R365" s="26" t="s">
        <v>84</v>
      </c>
      <c r="S365" s="27">
        <f t="shared" si="227"/>
        <v>11</v>
      </c>
      <c r="T365" s="28"/>
      <c r="U365" s="28"/>
      <c r="V365" s="28"/>
      <c r="W365" s="28"/>
      <c r="X365" s="28"/>
      <c r="Y365" s="28"/>
      <c r="Z365" s="25" t="str">
        <f t="shared" si="260"/>
        <v>https://analytics.zoho.com/open-view/2395394000001128820?ZOHO_CRITERIA=%224.5%22.%22Id_Tama%C3%B1o_Espec%C3%ADfico%22%3D11</v>
      </c>
      <c r="AA365" s="29" t="s">
        <v>132</v>
      </c>
      <c r="AB365" s="30" t="str">
        <f t="shared" si="256"/>
        <v>Chile</v>
      </c>
      <c r="AC365" s="31" t="str">
        <f t="shared" si="256"/>
        <v>Año 2020</v>
      </c>
      <c r="AD365" s="32" t="str">
        <f t="shared" si="256"/>
        <v>Dólar USA</v>
      </c>
      <c r="AE365" s="30" t="str">
        <f t="shared" si="256"/>
        <v>Ventas</v>
      </c>
      <c r="AG365" s="33" t="str">
        <f t="shared" si="229"/>
        <v>Gráfico 4</v>
      </c>
      <c r="AH365" s="34" t="str">
        <f t="shared" si="239"/>
        <v>Ventas Estimadas Agricultura</v>
      </c>
      <c r="AI365" s="34" t="str">
        <f t="shared" si="252"/>
        <v>Ventas Estimadas de empresas dedicadas a agricultura y/o ganadería clasificadas por el Servicio de Impuestos Internos de tamaño GRANDE 2</v>
      </c>
      <c r="AJ365" s="34" t="str">
        <f t="shared" si="231"/>
        <v>Ventas Estimadas de Empresas del Sector Agrícola por Cultivo en la Categoría de Tamaño Específica: GRANDE 2 del Servicio de Impuestos Internos de Chile para el Año 2020 (USD)</v>
      </c>
      <c r="AK365" s="35" t="str">
        <f t="shared" si="257"/>
        <v>Año 2020</v>
      </c>
      <c r="AL365" s="34" t="str">
        <f t="shared" si="257"/>
        <v>venta estimada, empresas en agricultura, cultivos, actividad económica, agricultura, ganadería</v>
      </c>
      <c r="AM365" s="36" t="str">
        <f t="shared" si="232"/>
        <v>https://analytics.zoho.com/open-view/2395394000001128820?ZOHO_CRITERIA=%224.5%22.%22Id_Tama%C3%B1o_Espec%C3%ADfico%22%3D11</v>
      </c>
      <c r="AN365" s="44" t="str">
        <f t="shared" ref="AN365:AZ380" si="263">+AN364</f>
        <v>CHL</v>
      </c>
      <c r="AO365" s="44" t="str">
        <f t="shared" si="263"/>
        <v>País</v>
      </c>
      <c r="AP365" s="34" t="str">
        <f t="shared" si="263"/>
        <v>Número de Empleados de las empresas dedicadas a una actividad económica asociada a la agricultura o la ganadería, según tamaño de la empresa.</v>
      </c>
      <c r="AQ365" s="45">
        <f t="shared" si="263"/>
        <v>44324</v>
      </c>
      <c r="AR365" s="36" t="str">
        <f t="shared" si="263"/>
        <v>Español</v>
      </c>
      <c r="AS365" s="36" t="str">
        <f t="shared" si="263"/>
        <v>Naty</v>
      </c>
      <c r="AT365" s="40" t="str">
        <f t="shared" si="263"/>
        <v>No Aplica</v>
      </c>
      <c r="AU365" s="40" t="str">
        <f t="shared" si="263"/>
        <v>No Aplica</v>
      </c>
      <c r="AV365" s="40" t="str">
        <f t="shared" si="263"/>
        <v>No Aplica</v>
      </c>
      <c r="AW365" s="35">
        <f t="shared" si="263"/>
        <v>100100000</v>
      </c>
      <c r="AX365" s="41" t="e">
        <f t="shared" si="263"/>
        <v>#REF!</v>
      </c>
      <c r="AY365" s="46" t="str">
        <f t="shared" si="263"/>
        <v>Fruta</v>
      </c>
      <c r="AZ365" s="40">
        <f t="shared" si="263"/>
        <v>38</v>
      </c>
      <c r="BA365" s="41" t="e">
        <f>+VLOOKUP($Z365,[3]!Temporalidad[[nombre]:[Columna1]],7,0)</f>
        <v>#REF!</v>
      </c>
      <c r="BB365" s="41" t="e">
        <f>+VLOOKUP($B365,[3]!Tipo_Gráfico[#Data],2,0)</f>
        <v>#REF!</v>
      </c>
      <c r="BC365" s="36" t="str">
        <f t="shared" si="241"/>
        <v>Servicio de Impuestos Internos , Ministerio de Hacienda, Chile</v>
      </c>
      <c r="BD365" s="35" t="e">
        <f>+VLOOKUP($AA365,[3]!unidad_medida[[nombre]:[Columna1]],2,0)</f>
        <v>#REF!</v>
      </c>
      <c r="BE365" s="40" t="str">
        <f t="shared" ref="BE365:BG380" si="264">+BE364</f>
        <v>No Aplica</v>
      </c>
      <c r="BF365" s="40" t="str">
        <f t="shared" si="264"/>
        <v>No Aplica</v>
      </c>
      <c r="BG365" s="40" t="str">
        <f t="shared" si="264"/>
        <v>No Aplica</v>
      </c>
      <c r="BH365" s="41" t="e">
        <f>+VLOOKUP($AP365,[3]!Responsables[#Data],3,0)</f>
        <v>#REF!</v>
      </c>
      <c r="BI365" s="41" t="e">
        <f>+VLOOKUP($AA365,[3]!unidad_medida[[nombre]:[Columna1]],5,0)</f>
        <v>#REF!</v>
      </c>
    </row>
    <row r="366" spans="1:61" ht="24" x14ac:dyDescent="0.35">
      <c r="A366" s="58" t="s">
        <v>250</v>
      </c>
      <c r="B366" s="58" t="s">
        <v>251</v>
      </c>
      <c r="C366" s="59">
        <v>4.3</v>
      </c>
      <c r="D366" s="19">
        <f t="shared" si="235"/>
        <v>51</v>
      </c>
      <c r="E366" s="20" t="str">
        <f t="shared" si="262"/>
        <v>GR</v>
      </c>
      <c r="F366" s="21"/>
      <c r="G366" s="22"/>
      <c r="H366" s="22"/>
      <c r="I366" s="23" t="s">
        <v>48</v>
      </c>
      <c r="J366" s="24">
        <v>12</v>
      </c>
      <c r="K366" s="22"/>
      <c r="L366" s="22"/>
      <c r="M366" s="22"/>
      <c r="N366" s="22"/>
      <c r="O366" s="22"/>
      <c r="P366" s="53" t="str">
        <f t="shared" si="258"/>
        <v>Ventas Estimadas de Empresas del Sector Agrícola por Cultivo en la Categoría de Tamaño Específica: GRANDE 4 del Servicio de Impuestos Internos de Chile para el Año 2020 (USD)</v>
      </c>
      <c r="Q366" s="20" t="str">
        <f t="shared" si="261"/>
        <v>Gráfico 4</v>
      </c>
      <c r="R366" s="26" t="s">
        <v>86</v>
      </c>
      <c r="S366" s="27">
        <f t="shared" si="227"/>
        <v>12</v>
      </c>
      <c r="T366" s="28"/>
      <c r="U366" s="28"/>
      <c r="V366" s="28"/>
      <c r="W366" s="28"/>
      <c r="X366" s="28"/>
      <c r="Y366" s="28"/>
      <c r="Z366" s="25" t="str">
        <f t="shared" si="260"/>
        <v>https://analytics.zoho.com/open-view/2395394000001128820?ZOHO_CRITERIA=%224.5%22.%22Id_Tama%C3%B1o_Espec%C3%ADfico%22%3D12</v>
      </c>
      <c r="AA366" s="29" t="s">
        <v>133</v>
      </c>
      <c r="AB366" s="30" t="str">
        <f t="shared" ref="AB366:AE381" si="265">+AB365</f>
        <v>Chile</v>
      </c>
      <c r="AC366" s="31" t="str">
        <f t="shared" si="265"/>
        <v>Año 2020</v>
      </c>
      <c r="AD366" s="32" t="str">
        <f t="shared" si="265"/>
        <v>Dólar USA</v>
      </c>
      <c r="AE366" s="30" t="str">
        <f t="shared" si="265"/>
        <v>Ventas</v>
      </c>
      <c r="AG366" s="33" t="str">
        <f t="shared" si="229"/>
        <v>Gráfico 4</v>
      </c>
      <c r="AH366" s="34" t="str">
        <f t="shared" si="239"/>
        <v>Ventas Estimadas Agricultura</v>
      </c>
      <c r="AI366" s="34" t="str">
        <f t="shared" si="252"/>
        <v>Ventas Estimadas de empresas dedicadas a agricultura y/o ganadería clasificadas por el Servicio de Impuestos Internos de tamaño GRANDE 4</v>
      </c>
      <c r="AJ366" s="34" t="str">
        <f t="shared" si="231"/>
        <v>Ventas Estimadas de Empresas del Sector Agrícola por Cultivo en la Categoría de Tamaño Específica: GRANDE 4 del Servicio de Impuestos Internos de Chile para el Año 2020 (USD)</v>
      </c>
      <c r="AK366" s="35" t="str">
        <f t="shared" ref="AK366:AL381" si="266">+AK365</f>
        <v>Año 2020</v>
      </c>
      <c r="AL366" s="34" t="str">
        <f t="shared" si="266"/>
        <v>venta estimada, empresas en agricultura, cultivos, actividad económica, agricultura, ganadería</v>
      </c>
      <c r="AM366" s="36" t="str">
        <f t="shared" si="232"/>
        <v>https://analytics.zoho.com/open-view/2395394000001128820?ZOHO_CRITERIA=%224.5%22.%22Id_Tama%C3%B1o_Espec%C3%ADfico%22%3D12</v>
      </c>
      <c r="AN366" s="44" t="str">
        <f t="shared" si="263"/>
        <v>CHL</v>
      </c>
      <c r="AO366" s="44" t="str">
        <f t="shared" si="263"/>
        <v>País</v>
      </c>
      <c r="AP366" s="34" t="str">
        <f t="shared" si="263"/>
        <v>Número de Empleados de las empresas dedicadas a una actividad económica asociada a la agricultura o la ganadería, según tamaño de la empresa.</v>
      </c>
      <c r="AQ366" s="45">
        <f t="shared" si="263"/>
        <v>44324</v>
      </c>
      <c r="AR366" s="36" t="str">
        <f t="shared" si="263"/>
        <v>Español</v>
      </c>
      <c r="AS366" s="36" t="str">
        <f t="shared" si="263"/>
        <v>Naty</v>
      </c>
      <c r="AT366" s="40" t="str">
        <f t="shared" si="263"/>
        <v>No Aplica</v>
      </c>
      <c r="AU366" s="40" t="str">
        <f t="shared" si="263"/>
        <v>No Aplica</v>
      </c>
      <c r="AV366" s="40" t="str">
        <f t="shared" si="263"/>
        <v>No Aplica</v>
      </c>
      <c r="AW366" s="35">
        <f t="shared" si="263"/>
        <v>100100000</v>
      </c>
      <c r="AX366" s="41" t="e">
        <f t="shared" si="263"/>
        <v>#REF!</v>
      </c>
      <c r="AY366" s="46" t="str">
        <f t="shared" si="263"/>
        <v>Fruta</v>
      </c>
      <c r="AZ366" s="40">
        <f t="shared" si="263"/>
        <v>38</v>
      </c>
      <c r="BA366" s="41" t="e">
        <f>+VLOOKUP($Z366,[3]!Temporalidad[[nombre]:[Columna1]],7,0)</f>
        <v>#REF!</v>
      </c>
      <c r="BB366" s="41" t="e">
        <f>+VLOOKUP($B366,[3]!Tipo_Gráfico[#Data],2,0)</f>
        <v>#REF!</v>
      </c>
      <c r="BC366" s="36" t="str">
        <f t="shared" si="241"/>
        <v>Servicio de Impuestos Internos , Ministerio de Hacienda, Chile</v>
      </c>
      <c r="BD366" s="35" t="e">
        <f>+VLOOKUP($AA366,[3]!unidad_medida[[nombre]:[Columna1]],2,0)</f>
        <v>#REF!</v>
      </c>
      <c r="BE366" s="40" t="str">
        <f t="shared" si="264"/>
        <v>No Aplica</v>
      </c>
      <c r="BF366" s="40" t="str">
        <f t="shared" si="264"/>
        <v>No Aplica</v>
      </c>
      <c r="BG366" s="40" t="str">
        <f t="shared" si="264"/>
        <v>No Aplica</v>
      </c>
      <c r="BH366" s="41" t="e">
        <f>+VLOOKUP($AP366,[3]!Responsables[#Data],3,0)</f>
        <v>#REF!</v>
      </c>
      <c r="BI366" s="41" t="e">
        <f>+VLOOKUP($AA366,[3]!unidad_medida[[nombre]:[Columna1]],5,0)</f>
        <v>#REF!</v>
      </c>
    </row>
    <row r="367" spans="1:61" ht="24" x14ac:dyDescent="0.35">
      <c r="A367" s="58" t="s">
        <v>250</v>
      </c>
      <c r="B367" s="58" t="s">
        <v>251</v>
      </c>
      <c r="C367" s="59">
        <v>4.3</v>
      </c>
      <c r="D367" s="19">
        <f t="shared" si="235"/>
        <v>52</v>
      </c>
      <c r="E367" s="20" t="str">
        <f t="shared" si="262"/>
        <v>GR</v>
      </c>
      <c r="F367" s="21"/>
      <c r="G367" s="22"/>
      <c r="H367" s="22"/>
      <c r="I367" s="23" t="s">
        <v>48</v>
      </c>
      <c r="J367" s="24">
        <v>13</v>
      </c>
      <c r="K367" s="22"/>
      <c r="L367" s="22"/>
      <c r="M367" s="22"/>
      <c r="N367" s="22"/>
      <c r="O367" s="22"/>
      <c r="P367" s="53" t="str">
        <f t="shared" si="258"/>
        <v>Ventas Estimadas de Empresas del Sector Agrícola por Cultivo en la Categoría de Tamaño Específica: GRANDE 3 del Servicio de Impuestos Internos de Chile para el Año 2020 (USD)</v>
      </c>
      <c r="Q367" s="20" t="str">
        <f t="shared" si="261"/>
        <v>Gráfico 4</v>
      </c>
      <c r="R367" s="26" t="s">
        <v>88</v>
      </c>
      <c r="S367" s="27">
        <f t="shared" si="227"/>
        <v>13</v>
      </c>
      <c r="T367" s="28"/>
      <c r="U367" s="28"/>
      <c r="V367" s="28"/>
      <c r="W367" s="28"/>
      <c r="X367" s="28"/>
      <c r="Y367" s="28"/>
      <c r="Z367" s="25" t="str">
        <f t="shared" si="260"/>
        <v>https://analytics.zoho.com/open-view/2395394000001128820?ZOHO_CRITERIA=%224.5%22.%22Id_Tama%C3%B1o_Espec%C3%ADfico%22%3D13</v>
      </c>
      <c r="AA367" s="29" t="s">
        <v>134</v>
      </c>
      <c r="AB367" s="30" t="str">
        <f t="shared" si="265"/>
        <v>Chile</v>
      </c>
      <c r="AC367" s="31" t="str">
        <f t="shared" si="265"/>
        <v>Año 2020</v>
      </c>
      <c r="AD367" s="32" t="str">
        <f t="shared" si="265"/>
        <v>Dólar USA</v>
      </c>
      <c r="AE367" s="30" t="str">
        <f t="shared" si="265"/>
        <v>Ventas</v>
      </c>
      <c r="AG367" s="33" t="str">
        <f t="shared" si="229"/>
        <v>Gráfico 4</v>
      </c>
      <c r="AH367" s="34" t="str">
        <f t="shared" si="239"/>
        <v>Ventas Estimadas Agricultura</v>
      </c>
      <c r="AI367" s="34" t="str">
        <f t="shared" si="252"/>
        <v>Ventas Estimadas de empresas dedicadas a agricultura y/o ganadería clasificadas por el Servicio de Impuestos Internos de tamaño GRANDE 3</v>
      </c>
      <c r="AJ367" s="34" t="str">
        <f t="shared" si="231"/>
        <v>Ventas Estimadas de Empresas del Sector Agrícola por Cultivo en la Categoría de Tamaño Específica: GRANDE 3 del Servicio de Impuestos Internos de Chile para el Año 2020 (USD)</v>
      </c>
      <c r="AK367" s="35" t="str">
        <f t="shared" si="266"/>
        <v>Año 2020</v>
      </c>
      <c r="AL367" s="34" t="str">
        <f t="shared" si="266"/>
        <v>venta estimada, empresas en agricultura, cultivos, actividad económica, agricultura, ganadería</v>
      </c>
      <c r="AM367" s="36" t="str">
        <f t="shared" si="232"/>
        <v>https://analytics.zoho.com/open-view/2395394000001128820?ZOHO_CRITERIA=%224.5%22.%22Id_Tama%C3%B1o_Espec%C3%ADfico%22%3D13</v>
      </c>
      <c r="AN367" s="44" t="str">
        <f t="shared" si="263"/>
        <v>CHL</v>
      </c>
      <c r="AO367" s="44" t="str">
        <f t="shared" si="263"/>
        <v>País</v>
      </c>
      <c r="AP367" s="34" t="str">
        <f t="shared" si="263"/>
        <v>Número de Empleados de las empresas dedicadas a una actividad económica asociada a la agricultura o la ganadería, según tamaño de la empresa.</v>
      </c>
      <c r="AQ367" s="45">
        <f t="shared" si="263"/>
        <v>44324</v>
      </c>
      <c r="AR367" s="36" t="str">
        <f t="shared" si="263"/>
        <v>Español</v>
      </c>
      <c r="AS367" s="36" t="str">
        <f t="shared" si="263"/>
        <v>Naty</v>
      </c>
      <c r="AT367" s="40" t="str">
        <f t="shared" si="263"/>
        <v>No Aplica</v>
      </c>
      <c r="AU367" s="40" t="str">
        <f t="shared" si="263"/>
        <v>No Aplica</v>
      </c>
      <c r="AV367" s="40" t="str">
        <f t="shared" si="263"/>
        <v>No Aplica</v>
      </c>
      <c r="AW367" s="35">
        <f t="shared" si="263"/>
        <v>100100000</v>
      </c>
      <c r="AX367" s="41" t="e">
        <f t="shared" si="263"/>
        <v>#REF!</v>
      </c>
      <c r="AY367" s="46" t="str">
        <f t="shared" si="263"/>
        <v>Fruta</v>
      </c>
      <c r="AZ367" s="40">
        <f t="shared" si="263"/>
        <v>38</v>
      </c>
      <c r="BA367" s="41" t="e">
        <f>+VLOOKUP($Z367,[3]!Temporalidad[[nombre]:[Columna1]],7,0)</f>
        <v>#REF!</v>
      </c>
      <c r="BB367" s="41" t="e">
        <f>+VLOOKUP($B367,[3]!Tipo_Gráfico[#Data],2,0)</f>
        <v>#REF!</v>
      </c>
      <c r="BC367" s="36" t="str">
        <f t="shared" si="241"/>
        <v>Servicio de Impuestos Internos , Ministerio de Hacienda, Chile</v>
      </c>
      <c r="BD367" s="35" t="e">
        <f>+VLOOKUP($AA367,[3]!unidad_medida[[nombre]:[Columna1]],2,0)</f>
        <v>#REF!</v>
      </c>
      <c r="BE367" s="40" t="str">
        <f t="shared" si="264"/>
        <v>No Aplica</v>
      </c>
      <c r="BF367" s="40" t="str">
        <f t="shared" si="264"/>
        <v>No Aplica</v>
      </c>
      <c r="BG367" s="40" t="str">
        <f t="shared" si="264"/>
        <v>No Aplica</v>
      </c>
      <c r="BH367" s="41" t="e">
        <f>+VLOOKUP($AP367,[3]!Responsables[#Data],3,0)</f>
        <v>#REF!</v>
      </c>
      <c r="BI367" s="41" t="e">
        <f>+VLOOKUP($AA367,[3]!unidad_medida[[nombre]:[Columna1]],5,0)</f>
        <v>#REF!</v>
      </c>
    </row>
    <row r="368" spans="1:61" ht="24" x14ac:dyDescent="0.35">
      <c r="A368" s="58" t="s">
        <v>250</v>
      </c>
      <c r="B368" s="58" t="s">
        <v>251</v>
      </c>
      <c r="C368" s="59">
        <v>4.3</v>
      </c>
      <c r="D368" s="19">
        <f t="shared" si="235"/>
        <v>53</v>
      </c>
      <c r="E368" s="20" t="str">
        <f t="shared" si="262"/>
        <v>GR</v>
      </c>
      <c r="F368" s="21"/>
      <c r="G368" s="22"/>
      <c r="H368" s="24">
        <v>100110</v>
      </c>
      <c r="I368" s="22"/>
      <c r="J368" s="23" t="s">
        <v>48</v>
      </c>
      <c r="K368" s="22"/>
      <c r="L368" s="22"/>
      <c r="M368" s="22"/>
      <c r="N368" s="22"/>
      <c r="O368" s="22"/>
      <c r="P368" s="53" t="str">
        <f>+"Número de Empleados en Empresas del Sector Agrícola en cultivos de "&amp;R368&amp;" según la Categoría de Tamaño Específica del Servicio de Impuestos Internos de Chile para el Año 2020 (empleados)"</f>
        <v>Número de Empleados en Empresas del Sector Agrícola en cultivos de Legumbres según la Categoría de Tamaño Específica del Servicio de Impuestos Internos de Chile para el Año 2020 (empleados)</v>
      </c>
      <c r="Q368" s="20" t="s">
        <v>135</v>
      </c>
      <c r="R368" s="47" t="s">
        <v>136</v>
      </c>
      <c r="S368" s="48">
        <f>+H368</f>
        <v>100110</v>
      </c>
      <c r="T368" s="28"/>
      <c r="U368" s="28"/>
      <c r="V368" s="28"/>
      <c r="W368" s="28"/>
      <c r="X368" s="28"/>
      <c r="Y368" s="28"/>
      <c r="Z368" s="25" t="str">
        <f>+"https://analytics.zoho.com/open-view/2395394000001175274?ZOHO_CRITERIA=%224.5%22.%22Id_Producto%22%3D"&amp;S368</f>
        <v>https://analytics.zoho.com/open-view/2395394000001175274?ZOHO_CRITERIA=%224.5%22.%22Id_Producto%22%3D100110</v>
      </c>
      <c r="AA368" s="29" t="s">
        <v>137</v>
      </c>
      <c r="AB368" s="30" t="str">
        <f t="shared" si="265"/>
        <v>Chile</v>
      </c>
      <c r="AC368" s="31" t="str">
        <f t="shared" si="265"/>
        <v>Año 2020</v>
      </c>
      <c r="AD368" s="32" t="s">
        <v>55</v>
      </c>
      <c r="AE368" s="30" t="s">
        <v>138</v>
      </c>
      <c r="AG368" s="33" t="str">
        <f t="shared" si="229"/>
        <v>Gráfico 5</v>
      </c>
      <c r="AH368" s="34" t="s">
        <v>139</v>
      </c>
      <c r="AI368" s="34" t="str">
        <f t="shared" ref="AI368:AI431" si="267">+AI367</f>
        <v>Ventas Estimadas de empresas dedicadas a agricultura y/o ganadería clasificadas por el Servicio de Impuestos Internos de tamaño GRANDE 3</v>
      </c>
      <c r="AJ368" s="34" t="str">
        <f t="shared" si="231"/>
        <v>Número de Empleados en Empresas del Sector Agrícola en cultivos de Legumbres según la Categoría de Tamaño Específica del Servicio de Impuestos Internos de Chile para el Año 2020 (empleados)</v>
      </c>
      <c r="AK368" s="35" t="str">
        <f t="shared" si="266"/>
        <v>Año 2020</v>
      </c>
      <c r="AL368" s="34" t="str">
        <f t="shared" si="266"/>
        <v>venta estimada, empresas en agricultura, cultivos, actividad económica, agricultura, ganadería</v>
      </c>
      <c r="AM368" s="36" t="str">
        <f t="shared" si="232"/>
        <v>https://analytics.zoho.com/open-view/2395394000001175274?ZOHO_CRITERIA=%224.5%22.%22Id_Producto%22%3D100110</v>
      </c>
      <c r="AN368" s="44" t="str">
        <f t="shared" si="263"/>
        <v>CHL</v>
      </c>
      <c r="AO368" s="44" t="str">
        <f t="shared" si="263"/>
        <v>País</v>
      </c>
      <c r="AP368" s="34" t="str">
        <f t="shared" si="263"/>
        <v>Número de Empleados de las empresas dedicadas a una actividad económica asociada a la agricultura o la ganadería, según tamaño de la empresa.</v>
      </c>
      <c r="AQ368" s="45">
        <f t="shared" si="263"/>
        <v>44324</v>
      </c>
      <c r="AR368" s="36" t="str">
        <f t="shared" si="263"/>
        <v>Español</v>
      </c>
      <c r="AS368" s="36" t="str">
        <f t="shared" si="263"/>
        <v>Naty</v>
      </c>
      <c r="AT368" s="40" t="str">
        <f t="shared" si="263"/>
        <v>No Aplica</v>
      </c>
      <c r="AU368" s="40" t="str">
        <f t="shared" si="263"/>
        <v>No Aplica</v>
      </c>
      <c r="AV368" s="40" t="str">
        <f t="shared" si="263"/>
        <v>No Aplica</v>
      </c>
      <c r="AW368" s="35">
        <f t="shared" si="263"/>
        <v>100100000</v>
      </c>
      <c r="AX368" s="41" t="e">
        <f t="shared" si="263"/>
        <v>#REF!</v>
      </c>
      <c r="AY368" s="46" t="str">
        <f t="shared" si="263"/>
        <v>Fruta</v>
      </c>
      <c r="AZ368" s="40">
        <f t="shared" si="263"/>
        <v>38</v>
      </c>
      <c r="BA368" s="41" t="e">
        <f>+VLOOKUP($Z368,[3]!Temporalidad[[nombre]:[Columna1]],7,0)</f>
        <v>#REF!</v>
      </c>
      <c r="BB368" s="41" t="e">
        <f>+VLOOKUP($B368,[3]!Tipo_Gráfico[#Data],2,0)</f>
        <v>#REF!</v>
      </c>
      <c r="BC368" s="36" t="str">
        <f t="shared" si="241"/>
        <v>Servicio de Impuestos Internos , Ministerio de Hacienda, Chile</v>
      </c>
      <c r="BD368" s="35" t="e">
        <f>+VLOOKUP($AA368,[3]!unidad_medida[[nombre]:[Columna1]],2,0)</f>
        <v>#REF!</v>
      </c>
      <c r="BE368" s="40" t="str">
        <f t="shared" si="264"/>
        <v>No Aplica</v>
      </c>
      <c r="BF368" s="40" t="str">
        <f t="shared" si="264"/>
        <v>No Aplica</v>
      </c>
      <c r="BG368" s="40" t="str">
        <f t="shared" si="264"/>
        <v>No Aplica</v>
      </c>
      <c r="BH368" s="41" t="e">
        <f>+VLOOKUP($AP368,[3]!Responsables[#Data],3,0)</f>
        <v>#REF!</v>
      </c>
      <c r="BI368" s="41" t="e">
        <f>+VLOOKUP($AA368,[3]!unidad_medida[[nombre]:[Columna1]],5,0)</f>
        <v>#REF!</v>
      </c>
    </row>
    <row r="369" spans="1:61" ht="24" x14ac:dyDescent="0.35">
      <c r="A369" s="58" t="s">
        <v>250</v>
      </c>
      <c r="B369" s="58" t="s">
        <v>251</v>
      </c>
      <c r="C369" s="59">
        <v>4.3</v>
      </c>
      <c r="D369" s="19">
        <f t="shared" si="235"/>
        <v>54</v>
      </c>
      <c r="E369" s="20" t="str">
        <f t="shared" si="262"/>
        <v>GR</v>
      </c>
      <c r="F369" s="21"/>
      <c r="G369" s="22"/>
      <c r="H369" s="24">
        <v>100111</v>
      </c>
      <c r="I369" s="22"/>
      <c r="J369" s="23" t="s">
        <v>48</v>
      </c>
      <c r="K369" s="22"/>
      <c r="L369" s="22"/>
      <c r="M369" s="22"/>
      <c r="N369" s="22"/>
      <c r="O369" s="22"/>
      <c r="P369" s="53" t="str">
        <f t="shared" ref="P369:P396" si="268">+"Número de Empleados en Empresas del Sector Agrícola en cultivos de "&amp;R369&amp;" según la Categoría de Tamaño Específica del Servicio de Impuestos Internos de Chile para el Año 2020 (empleados)"</f>
        <v>Número de Empleados en Empresas del Sector Agrícola en cultivos de Cereales según la Categoría de Tamaño Específica del Servicio de Impuestos Internos de Chile para el Año 2020 (empleados)</v>
      </c>
      <c r="Q369" s="20" t="str">
        <f t="shared" si="261"/>
        <v>Gráfico 5</v>
      </c>
      <c r="R369" s="47" t="s">
        <v>140</v>
      </c>
      <c r="S369" s="48">
        <f t="shared" ref="S369:S374" si="269">+H369</f>
        <v>100111</v>
      </c>
      <c r="T369" s="28"/>
      <c r="U369" s="28"/>
      <c r="V369" s="28"/>
      <c r="W369" s="28"/>
      <c r="X369" s="28"/>
      <c r="Y369" s="28"/>
      <c r="Z369" s="25" t="str">
        <f t="shared" ref="Z369:Z374" si="270">+"https://analytics.zoho.com/open-view/2395394000001175274?ZOHO_CRITERIA=%224.5%22.%22Id_Producto%22%3D"&amp;S369</f>
        <v>https://analytics.zoho.com/open-view/2395394000001175274?ZOHO_CRITERIA=%224.5%22.%22Id_Producto%22%3D100111</v>
      </c>
      <c r="AA369" s="29" t="s">
        <v>141</v>
      </c>
      <c r="AB369" s="30" t="str">
        <f t="shared" si="265"/>
        <v>Chile</v>
      </c>
      <c r="AC369" s="31" t="str">
        <f t="shared" si="265"/>
        <v>Año 2020</v>
      </c>
      <c r="AD369" s="32" t="str">
        <f t="shared" si="265"/>
        <v>Número</v>
      </c>
      <c r="AE369" s="30" t="str">
        <f t="shared" si="265"/>
        <v>Empleados</v>
      </c>
      <c r="AG369" s="33" t="str">
        <f t="shared" si="229"/>
        <v>Gráfico 5</v>
      </c>
      <c r="AH369" s="34" t="str">
        <f t="shared" si="239"/>
        <v>Número Empleados Agrícultura</v>
      </c>
      <c r="AI369" s="34" t="str">
        <f t="shared" si="267"/>
        <v>Ventas Estimadas de empresas dedicadas a agricultura y/o ganadería clasificadas por el Servicio de Impuestos Internos de tamaño GRANDE 3</v>
      </c>
      <c r="AJ369" s="34" t="str">
        <f t="shared" si="231"/>
        <v>Número de Empleados en Empresas del Sector Agrícola en cultivos de Cereales según la Categoría de Tamaño Específica del Servicio de Impuestos Internos de Chile para el Año 2020 (empleados)</v>
      </c>
      <c r="AK369" s="35" t="str">
        <f t="shared" si="266"/>
        <v>Año 2020</v>
      </c>
      <c r="AL369" s="34" t="str">
        <f t="shared" si="266"/>
        <v>venta estimada, empresas en agricultura, cultivos, actividad económica, agricultura, ganadería</v>
      </c>
      <c r="AM369" s="36" t="str">
        <f t="shared" si="232"/>
        <v>https://analytics.zoho.com/open-view/2395394000001175274?ZOHO_CRITERIA=%224.5%22.%22Id_Producto%22%3D100111</v>
      </c>
      <c r="AN369" s="44" t="str">
        <f t="shared" si="263"/>
        <v>CHL</v>
      </c>
      <c r="AO369" s="44" t="str">
        <f t="shared" si="263"/>
        <v>País</v>
      </c>
      <c r="AP369" s="34" t="str">
        <f t="shared" si="263"/>
        <v>Número de Empleados de las empresas dedicadas a una actividad económica asociada a la agricultura o la ganadería, según tamaño de la empresa.</v>
      </c>
      <c r="AQ369" s="45">
        <f t="shared" si="263"/>
        <v>44324</v>
      </c>
      <c r="AR369" s="36" t="str">
        <f t="shared" si="263"/>
        <v>Español</v>
      </c>
      <c r="AS369" s="36" t="str">
        <f t="shared" si="263"/>
        <v>Naty</v>
      </c>
      <c r="AT369" s="40" t="str">
        <f t="shared" si="263"/>
        <v>No Aplica</v>
      </c>
      <c r="AU369" s="40" t="str">
        <f t="shared" si="263"/>
        <v>No Aplica</v>
      </c>
      <c r="AV369" s="40" t="str">
        <f t="shared" si="263"/>
        <v>No Aplica</v>
      </c>
      <c r="AW369" s="35">
        <f t="shared" si="263"/>
        <v>100100000</v>
      </c>
      <c r="AX369" s="41" t="e">
        <f t="shared" si="263"/>
        <v>#REF!</v>
      </c>
      <c r="AY369" s="46" t="str">
        <f t="shared" si="263"/>
        <v>Fruta</v>
      </c>
      <c r="AZ369" s="40">
        <f t="shared" si="263"/>
        <v>38</v>
      </c>
      <c r="BA369" s="41" t="e">
        <f>+VLOOKUP($Z369,[3]!Temporalidad[[nombre]:[Columna1]],7,0)</f>
        <v>#REF!</v>
      </c>
      <c r="BB369" s="41" t="e">
        <f>+VLOOKUP($B369,[3]!Tipo_Gráfico[#Data],2,0)</f>
        <v>#REF!</v>
      </c>
      <c r="BC369" s="36" t="str">
        <f t="shared" si="241"/>
        <v>Servicio de Impuestos Internos , Ministerio de Hacienda, Chile</v>
      </c>
      <c r="BD369" s="35" t="e">
        <f>+VLOOKUP($AA369,[3]!unidad_medida[[nombre]:[Columna1]],2,0)</f>
        <v>#REF!</v>
      </c>
      <c r="BE369" s="40" t="str">
        <f t="shared" si="264"/>
        <v>No Aplica</v>
      </c>
      <c r="BF369" s="40" t="str">
        <f t="shared" si="264"/>
        <v>No Aplica</v>
      </c>
      <c r="BG369" s="40" t="str">
        <f t="shared" si="264"/>
        <v>No Aplica</v>
      </c>
      <c r="BH369" s="41" t="e">
        <f>+VLOOKUP($AP369,[3]!Responsables[#Data],3,0)</f>
        <v>#REF!</v>
      </c>
      <c r="BI369" s="41" t="e">
        <f>+VLOOKUP($AA369,[3]!unidad_medida[[nombre]:[Columna1]],5,0)</f>
        <v>#REF!</v>
      </c>
    </row>
    <row r="370" spans="1:61" ht="24" x14ac:dyDescent="0.35">
      <c r="A370" s="58" t="s">
        <v>250</v>
      </c>
      <c r="B370" s="58" t="s">
        <v>251</v>
      </c>
      <c r="C370" s="59">
        <v>4.3</v>
      </c>
      <c r="D370" s="19">
        <f t="shared" si="235"/>
        <v>55</v>
      </c>
      <c r="E370" s="20" t="str">
        <f t="shared" si="262"/>
        <v>GR</v>
      </c>
      <c r="F370" s="21"/>
      <c r="G370" s="22"/>
      <c r="H370" s="24">
        <v>100112</v>
      </c>
      <c r="I370" s="22"/>
      <c r="J370" s="23" t="s">
        <v>48</v>
      </c>
      <c r="K370" s="22"/>
      <c r="L370" s="22"/>
      <c r="M370" s="22"/>
      <c r="N370" s="22"/>
      <c r="O370" s="22"/>
      <c r="P370" s="53" t="str">
        <f t="shared" si="268"/>
        <v>Número de Empleados en Empresas del Sector Agrícola en cultivos de Hortalizas según la Categoría de Tamaño Específica del Servicio de Impuestos Internos de Chile para el Año 2020 (empleados)</v>
      </c>
      <c r="Q370" s="20" t="str">
        <f t="shared" si="261"/>
        <v>Gráfico 5</v>
      </c>
      <c r="R370" s="47" t="s">
        <v>142</v>
      </c>
      <c r="S370" s="48">
        <f t="shared" si="269"/>
        <v>100112</v>
      </c>
      <c r="T370" s="28"/>
      <c r="U370" s="28"/>
      <c r="V370" s="28"/>
      <c r="W370" s="28"/>
      <c r="X370" s="28"/>
      <c r="Y370" s="28"/>
      <c r="Z370" s="25" t="str">
        <f t="shared" si="270"/>
        <v>https://analytics.zoho.com/open-view/2395394000001175274?ZOHO_CRITERIA=%224.5%22.%22Id_Producto%22%3D100112</v>
      </c>
      <c r="AA370" s="29" t="s">
        <v>143</v>
      </c>
      <c r="AB370" s="30" t="str">
        <f t="shared" si="265"/>
        <v>Chile</v>
      </c>
      <c r="AC370" s="31" t="str">
        <f t="shared" si="265"/>
        <v>Año 2020</v>
      </c>
      <c r="AD370" s="32" t="str">
        <f t="shared" si="265"/>
        <v>Número</v>
      </c>
      <c r="AE370" s="30" t="str">
        <f t="shared" si="265"/>
        <v>Empleados</v>
      </c>
      <c r="AG370" s="33" t="str">
        <f t="shared" si="229"/>
        <v>Gráfico 5</v>
      </c>
      <c r="AH370" s="34" t="str">
        <f t="shared" si="239"/>
        <v>Número Empleados Agrícultura</v>
      </c>
      <c r="AI370" s="34" t="str">
        <f t="shared" si="267"/>
        <v>Ventas Estimadas de empresas dedicadas a agricultura y/o ganadería clasificadas por el Servicio de Impuestos Internos de tamaño GRANDE 3</v>
      </c>
      <c r="AJ370" s="34" t="str">
        <f t="shared" si="231"/>
        <v>Número de Empleados en Empresas del Sector Agrícola en cultivos de Hortalizas según la Categoría de Tamaño Específica del Servicio de Impuestos Internos de Chile para el Año 2020 (empleados)</v>
      </c>
      <c r="AK370" s="35" t="str">
        <f t="shared" si="266"/>
        <v>Año 2020</v>
      </c>
      <c r="AL370" s="34" t="str">
        <f t="shared" si="266"/>
        <v>venta estimada, empresas en agricultura, cultivos, actividad económica, agricultura, ganadería</v>
      </c>
      <c r="AM370" s="36" t="str">
        <f t="shared" si="232"/>
        <v>https://analytics.zoho.com/open-view/2395394000001175274?ZOHO_CRITERIA=%224.5%22.%22Id_Producto%22%3D100112</v>
      </c>
      <c r="AN370" s="44" t="str">
        <f t="shared" si="263"/>
        <v>CHL</v>
      </c>
      <c r="AO370" s="44" t="str">
        <f t="shared" si="263"/>
        <v>País</v>
      </c>
      <c r="AP370" s="34" t="str">
        <f t="shared" si="263"/>
        <v>Número de Empleados de las empresas dedicadas a una actividad económica asociada a la agricultura o la ganadería, según tamaño de la empresa.</v>
      </c>
      <c r="AQ370" s="45">
        <f t="shared" si="263"/>
        <v>44324</v>
      </c>
      <c r="AR370" s="36" t="str">
        <f t="shared" si="263"/>
        <v>Español</v>
      </c>
      <c r="AS370" s="36" t="str">
        <f t="shared" si="263"/>
        <v>Naty</v>
      </c>
      <c r="AT370" s="40" t="str">
        <f t="shared" si="263"/>
        <v>No Aplica</v>
      </c>
      <c r="AU370" s="40" t="str">
        <f t="shared" si="263"/>
        <v>No Aplica</v>
      </c>
      <c r="AV370" s="40" t="str">
        <f t="shared" si="263"/>
        <v>No Aplica</v>
      </c>
      <c r="AW370" s="35">
        <f t="shared" si="263"/>
        <v>100100000</v>
      </c>
      <c r="AX370" s="41" t="e">
        <f t="shared" si="263"/>
        <v>#REF!</v>
      </c>
      <c r="AY370" s="46" t="str">
        <f t="shared" si="263"/>
        <v>Fruta</v>
      </c>
      <c r="AZ370" s="40">
        <f t="shared" si="263"/>
        <v>38</v>
      </c>
      <c r="BA370" s="41" t="e">
        <f>+VLOOKUP($Z370,[3]!Temporalidad[[nombre]:[Columna1]],7,0)</f>
        <v>#REF!</v>
      </c>
      <c r="BB370" s="41" t="e">
        <f>+VLOOKUP($B370,[3]!Tipo_Gráfico[#Data],2,0)</f>
        <v>#REF!</v>
      </c>
      <c r="BC370" s="36" t="str">
        <f t="shared" si="241"/>
        <v>Servicio de Impuestos Internos , Ministerio de Hacienda, Chile</v>
      </c>
      <c r="BD370" s="35" t="e">
        <f>+VLOOKUP($AA370,[3]!unidad_medida[[nombre]:[Columna1]],2,0)</f>
        <v>#REF!</v>
      </c>
      <c r="BE370" s="40" t="str">
        <f t="shared" si="264"/>
        <v>No Aplica</v>
      </c>
      <c r="BF370" s="40" t="str">
        <f t="shared" si="264"/>
        <v>No Aplica</v>
      </c>
      <c r="BG370" s="40" t="str">
        <f t="shared" si="264"/>
        <v>No Aplica</v>
      </c>
      <c r="BH370" s="41" t="e">
        <f>+VLOOKUP($AP370,[3]!Responsables[#Data],3,0)</f>
        <v>#REF!</v>
      </c>
      <c r="BI370" s="41" t="e">
        <f>+VLOOKUP($AA370,[3]!unidad_medida[[nombre]:[Columna1]],5,0)</f>
        <v>#REF!</v>
      </c>
    </row>
    <row r="371" spans="1:61" ht="24" x14ac:dyDescent="0.35">
      <c r="A371" s="58" t="s">
        <v>250</v>
      </c>
      <c r="B371" s="58" t="s">
        <v>251</v>
      </c>
      <c r="C371" s="59">
        <v>4.3</v>
      </c>
      <c r="D371" s="19">
        <f t="shared" si="235"/>
        <v>56</v>
      </c>
      <c r="E371" s="20" t="str">
        <f t="shared" si="262"/>
        <v>GR</v>
      </c>
      <c r="F371" s="21"/>
      <c r="G371" s="22"/>
      <c r="H371" s="24">
        <v>100113</v>
      </c>
      <c r="I371" s="22"/>
      <c r="J371" s="23" t="s">
        <v>48</v>
      </c>
      <c r="K371" s="22"/>
      <c r="L371" s="22"/>
      <c r="M371" s="22"/>
      <c r="N371" s="22"/>
      <c r="O371" s="22"/>
      <c r="P371" s="53" t="str">
        <f t="shared" si="268"/>
        <v>Número de Empleados en Empresas del Sector Agrícola en cultivos de Industriales según la Categoría de Tamaño Específica del Servicio de Impuestos Internos de Chile para el Año 2020 (empleados)</v>
      </c>
      <c r="Q371" s="20" t="str">
        <f t="shared" si="261"/>
        <v>Gráfico 5</v>
      </c>
      <c r="R371" s="47" t="s">
        <v>144</v>
      </c>
      <c r="S371" s="48">
        <f t="shared" si="269"/>
        <v>100113</v>
      </c>
      <c r="T371" s="28"/>
      <c r="U371" s="28"/>
      <c r="V371" s="28"/>
      <c r="W371" s="28"/>
      <c r="X371" s="28"/>
      <c r="Y371" s="28"/>
      <c r="Z371" s="25" t="str">
        <f t="shared" si="270"/>
        <v>https://analytics.zoho.com/open-view/2395394000001175274?ZOHO_CRITERIA=%224.5%22.%22Id_Producto%22%3D100113</v>
      </c>
      <c r="AA371" s="29" t="s">
        <v>145</v>
      </c>
      <c r="AB371" s="30" t="str">
        <f t="shared" si="265"/>
        <v>Chile</v>
      </c>
      <c r="AC371" s="31" t="str">
        <f t="shared" si="265"/>
        <v>Año 2020</v>
      </c>
      <c r="AD371" s="32" t="str">
        <f t="shared" si="265"/>
        <v>Número</v>
      </c>
      <c r="AE371" s="30" t="str">
        <f t="shared" si="265"/>
        <v>Empleados</v>
      </c>
      <c r="AG371" s="33" t="str">
        <f t="shared" si="229"/>
        <v>Gráfico 5</v>
      </c>
      <c r="AH371" s="34" t="str">
        <f t="shared" si="239"/>
        <v>Número Empleados Agrícultura</v>
      </c>
      <c r="AI371" s="34" t="str">
        <f t="shared" si="267"/>
        <v>Ventas Estimadas de empresas dedicadas a agricultura y/o ganadería clasificadas por el Servicio de Impuestos Internos de tamaño GRANDE 3</v>
      </c>
      <c r="AJ371" s="34" t="str">
        <f t="shared" si="231"/>
        <v>Número de Empleados en Empresas del Sector Agrícola en cultivos de Industriales según la Categoría de Tamaño Específica del Servicio de Impuestos Internos de Chile para el Año 2020 (empleados)</v>
      </c>
      <c r="AK371" s="35" t="str">
        <f t="shared" si="266"/>
        <v>Año 2020</v>
      </c>
      <c r="AL371" s="34" t="str">
        <f t="shared" si="266"/>
        <v>venta estimada, empresas en agricultura, cultivos, actividad económica, agricultura, ganadería</v>
      </c>
      <c r="AM371" s="36" t="str">
        <f t="shared" si="232"/>
        <v>https://analytics.zoho.com/open-view/2395394000001175274?ZOHO_CRITERIA=%224.5%22.%22Id_Producto%22%3D100113</v>
      </c>
      <c r="AN371" s="44" t="str">
        <f t="shared" si="263"/>
        <v>CHL</v>
      </c>
      <c r="AO371" s="44" t="str">
        <f t="shared" si="263"/>
        <v>País</v>
      </c>
      <c r="AP371" s="34" t="str">
        <f t="shared" si="263"/>
        <v>Número de Empleados de las empresas dedicadas a una actividad económica asociada a la agricultura o la ganadería, según tamaño de la empresa.</v>
      </c>
      <c r="AQ371" s="45">
        <f t="shared" si="263"/>
        <v>44324</v>
      </c>
      <c r="AR371" s="36" t="str">
        <f t="shared" si="263"/>
        <v>Español</v>
      </c>
      <c r="AS371" s="36" t="str">
        <f t="shared" si="263"/>
        <v>Naty</v>
      </c>
      <c r="AT371" s="40" t="str">
        <f t="shared" si="263"/>
        <v>No Aplica</v>
      </c>
      <c r="AU371" s="40" t="str">
        <f t="shared" si="263"/>
        <v>No Aplica</v>
      </c>
      <c r="AV371" s="40" t="str">
        <f t="shared" si="263"/>
        <v>No Aplica</v>
      </c>
      <c r="AW371" s="35">
        <f t="shared" si="263"/>
        <v>100100000</v>
      </c>
      <c r="AX371" s="41" t="e">
        <f t="shared" si="263"/>
        <v>#REF!</v>
      </c>
      <c r="AY371" s="46" t="str">
        <f t="shared" si="263"/>
        <v>Fruta</v>
      </c>
      <c r="AZ371" s="40">
        <f t="shared" si="263"/>
        <v>38</v>
      </c>
      <c r="BA371" s="41" t="e">
        <f>+VLOOKUP($Z371,[3]!Temporalidad[[nombre]:[Columna1]],7,0)</f>
        <v>#REF!</v>
      </c>
      <c r="BB371" s="41" t="e">
        <f>+VLOOKUP($B371,[3]!Tipo_Gráfico[#Data],2,0)</f>
        <v>#REF!</v>
      </c>
      <c r="BC371" s="36" t="str">
        <f t="shared" si="241"/>
        <v>Servicio de Impuestos Internos , Ministerio de Hacienda, Chile</v>
      </c>
      <c r="BD371" s="35" t="e">
        <f>+VLOOKUP($AA371,[3]!unidad_medida[[nombre]:[Columna1]],2,0)</f>
        <v>#REF!</v>
      </c>
      <c r="BE371" s="40" t="str">
        <f t="shared" si="264"/>
        <v>No Aplica</v>
      </c>
      <c r="BF371" s="40" t="str">
        <f t="shared" si="264"/>
        <v>No Aplica</v>
      </c>
      <c r="BG371" s="40" t="str">
        <f t="shared" si="264"/>
        <v>No Aplica</v>
      </c>
      <c r="BH371" s="41" t="e">
        <f>+VLOOKUP($AP371,[3]!Responsables[#Data],3,0)</f>
        <v>#REF!</v>
      </c>
      <c r="BI371" s="41" t="e">
        <f>+VLOOKUP($AA371,[3]!unidad_medida[[nombre]:[Columna1]],5,0)</f>
        <v>#REF!</v>
      </c>
    </row>
    <row r="372" spans="1:61" ht="24" x14ac:dyDescent="0.35">
      <c r="A372" s="58" t="s">
        <v>250</v>
      </c>
      <c r="B372" s="58" t="s">
        <v>251</v>
      </c>
      <c r="C372" s="59">
        <v>4.3</v>
      </c>
      <c r="D372" s="19">
        <f t="shared" si="235"/>
        <v>57</v>
      </c>
      <c r="E372" s="20" t="s">
        <v>47</v>
      </c>
      <c r="F372" s="21"/>
      <c r="G372" s="22"/>
      <c r="H372" s="24">
        <v>100114</v>
      </c>
      <c r="I372" s="22"/>
      <c r="J372" s="23" t="s">
        <v>48</v>
      </c>
      <c r="K372" s="22"/>
      <c r="L372" s="22"/>
      <c r="M372" s="22"/>
      <c r="N372" s="22"/>
      <c r="O372" s="22"/>
      <c r="P372" s="53" t="str">
        <f t="shared" si="268"/>
        <v>Número de Empleados en Empresas del Sector Agrícola en cultivos de Tubérculos según la Categoría de Tamaño Específica del Servicio de Impuestos Internos de Chile para el Año 2020 (empleados)</v>
      </c>
      <c r="Q372" s="20" t="s">
        <v>135</v>
      </c>
      <c r="R372" s="47" t="s">
        <v>146</v>
      </c>
      <c r="S372" s="48">
        <f t="shared" si="269"/>
        <v>100114</v>
      </c>
      <c r="T372" s="28"/>
      <c r="U372" s="28"/>
      <c r="V372" s="28"/>
      <c r="W372" s="28"/>
      <c r="X372" s="28"/>
      <c r="Y372" s="28"/>
      <c r="Z372" s="25" t="str">
        <f t="shared" si="270"/>
        <v>https://analytics.zoho.com/open-view/2395394000001175274?ZOHO_CRITERIA=%224.5%22.%22Id_Producto%22%3D100114</v>
      </c>
      <c r="AA372" s="29" t="s">
        <v>147</v>
      </c>
      <c r="AB372" s="30" t="str">
        <f t="shared" si="265"/>
        <v>Chile</v>
      </c>
      <c r="AC372" s="31" t="str">
        <f t="shared" si="265"/>
        <v>Año 2020</v>
      </c>
      <c r="AD372" s="32" t="str">
        <f t="shared" si="265"/>
        <v>Número</v>
      </c>
      <c r="AE372" s="30" t="str">
        <f t="shared" si="265"/>
        <v>Empleados</v>
      </c>
      <c r="AG372" s="33" t="str">
        <f t="shared" si="229"/>
        <v>Gráfico 5</v>
      </c>
      <c r="AH372" s="34" t="str">
        <f t="shared" si="239"/>
        <v>Número Empleados Agrícultura</v>
      </c>
      <c r="AI372" s="34" t="str">
        <f t="shared" si="267"/>
        <v>Ventas Estimadas de empresas dedicadas a agricultura y/o ganadería clasificadas por el Servicio de Impuestos Internos de tamaño GRANDE 3</v>
      </c>
      <c r="AJ372" s="34" t="str">
        <f t="shared" si="231"/>
        <v>Número de Empleados en Empresas del Sector Agrícola en cultivos de Tubérculos según la Categoría de Tamaño Específica del Servicio de Impuestos Internos de Chile para el Año 2020 (empleados)</v>
      </c>
      <c r="AK372" s="35" t="str">
        <f t="shared" si="266"/>
        <v>Año 2020</v>
      </c>
      <c r="AL372" s="34" t="str">
        <f t="shared" si="266"/>
        <v>venta estimada, empresas en agricultura, cultivos, actividad económica, agricultura, ganadería</v>
      </c>
      <c r="AM372" s="36" t="str">
        <f t="shared" si="232"/>
        <v>https://analytics.zoho.com/open-view/2395394000001175274?ZOHO_CRITERIA=%224.5%22.%22Id_Producto%22%3D100114</v>
      </c>
      <c r="AN372" s="44" t="str">
        <f t="shared" si="263"/>
        <v>CHL</v>
      </c>
      <c r="AO372" s="44" t="str">
        <f t="shared" si="263"/>
        <v>País</v>
      </c>
      <c r="AP372" s="34" t="str">
        <f t="shared" si="263"/>
        <v>Número de Empleados de las empresas dedicadas a una actividad económica asociada a la agricultura o la ganadería, según tamaño de la empresa.</v>
      </c>
      <c r="AQ372" s="45">
        <f t="shared" si="263"/>
        <v>44324</v>
      </c>
      <c r="AR372" s="36" t="str">
        <f t="shared" si="263"/>
        <v>Español</v>
      </c>
      <c r="AS372" s="36" t="str">
        <f t="shared" si="263"/>
        <v>Naty</v>
      </c>
      <c r="AT372" s="40" t="str">
        <f t="shared" si="263"/>
        <v>No Aplica</v>
      </c>
      <c r="AU372" s="40" t="str">
        <f t="shared" si="263"/>
        <v>No Aplica</v>
      </c>
      <c r="AV372" s="40" t="str">
        <f t="shared" si="263"/>
        <v>No Aplica</v>
      </c>
      <c r="AW372" s="35">
        <f t="shared" si="263"/>
        <v>100100000</v>
      </c>
      <c r="AX372" s="41" t="e">
        <f t="shared" si="263"/>
        <v>#REF!</v>
      </c>
      <c r="AY372" s="46" t="str">
        <f t="shared" si="263"/>
        <v>Fruta</v>
      </c>
      <c r="AZ372" s="40">
        <f t="shared" si="263"/>
        <v>38</v>
      </c>
      <c r="BA372" s="41" t="e">
        <f>+VLOOKUP($Z372,[3]!Temporalidad[[nombre]:[Columna1]],7,0)</f>
        <v>#REF!</v>
      </c>
      <c r="BB372" s="41" t="e">
        <f>+VLOOKUP($B372,[3]!Tipo_Gráfico[#Data],2,0)</f>
        <v>#REF!</v>
      </c>
      <c r="BC372" s="36" t="str">
        <f t="shared" si="241"/>
        <v>Servicio de Impuestos Internos , Ministerio de Hacienda, Chile</v>
      </c>
      <c r="BD372" s="35" t="e">
        <f>+VLOOKUP($AA372,[3]!unidad_medida[[nombre]:[Columna1]],2,0)</f>
        <v>#REF!</v>
      </c>
      <c r="BE372" s="40" t="str">
        <f t="shared" si="264"/>
        <v>No Aplica</v>
      </c>
      <c r="BF372" s="40" t="str">
        <f t="shared" si="264"/>
        <v>No Aplica</v>
      </c>
      <c r="BG372" s="40" t="str">
        <f t="shared" si="264"/>
        <v>No Aplica</v>
      </c>
      <c r="BH372" s="41" t="e">
        <f>+VLOOKUP($AP372,[3]!Responsables[#Data],3,0)</f>
        <v>#REF!</v>
      </c>
      <c r="BI372" s="41" t="e">
        <f>+VLOOKUP($AA372,[3]!unidad_medida[[nombre]:[Columna1]],5,0)</f>
        <v>#REF!</v>
      </c>
    </row>
    <row r="373" spans="1:61" ht="24" x14ac:dyDescent="0.35">
      <c r="A373" s="58" t="s">
        <v>250</v>
      </c>
      <c r="B373" s="58" t="s">
        <v>251</v>
      </c>
      <c r="C373" s="59">
        <v>4.3</v>
      </c>
      <c r="D373" s="19">
        <f t="shared" si="235"/>
        <v>58</v>
      </c>
      <c r="E373" s="20" t="str">
        <f>+E372</f>
        <v>GR</v>
      </c>
      <c r="F373" s="21"/>
      <c r="G373" s="22"/>
      <c r="H373" s="24">
        <v>100115</v>
      </c>
      <c r="I373" s="22"/>
      <c r="J373" s="23" t="s">
        <v>48</v>
      </c>
      <c r="K373" s="22"/>
      <c r="L373" s="22"/>
      <c r="M373" s="22"/>
      <c r="N373" s="22"/>
      <c r="O373" s="22"/>
      <c r="P373" s="53" t="str">
        <f t="shared" si="268"/>
        <v>Número de Empleados en Empresas del Sector Agrícola en cultivos de Semillas según la Categoría de Tamaño Específica del Servicio de Impuestos Internos de Chile para el Año 2020 (empleados)</v>
      </c>
      <c r="Q373" s="20" t="str">
        <f t="shared" ref="Q373:Q385" si="271">+Q372</f>
        <v>Gráfico 5</v>
      </c>
      <c r="R373" s="47" t="s">
        <v>148</v>
      </c>
      <c r="S373" s="48">
        <f t="shared" si="269"/>
        <v>100115</v>
      </c>
      <c r="T373" s="28"/>
      <c r="U373" s="28"/>
      <c r="V373" s="28"/>
      <c r="W373" s="28"/>
      <c r="X373" s="28"/>
      <c r="Y373" s="28"/>
      <c r="Z373" s="25" t="str">
        <f t="shared" si="270"/>
        <v>https://analytics.zoho.com/open-view/2395394000001175274?ZOHO_CRITERIA=%224.5%22.%22Id_Producto%22%3D100115</v>
      </c>
      <c r="AA373" s="29" t="s">
        <v>149</v>
      </c>
      <c r="AB373" s="30" t="str">
        <f t="shared" si="265"/>
        <v>Chile</v>
      </c>
      <c r="AC373" s="31" t="str">
        <f t="shared" si="265"/>
        <v>Año 2020</v>
      </c>
      <c r="AD373" s="32" t="str">
        <f t="shared" si="265"/>
        <v>Número</v>
      </c>
      <c r="AE373" s="30" t="str">
        <f t="shared" si="265"/>
        <v>Empleados</v>
      </c>
      <c r="AG373" s="33" t="str">
        <f t="shared" si="229"/>
        <v>Gráfico 5</v>
      </c>
      <c r="AH373" s="34" t="str">
        <f t="shared" si="239"/>
        <v>Número Empleados Agrícultura</v>
      </c>
      <c r="AI373" s="34" t="str">
        <f t="shared" si="267"/>
        <v>Ventas Estimadas de empresas dedicadas a agricultura y/o ganadería clasificadas por el Servicio de Impuestos Internos de tamaño GRANDE 3</v>
      </c>
      <c r="AJ373" s="34" t="str">
        <f t="shared" si="231"/>
        <v>Número de Empleados en Empresas del Sector Agrícola en cultivos de Semillas según la Categoría de Tamaño Específica del Servicio de Impuestos Internos de Chile para el Año 2020 (empleados)</v>
      </c>
      <c r="AK373" s="35" t="str">
        <f t="shared" si="266"/>
        <v>Año 2020</v>
      </c>
      <c r="AL373" s="34" t="str">
        <f t="shared" si="266"/>
        <v>venta estimada, empresas en agricultura, cultivos, actividad económica, agricultura, ganadería</v>
      </c>
      <c r="AM373" s="36" t="str">
        <f t="shared" si="232"/>
        <v>https://analytics.zoho.com/open-view/2395394000001175274?ZOHO_CRITERIA=%224.5%22.%22Id_Producto%22%3D100115</v>
      </c>
      <c r="AN373" s="44" t="str">
        <f t="shared" si="263"/>
        <v>CHL</v>
      </c>
      <c r="AO373" s="44" t="str">
        <f t="shared" si="263"/>
        <v>País</v>
      </c>
      <c r="AP373" s="34" t="str">
        <f t="shared" si="263"/>
        <v>Número de Empleados de las empresas dedicadas a una actividad económica asociada a la agricultura o la ganadería, según tamaño de la empresa.</v>
      </c>
      <c r="AQ373" s="45">
        <f t="shared" si="263"/>
        <v>44324</v>
      </c>
      <c r="AR373" s="36" t="str">
        <f t="shared" si="263"/>
        <v>Español</v>
      </c>
      <c r="AS373" s="36" t="str">
        <f t="shared" si="263"/>
        <v>Naty</v>
      </c>
      <c r="AT373" s="40" t="str">
        <f t="shared" si="263"/>
        <v>No Aplica</v>
      </c>
      <c r="AU373" s="40" t="str">
        <f t="shared" si="263"/>
        <v>No Aplica</v>
      </c>
      <c r="AV373" s="40" t="str">
        <f t="shared" si="263"/>
        <v>No Aplica</v>
      </c>
      <c r="AW373" s="35">
        <f t="shared" si="263"/>
        <v>100100000</v>
      </c>
      <c r="AX373" s="41" t="e">
        <f t="shared" si="263"/>
        <v>#REF!</v>
      </c>
      <c r="AY373" s="46" t="str">
        <f t="shared" si="263"/>
        <v>Fruta</v>
      </c>
      <c r="AZ373" s="40">
        <f t="shared" si="263"/>
        <v>38</v>
      </c>
      <c r="BA373" s="41" t="e">
        <f>+VLOOKUP($Z373,[3]!Temporalidad[[nombre]:[Columna1]],7,0)</f>
        <v>#REF!</v>
      </c>
      <c r="BB373" s="41" t="e">
        <f>+VLOOKUP($B373,[3]!Tipo_Gráfico[#Data],2,0)</f>
        <v>#REF!</v>
      </c>
      <c r="BC373" s="36" t="str">
        <f t="shared" si="241"/>
        <v>Servicio de Impuestos Internos , Ministerio de Hacienda, Chile</v>
      </c>
      <c r="BD373" s="35" t="e">
        <f>+VLOOKUP($AA373,[3]!unidad_medida[[nombre]:[Columna1]],2,0)</f>
        <v>#REF!</v>
      </c>
      <c r="BE373" s="40" t="str">
        <f t="shared" si="264"/>
        <v>No Aplica</v>
      </c>
      <c r="BF373" s="40" t="str">
        <f t="shared" si="264"/>
        <v>No Aplica</v>
      </c>
      <c r="BG373" s="40" t="str">
        <f t="shared" si="264"/>
        <v>No Aplica</v>
      </c>
      <c r="BH373" s="41" t="e">
        <f>+VLOOKUP($AP373,[3]!Responsables[#Data],3,0)</f>
        <v>#REF!</v>
      </c>
      <c r="BI373" s="41" t="e">
        <f>+VLOOKUP($AA373,[3]!unidad_medida[[nombre]:[Columna1]],5,0)</f>
        <v>#REF!</v>
      </c>
    </row>
    <row r="374" spans="1:61" ht="24" x14ac:dyDescent="0.35">
      <c r="A374" s="58" t="s">
        <v>250</v>
      </c>
      <c r="B374" s="58" t="s">
        <v>251</v>
      </c>
      <c r="C374" s="59">
        <v>4.3</v>
      </c>
      <c r="D374" s="19">
        <f t="shared" si="235"/>
        <v>59</v>
      </c>
      <c r="E374" s="20" t="str">
        <f t="shared" ref="E374:E385" si="272">+E373</f>
        <v>GR</v>
      </c>
      <c r="F374" s="21"/>
      <c r="G374" s="22"/>
      <c r="H374" s="24">
        <v>100117</v>
      </c>
      <c r="I374" s="22"/>
      <c r="J374" s="23" t="s">
        <v>48</v>
      </c>
      <c r="K374" s="22"/>
      <c r="L374" s="22"/>
      <c r="M374" s="22"/>
      <c r="N374" s="22"/>
      <c r="O374" s="22"/>
      <c r="P374" s="53" t="str">
        <f t="shared" si="268"/>
        <v>Número de Empleados en Empresas del Sector Agrícola en cultivos de Plantas y forraje según la Categoría de Tamaño Específica del Servicio de Impuestos Internos de Chile para el Año 2020 (empleados)</v>
      </c>
      <c r="Q374" s="20" t="str">
        <f t="shared" si="271"/>
        <v>Gráfico 5</v>
      </c>
      <c r="R374" s="47" t="s">
        <v>150</v>
      </c>
      <c r="S374" s="48">
        <f t="shared" si="269"/>
        <v>100117</v>
      </c>
      <c r="T374" s="28"/>
      <c r="U374" s="28"/>
      <c r="V374" s="28"/>
      <c r="W374" s="28"/>
      <c r="X374" s="28"/>
      <c r="Y374" s="28"/>
      <c r="Z374" s="25" t="str">
        <f t="shared" si="270"/>
        <v>https://analytics.zoho.com/open-view/2395394000001175274?ZOHO_CRITERIA=%224.5%22.%22Id_Producto%22%3D100117</v>
      </c>
      <c r="AA374" s="29" t="s">
        <v>151</v>
      </c>
      <c r="AB374" s="30" t="str">
        <f t="shared" si="265"/>
        <v>Chile</v>
      </c>
      <c r="AC374" s="31" t="str">
        <f t="shared" si="265"/>
        <v>Año 2020</v>
      </c>
      <c r="AD374" s="32" t="str">
        <f t="shared" si="265"/>
        <v>Número</v>
      </c>
      <c r="AE374" s="30" t="str">
        <f t="shared" si="265"/>
        <v>Empleados</v>
      </c>
      <c r="AG374" s="33" t="str">
        <f t="shared" si="229"/>
        <v>Gráfico 5</v>
      </c>
      <c r="AH374" s="34" t="str">
        <f t="shared" si="239"/>
        <v>Número Empleados Agrícultura</v>
      </c>
      <c r="AI374" s="34" t="str">
        <f t="shared" si="267"/>
        <v>Ventas Estimadas de empresas dedicadas a agricultura y/o ganadería clasificadas por el Servicio de Impuestos Internos de tamaño GRANDE 3</v>
      </c>
      <c r="AJ374" s="34" t="str">
        <f t="shared" si="231"/>
        <v>Número de Empleados en Empresas del Sector Agrícola en cultivos de Plantas y forraje según la Categoría de Tamaño Específica del Servicio de Impuestos Internos de Chile para el Año 2020 (empleados)</v>
      </c>
      <c r="AK374" s="35" t="str">
        <f t="shared" si="266"/>
        <v>Año 2020</v>
      </c>
      <c r="AL374" s="34" t="str">
        <f t="shared" si="266"/>
        <v>venta estimada, empresas en agricultura, cultivos, actividad económica, agricultura, ganadería</v>
      </c>
      <c r="AM374" s="36" t="str">
        <f t="shared" si="232"/>
        <v>https://analytics.zoho.com/open-view/2395394000001175274?ZOHO_CRITERIA=%224.5%22.%22Id_Producto%22%3D100117</v>
      </c>
      <c r="AN374" s="44" t="str">
        <f t="shared" si="263"/>
        <v>CHL</v>
      </c>
      <c r="AO374" s="44" t="str">
        <f t="shared" si="263"/>
        <v>País</v>
      </c>
      <c r="AP374" s="34" t="str">
        <f t="shared" si="263"/>
        <v>Número de Empleados de las empresas dedicadas a una actividad económica asociada a la agricultura o la ganadería, según tamaño de la empresa.</v>
      </c>
      <c r="AQ374" s="45">
        <f t="shared" si="263"/>
        <v>44324</v>
      </c>
      <c r="AR374" s="36" t="str">
        <f t="shared" si="263"/>
        <v>Español</v>
      </c>
      <c r="AS374" s="36" t="str">
        <f t="shared" si="263"/>
        <v>Naty</v>
      </c>
      <c r="AT374" s="40" t="str">
        <f t="shared" si="263"/>
        <v>No Aplica</v>
      </c>
      <c r="AU374" s="40" t="str">
        <f t="shared" si="263"/>
        <v>No Aplica</v>
      </c>
      <c r="AV374" s="40" t="str">
        <f t="shared" si="263"/>
        <v>No Aplica</v>
      </c>
      <c r="AW374" s="35">
        <f t="shared" si="263"/>
        <v>100100000</v>
      </c>
      <c r="AX374" s="41" t="e">
        <f t="shared" si="263"/>
        <v>#REF!</v>
      </c>
      <c r="AY374" s="46" t="str">
        <f t="shared" si="263"/>
        <v>Fruta</v>
      </c>
      <c r="AZ374" s="40">
        <f t="shared" si="263"/>
        <v>38</v>
      </c>
      <c r="BA374" s="41" t="e">
        <f>+VLOOKUP($Z374,[3]!Temporalidad[[nombre]:[Columna1]],7,0)</f>
        <v>#REF!</v>
      </c>
      <c r="BB374" s="41" t="e">
        <f>+VLOOKUP($B374,[3]!Tipo_Gráfico[#Data],2,0)</f>
        <v>#REF!</v>
      </c>
      <c r="BC374" s="36" t="str">
        <f t="shared" si="241"/>
        <v>Servicio de Impuestos Internos , Ministerio de Hacienda, Chile</v>
      </c>
      <c r="BD374" s="35" t="e">
        <f>+VLOOKUP($AA374,[3]!unidad_medida[[nombre]:[Columna1]],2,0)</f>
        <v>#REF!</v>
      </c>
      <c r="BE374" s="40" t="str">
        <f t="shared" si="264"/>
        <v>No Aplica</v>
      </c>
      <c r="BF374" s="40" t="str">
        <f t="shared" si="264"/>
        <v>No Aplica</v>
      </c>
      <c r="BG374" s="40" t="str">
        <f t="shared" si="264"/>
        <v>No Aplica</v>
      </c>
      <c r="BH374" s="41" t="e">
        <f>+VLOOKUP($AP374,[3]!Responsables[#Data],3,0)</f>
        <v>#REF!</v>
      </c>
      <c r="BI374" s="41" t="e">
        <f>+VLOOKUP($AA374,[3]!unidad_medida[[nombre]:[Columna1]],5,0)</f>
        <v>#REF!</v>
      </c>
    </row>
    <row r="375" spans="1:61" ht="24" x14ac:dyDescent="0.35">
      <c r="A375" s="58" t="s">
        <v>250</v>
      </c>
      <c r="B375" s="58" t="s">
        <v>251</v>
      </c>
      <c r="C375" s="59">
        <v>4.3</v>
      </c>
      <c r="D375" s="19">
        <f t="shared" si="235"/>
        <v>60</v>
      </c>
      <c r="E375" s="20" t="str">
        <f t="shared" si="272"/>
        <v>GR</v>
      </c>
      <c r="F375" s="21"/>
      <c r="G375" s="22"/>
      <c r="H375" s="22"/>
      <c r="I375" s="24">
        <v>100110002</v>
      </c>
      <c r="J375" s="23" t="s">
        <v>48</v>
      </c>
      <c r="K375" s="22"/>
      <c r="L375" s="22"/>
      <c r="M375" s="22"/>
      <c r="N375" s="22"/>
      <c r="O375" s="22"/>
      <c r="P375" s="53" t="str">
        <f t="shared" si="268"/>
        <v>Número de Empleados en Empresas del Sector Agrícola en cultivos de Porotos según la Categoría de Tamaño Específica del Servicio de Impuestos Internos de Chile para el Año 2020 (empleados)</v>
      </c>
      <c r="Q375" s="20" t="s">
        <v>152</v>
      </c>
      <c r="R375" s="49" t="s">
        <v>153</v>
      </c>
      <c r="S375" s="50">
        <f>+I375</f>
        <v>100110002</v>
      </c>
      <c r="T375" s="28"/>
      <c r="U375" s="28"/>
      <c r="V375" s="28"/>
      <c r="W375" s="28"/>
      <c r="X375" s="28"/>
      <c r="Y375" s="28"/>
      <c r="Z375" s="25" t="str">
        <f>+"https://analytics.zoho.com/open-view/2395394000001175301?ZOHO_CRITERIA=%224.5%22.%22Id_Categor%C3%ADa%22%3D"&amp;S375</f>
        <v>https://analytics.zoho.com/open-view/2395394000001175301?ZOHO_CRITERIA=%224.5%22.%22Id_Categor%C3%ADa%22%3D100110002</v>
      </c>
      <c r="AA375" s="29" t="s">
        <v>154</v>
      </c>
      <c r="AB375" s="30" t="str">
        <f t="shared" si="265"/>
        <v>Chile</v>
      </c>
      <c r="AC375" s="31" t="str">
        <f t="shared" si="265"/>
        <v>Año 2020</v>
      </c>
      <c r="AD375" s="32" t="str">
        <f t="shared" si="265"/>
        <v>Número</v>
      </c>
      <c r="AE375" s="30" t="str">
        <f t="shared" si="265"/>
        <v>Empleados</v>
      </c>
      <c r="AG375" s="33" t="str">
        <f t="shared" si="229"/>
        <v>Gráfico 6</v>
      </c>
      <c r="AH375" s="34" t="str">
        <f t="shared" si="239"/>
        <v>Número Empleados Agrícultura</v>
      </c>
      <c r="AI375" s="34" t="str">
        <f t="shared" si="267"/>
        <v>Ventas Estimadas de empresas dedicadas a agricultura y/o ganadería clasificadas por el Servicio de Impuestos Internos de tamaño GRANDE 3</v>
      </c>
      <c r="AJ375" s="34" t="str">
        <f t="shared" si="231"/>
        <v>Número de Empleados en Empresas del Sector Agrícola en cultivos de Porotos según la Categoría de Tamaño Específica del Servicio de Impuestos Internos de Chile para el Año 2020 (empleados)</v>
      </c>
      <c r="AK375" s="35" t="str">
        <f t="shared" si="266"/>
        <v>Año 2020</v>
      </c>
      <c r="AL375" s="34" t="str">
        <f t="shared" si="266"/>
        <v>venta estimada, empresas en agricultura, cultivos, actividad económica, agricultura, ganadería</v>
      </c>
      <c r="AM375" s="36" t="str">
        <f t="shared" si="232"/>
        <v>https://analytics.zoho.com/open-view/2395394000001175301?ZOHO_CRITERIA=%224.5%22.%22Id_Categor%C3%ADa%22%3D100110002</v>
      </c>
      <c r="AN375" s="44" t="str">
        <f t="shared" si="263"/>
        <v>CHL</v>
      </c>
      <c r="AO375" s="44" t="str">
        <f t="shared" si="263"/>
        <v>País</v>
      </c>
      <c r="AP375" s="34" t="str">
        <f t="shared" si="263"/>
        <v>Número de Empleados de las empresas dedicadas a una actividad económica asociada a la agricultura o la ganadería, según tamaño de la empresa.</v>
      </c>
      <c r="AQ375" s="45">
        <f t="shared" si="263"/>
        <v>44324</v>
      </c>
      <c r="AR375" s="36" t="str">
        <f t="shared" si="263"/>
        <v>Español</v>
      </c>
      <c r="AS375" s="36" t="str">
        <f t="shared" si="263"/>
        <v>Naty</v>
      </c>
      <c r="AT375" s="40" t="str">
        <f t="shared" si="263"/>
        <v>No Aplica</v>
      </c>
      <c r="AU375" s="40" t="str">
        <f t="shared" si="263"/>
        <v>No Aplica</v>
      </c>
      <c r="AV375" s="40" t="str">
        <f t="shared" si="263"/>
        <v>No Aplica</v>
      </c>
      <c r="AW375" s="35">
        <v>100110002</v>
      </c>
      <c r="AX375" s="41" t="e">
        <f t="shared" si="263"/>
        <v>#REF!</v>
      </c>
      <c r="AY375" s="46" t="str">
        <f t="shared" si="263"/>
        <v>Fruta</v>
      </c>
      <c r="AZ375" s="40">
        <f t="shared" si="263"/>
        <v>38</v>
      </c>
      <c r="BA375" s="41" t="e">
        <f>+VLOOKUP($Z375,[3]!Temporalidad[[nombre]:[Columna1]],7,0)</f>
        <v>#REF!</v>
      </c>
      <c r="BB375" s="41" t="e">
        <f>+VLOOKUP($B375,[3]!Tipo_Gráfico[#Data],2,0)</f>
        <v>#REF!</v>
      </c>
      <c r="BC375" s="36" t="str">
        <f t="shared" si="241"/>
        <v>Servicio de Impuestos Internos , Ministerio de Hacienda, Chile</v>
      </c>
      <c r="BD375" s="35" t="e">
        <f>+VLOOKUP($AA375,[3]!unidad_medida[[nombre]:[Columna1]],2,0)</f>
        <v>#REF!</v>
      </c>
      <c r="BE375" s="40" t="str">
        <f t="shared" si="264"/>
        <v>No Aplica</v>
      </c>
      <c r="BF375" s="40" t="str">
        <f t="shared" si="264"/>
        <v>No Aplica</v>
      </c>
      <c r="BG375" s="40" t="str">
        <f t="shared" si="264"/>
        <v>No Aplica</v>
      </c>
      <c r="BH375" s="41" t="e">
        <f>+VLOOKUP($AP375,[3]!Responsables[#Data],3,0)</f>
        <v>#REF!</v>
      </c>
      <c r="BI375" s="41" t="e">
        <f>+VLOOKUP($AA375,[3]!unidad_medida[[nombre]:[Columna1]],5,0)</f>
        <v>#REF!</v>
      </c>
    </row>
    <row r="376" spans="1:61" ht="24" x14ac:dyDescent="0.35">
      <c r="A376" s="58" t="s">
        <v>250</v>
      </c>
      <c r="B376" s="58" t="s">
        <v>251</v>
      </c>
      <c r="C376" s="59">
        <v>4.3</v>
      </c>
      <c r="D376" s="19">
        <f t="shared" si="235"/>
        <v>61</v>
      </c>
      <c r="E376" s="20" t="str">
        <f t="shared" si="272"/>
        <v>GR</v>
      </c>
      <c r="F376" s="21"/>
      <c r="G376" s="22"/>
      <c r="H376" s="22"/>
      <c r="I376" s="24">
        <v>100110007</v>
      </c>
      <c r="J376" s="23" t="s">
        <v>48</v>
      </c>
      <c r="K376" s="22"/>
      <c r="L376" s="22"/>
      <c r="M376" s="22"/>
      <c r="N376" s="22"/>
      <c r="O376" s="22"/>
      <c r="P376" s="53" t="str">
        <f t="shared" si="268"/>
        <v>Número de Empleados en Empresas del Sector Agrícola en cultivos de Otras legumbres según la Categoría de Tamaño Específica del Servicio de Impuestos Internos de Chile para el Año 2020 (empleados)</v>
      </c>
      <c r="Q376" s="20" t="str">
        <f t="shared" si="271"/>
        <v>Gráfico 6</v>
      </c>
      <c r="R376" s="49" t="s">
        <v>155</v>
      </c>
      <c r="S376" s="50">
        <f t="shared" ref="S376:S396" si="273">+I376</f>
        <v>100110007</v>
      </c>
      <c r="T376" s="28"/>
      <c r="U376" s="28"/>
      <c r="V376" s="28"/>
      <c r="W376" s="28"/>
      <c r="X376" s="28"/>
      <c r="Y376" s="28"/>
      <c r="Z376" s="25" t="str">
        <f t="shared" ref="Z376:Z396" si="274">+"https://analytics.zoho.com/open-view/2395394000001175301?ZOHO_CRITERIA=%224.5%22.%22Id_Categor%C3%ADa%22%3D"&amp;S376</f>
        <v>https://analytics.zoho.com/open-view/2395394000001175301?ZOHO_CRITERIA=%224.5%22.%22Id_Categor%C3%ADa%22%3D100110007</v>
      </c>
      <c r="AA376" s="29" t="s">
        <v>156</v>
      </c>
      <c r="AB376" s="30" t="str">
        <f t="shared" si="265"/>
        <v>Chile</v>
      </c>
      <c r="AC376" s="31" t="str">
        <f t="shared" si="265"/>
        <v>Año 2020</v>
      </c>
      <c r="AD376" s="32" t="str">
        <f t="shared" si="265"/>
        <v>Número</v>
      </c>
      <c r="AE376" s="30" t="str">
        <f t="shared" si="265"/>
        <v>Empleados</v>
      </c>
      <c r="AG376" s="33" t="str">
        <f t="shared" si="229"/>
        <v>Gráfico 6</v>
      </c>
      <c r="AH376" s="34" t="str">
        <f t="shared" si="239"/>
        <v>Número Empleados Agrícultura</v>
      </c>
      <c r="AI376" s="34" t="str">
        <f t="shared" si="267"/>
        <v>Ventas Estimadas de empresas dedicadas a agricultura y/o ganadería clasificadas por el Servicio de Impuestos Internos de tamaño GRANDE 3</v>
      </c>
      <c r="AJ376" s="34" t="str">
        <f t="shared" si="231"/>
        <v>Número de Empleados en Empresas del Sector Agrícola en cultivos de Otras legumbres según la Categoría de Tamaño Específica del Servicio de Impuestos Internos de Chile para el Año 2020 (empleados)</v>
      </c>
      <c r="AK376" s="35" t="str">
        <f t="shared" si="266"/>
        <v>Año 2020</v>
      </c>
      <c r="AL376" s="34" t="str">
        <f t="shared" si="266"/>
        <v>venta estimada, empresas en agricultura, cultivos, actividad económica, agricultura, ganadería</v>
      </c>
      <c r="AM376" s="36" t="str">
        <f t="shared" si="232"/>
        <v>https://analytics.zoho.com/open-view/2395394000001175301?ZOHO_CRITERIA=%224.5%22.%22Id_Categor%C3%ADa%22%3D100110007</v>
      </c>
      <c r="AN376" s="44" t="str">
        <f t="shared" si="263"/>
        <v>CHL</v>
      </c>
      <c r="AO376" s="44" t="str">
        <f t="shared" si="263"/>
        <v>País</v>
      </c>
      <c r="AP376" s="34" t="str">
        <f t="shared" si="263"/>
        <v>Número de Empleados de las empresas dedicadas a una actividad económica asociada a la agricultura o la ganadería, según tamaño de la empresa.</v>
      </c>
      <c r="AQ376" s="45">
        <f t="shared" si="263"/>
        <v>44324</v>
      </c>
      <c r="AR376" s="36" t="str">
        <f t="shared" si="263"/>
        <v>Español</v>
      </c>
      <c r="AS376" s="36" t="str">
        <f t="shared" si="263"/>
        <v>Naty</v>
      </c>
      <c r="AT376" s="40" t="str">
        <f t="shared" si="263"/>
        <v>No Aplica</v>
      </c>
      <c r="AU376" s="40" t="str">
        <f t="shared" si="263"/>
        <v>No Aplica</v>
      </c>
      <c r="AV376" s="40" t="str">
        <f t="shared" si="263"/>
        <v>No Aplica</v>
      </c>
      <c r="AW376" s="35">
        <v>100110007</v>
      </c>
      <c r="AX376" s="41" t="e">
        <f t="shared" si="263"/>
        <v>#REF!</v>
      </c>
      <c r="AY376" s="46" t="str">
        <f t="shared" si="263"/>
        <v>Fruta</v>
      </c>
      <c r="AZ376" s="40">
        <f t="shared" si="263"/>
        <v>38</v>
      </c>
      <c r="BA376" s="41" t="e">
        <f>+VLOOKUP($Z376,[3]!Temporalidad[[nombre]:[Columna1]],7,0)</f>
        <v>#REF!</v>
      </c>
      <c r="BB376" s="41" t="e">
        <f>+VLOOKUP($B376,[3]!Tipo_Gráfico[#Data],2,0)</f>
        <v>#REF!</v>
      </c>
      <c r="BC376" s="36" t="str">
        <f t="shared" si="241"/>
        <v>Servicio de Impuestos Internos , Ministerio de Hacienda, Chile</v>
      </c>
      <c r="BD376" s="35" t="e">
        <f>+VLOOKUP($AA376,[3]!unidad_medida[[nombre]:[Columna1]],2,0)</f>
        <v>#REF!</v>
      </c>
      <c r="BE376" s="40" t="str">
        <f t="shared" si="264"/>
        <v>No Aplica</v>
      </c>
      <c r="BF376" s="40" t="str">
        <f t="shared" si="264"/>
        <v>No Aplica</v>
      </c>
      <c r="BG376" s="40" t="str">
        <f t="shared" si="264"/>
        <v>No Aplica</v>
      </c>
      <c r="BH376" s="41" t="e">
        <f>+VLOOKUP($AP376,[3]!Responsables[#Data],3,0)</f>
        <v>#REF!</v>
      </c>
      <c r="BI376" s="41" t="e">
        <f>+VLOOKUP($AA376,[3]!unidad_medida[[nombre]:[Columna1]],5,0)</f>
        <v>#REF!</v>
      </c>
    </row>
    <row r="377" spans="1:61" ht="24" x14ac:dyDescent="0.35">
      <c r="A377" s="58" t="s">
        <v>250</v>
      </c>
      <c r="B377" s="58" t="s">
        <v>251</v>
      </c>
      <c r="C377" s="59">
        <v>4.3</v>
      </c>
      <c r="D377" s="19">
        <f t="shared" si="235"/>
        <v>62</v>
      </c>
      <c r="E377" s="20" t="str">
        <f t="shared" si="272"/>
        <v>GR</v>
      </c>
      <c r="F377" s="21"/>
      <c r="G377" s="22"/>
      <c r="H377" s="22"/>
      <c r="I377" s="24">
        <v>100111001</v>
      </c>
      <c r="J377" s="23" t="s">
        <v>48</v>
      </c>
      <c r="K377" s="22"/>
      <c r="L377" s="22"/>
      <c r="M377" s="22"/>
      <c r="N377" s="22"/>
      <c r="O377" s="22"/>
      <c r="P377" s="53" t="str">
        <f t="shared" si="268"/>
        <v>Número de Empleados en Empresas del Sector Agrícola en cultivos de Arroz según la Categoría de Tamaño Específica del Servicio de Impuestos Internos de Chile para el Año 2020 (empleados)</v>
      </c>
      <c r="Q377" s="20" t="str">
        <f t="shared" si="271"/>
        <v>Gráfico 6</v>
      </c>
      <c r="R377" s="49" t="s">
        <v>157</v>
      </c>
      <c r="S377" s="50">
        <f t="shared" si="273"/>
        <v>100111001</v>
      </c>
      <c r="T377" s="28"/>
      <c r="U377" s="28"/>
      <c r="V377" s="28"/>
      <c r="W377" s="28"/>
      <c r="X377" s="28"/>
      <c r="Y377" s="28"/>
      <c r="Z377" s="25" t="str">
        <f t="shared" si="274"/>
        <v>https://analytics.zoho.com/open-view/2395394000001175301?ZOHO_CRITERIA=%224.5%22.%22Id_Categor%C3%ADa%22%3D100111001</v>
      </c>
      <c r="AA377" s="29" t="s">
        <v>158</v>
      </c>
      <c r="AB377" s="30" t="str">
        <f t="shared" si="265"/>
        <v>Chile</v>
      </c>
      <c r="AC377" s="31" t="str">
        <f t="shared" si="265"/>
        <v>Año 2020</v>
      </c>
      <c r="AD377" s="32" t="str">
        <f t="shared" si="265"/>
        <v>Número</v>
      </c>
      <c r="AE377" s="30" t="str">
        <f t="shared" si="265"/>
        <v>Empleados</v>
      </c>
      <c r="AG377" s="33" t="str">
        <f t="shared" si="229"/>
        <v>Gráfico 6</v>
      </c>
      <c r="AH377" s="34" t="str">
        <f t="shared" si="239"/>
        <v>Número Empleados Agrícultura</v>
      </c>
      <c r="AI377" s="34" t="str">
        <f t="shared" si="267"/>
        <v>Ventas Estimadas de empresas dedicadas a agricultura y/o ganadería clasificadas por el Servicio de Impuestos Internos de tamaño GRANDE 3</v>
      </c>
      <c r="AJ377" s="34" t="str">
        <f t="shared" si="231"/>
        <v>Número de Empleados en Empresas del Sector Agrícola en cultivos de Arroz según la Categoría de Tamaño Específica del Servicio de Impuestos Internos de Chile para el Año 2020 (empleados)</v>
      </c>
      <c r="AK377" s="35" t="str">
        <f t="shared" si="266"/>
        <v>Año 2020</v>
      </c>
      <c r="AL377" s="34" t="str">
        <f t="shared" si="266"/>
        <v>venta estimada, empresas en agricultura, cultivos, actividad económica, agricultura, ganadería</v>
      </c>
      <c r="AM377" s="36" t="str">
        <f t="shared" si="232"/>
        <v>https://analytics.zoho.com/open-view/2395394000001175301?ZOHO_CRITERIA=%224.5%22.%22Id_Categor%C3%ADa%22%3D100111001</v>
      </c>
      <c r="AN377" s="44" t="str">
        <f t="shared" si="263"/>
        <v>CHL</v>
      </c>
      <c r="AO377" s="44" t="str">
        <f t="shared" si="263"/>
        <v>País</v>
      </c>
      <c r="AP377" s="34" t="str">
        <f t="shared" si="263"/>
        <v>Número de Empleados de las empresas dedicadas a una actividad económica asociada a la agricultura o la ganadería, según tamaño de la empresa.</v>
      </c>
      <c r="AQ377" s="45">
        <f t="shared" si="263"/>
        <v>44324</v>
      </c>
      <c r="AR377" s="36" t="str">
        <f t="shared" si="263"/>
        <v>Español</v>
      </c>
      <c r="AS377" s="36" t="str">
        <f t="shared" si="263"/>
        <v>Naty</v>
      </c>
      <c r="AT377" s="40" t="str">
        <f t="shared" si="263"/>
        <v>No Aplica</v>
      </c>
      <c r="AU377" s="40" t="str">
        <f t="shared" si="263"/>
        <v>No Aplica</v>
      </c>
      <c r="AV377" s="40" t="str">
        <f t="shared" si="263"/>
        <v>No Aplica</v>
      </c>
      <c r="AW377" s="35">
        <v>100111001</v>
      </c>
      <c r="AX377" s="41" t="e">
        <f t="shared" si="263"/>
        <v>#REF!</v>
      </c>
      <c r="AY377" s="46" t="str">
        <f t="shared" si="263"/>
        <v>Fruta</v>
      </c>
      <c r="AZ377" s="40">
        <f t="shared" si="263"/>
        <v>38</v>
      </c>
      <c r="BA377" s="41" t="e">
        <f>+VLOOKUP($Z377,[3]!Temporalidad[[nombre]:[Columna1]],7,0)</f>
        <v>#REF!</v>
      </c>
      <c r="BB377" s="41" t="e">
        <f>+VLOOKUP($B377,[3]!Tipo_Gráfico[#Data],2,0)</f>
        <v>#REF!</v>
      </c>
      <c r="BC377" s="36" t="str">
        <f t="shared" si="241"/>
        <v>Servicio de Impuestos Internos , Ministerio de Hacienda, Chile</v>
      </c>
      <c r="BD377" s="35" t="e">
        <f>+VLOOKUP($AA377,[3]!unidad_medida[[nombre]:[Columna1]],2,0)</f>
        <v>#REF!</v>
      </c>
      <c r="BE377" s="40" t="str">
        <f t="shared" si="264"/>
        <v>No Aplica</v>
      </c>
      <c r="BF377" s="40" t="str">
        <f t="shared" si="264"/>
        <v>No Aplica</v>
      </c>
      <c r="BG377" s="40" t="str">
        <f t="shared" si="264"/>
        <v>No Aplica</v>
      </c>
      <c r="BH377" s="41" t="e">
        <f>+VLOOKUP($AP377,[3]!Responsables[#Data],3,0)</f>
        <v>#REF!</v>
      </c>
      <c r="BI377" s="41" t="e">
        <f>+VLOOKUP($AA377,[3]!unidad_medida[[nombre]:[Columna1]],5,0)</f>
        <v>#REF!</v>
      </c>
    </row>
    <row r="378" spans="1:61" ht="24" x14ac:dyDescent="0.35">
      <c r="A378" s="58" t="s">
        <v>250</v>
      </c>
      <c r="B378" s="58" t="s">
        <v>251</v>
      </c>
      <c r="C378" s="59">
        <v>4.3</v>
      </c>
      <c r="D378" s="19">
        <f t="shared" si="235"/>
        <v>63</v>
      </c>
      <c r="E378" s="20" t="str">
        <f t="shared" si="272"/>
        <v>GR</v>
      </c>
      <c r="F378" s="21"/>
      <c r="G378" s="22"/>
      <c r="H378" s="22"/>
      <c r="I378" s="24">
        <v>100111002</v>
      </c>
      <c r="J378" s="23" t="s">
        <v>48</v>
      </c>
      <c r="K378" s="22"/>
      <c r="L378" s="22"/>
      <c r="M378" s="22"/>
      <c r="N378" s="22"/>
      <c r="O378" s="22"/>
      <c r="P378" s="53" t="str">
        <f t="shared" si="268"/>
        <v>Número de Empleados en Empresas del Sector Agrícola en cultivos de Trigo según la Categoría de Tamaño Específica del Servicio de Impuestos Internos de Chile para el Año 2020 (empleados)</v>
      </c>
      <c r="Q378" s="20" t="str">
        <f t="shared" si="271"/>
        <v>Gráfico 6</v>
      </c>
      <c r="R378" s="49" t="s">
        <v>159</v>
      </c>
      <c r="S378" s="50">
        <f t="shared" si="273"/>
        <v>100111002</v>
      </c>
      <c r="T378" s="28"/>
      <c r="U378" s="28"/>
      <c r="V378" s="28"/>
      <c r="W378" s="28"/>
      <c r="X378" s="28"/>
      <c r="Y378" s="28"/>
      <c r="Z378" s="25" t="str">
        <f t="shared" si="274"/>
        <v>https://analytics.zoho.com/open-view/2395394000001175301?ZOHO_CRITERIA=%224.5%22.%22Id_Categor%C3%ADa%22%3D100111002</v>
      </c>
      <c r="AA378" s="29" t="s">
        <v>160</v>
      </c>
      <c r="AB378" s="30" t="str">
        <f t="shared" si="265"/>
        <v>Chile</v>
      </c>
      <c r="AC378" s="31" t="str">
        <f t="shared" si="265"/>
        <v>Año 2020</v>
      </c>
      <c r="AD378" s="32" t="str">
        <f t="shared" si="265"/>
        <v>Número</v>
      </c>
      <c r="AE378" s="30" t="str">
        <f t="shared" si="265"/>
        <v>Empleados</v>
      </c>
      <c r="AG378" s="33" t="str">
        <f t="shared" si="229"/>
        <v>Gráfico 6</v>
      </c>
      <c r="AH378" s="34" t="str">
        <f t="shared" si="239"/>
        <v>Número Empleados Agrícultura</v>
      </c>
      <c r="AI378" s="34" t="str">
        <f t="shared" si="267"/>
        <v>Ventas Estimadas de empresas dedicadas a agricultura y/o ganadería clasificadas por el Servicio de Impuestos Internos de tamaño GRANDE 3</v>
      </c>
      <c r="AJ378" s="34" t="str">
        <f t="shared" si="231"/>
        <v>Número de Empleados en Empresas del Sector Agrícola en cultivos de Trigo según la Categoría de Tamaño Específica del Servicio de Impuestos Internos de Chile para el Año 2020 (empleados)</v>
      </c>
      <c r="AK378" s="35" t="str">
        <f t="shared" si="266"/>
        <v>Año 2020</v>
      </c>
      <c r="AL378" s="34" t="str">
        <f t="shared" si="266"/>
        <v>venta estimada, empresas en agricultura, cultivos, actividad económica, agricultura, ganadería</v>
      </c>
      <c r="AM378" s="36" t="str">
        <f t="shared" si="232"/>
        <v>https://analytics.zoho.com/open-view/2395394000001175301?ZOHO_CRITERIA=%224.5%22.%22Id_Categor%C3%ADa%22%3D100111002</v>
      </c>
      <c r="AN378" s="44" t="str">
        <f t="shared" si="263"/>
        <v>CHL</v>
      </c>
      <c r="AO378" s="44" t="str">
        <f t="shared" si="263"/>
        <v>País</v>
      </c>
      <c r="AP378" s="34" t="str">
        <f t="shared" si="263"/>
        <v>Número de Empleados de las empresas dedicadas a una actividad económica asociada a la agricultura o la ganadería, según tamaño de la empresa.</v>
      </c>
      <c r="AQ378" s="45">
        <f t="shared" si="263"/>
        <v>44324</v>
      </c>
      <c r="AR378" s="36" t="str">
        <f t="shared" si="263"/>
        <v>Español</v>
      </c>
      <c r="AS378" s="36" t="str">
        <f t="shared" si="263"/>
        <v>Naty</v>
      </c>
      <c r="AT378" s="40" t="str">
        <f t="shared" si="263"/>
        <v>No Aplica</v>
      </c>
      <c r="AU378" s="40" t="str">
        <f t="shared" si="263"/>
        <v>No Aplica</v>
      </c>
      <c r="AV378" s="40" t="str">
        <f t="shared" si="263"/>
        <v>No Aplica</v>
      </c>
      <c r="AW378" s="35">
        <v>100111002</v>
      </c>
      <c r="AX378" s="41" t="e">
        <f t="shared" si="263"/>
        <v>#REF!</v>
      </c>
      <c r="AY378" s="46" t="str">
        <f t="shared" si="263"/>
        <v>Fruta</v>
      </c>
      <c r="AZ378" s="40">
        <f t="shared" si="263"/>
        <v>38</v>
      </c>
      <c r="BA378" s="41" t="e">
        <f>+VLOOKUP($Z378,[3]!Temporalidad[[nombre]:[Columna1]],7,0)</f>
        <v>#REF!</v>
      </c>
      <c r="BB378" s="41" t="e">
        <f>+VLOOKUP($B378,[3]!Tipo_Gráfico[#Data],2,0)</f>
        <v>#REF!</v>
      </c>
      <c r="BC378" s="36" t="str">
        <f t="shared" si="241"/>
        <v>Servicio de Impuestos Internos , Ministerio de Hacienda, Chile</v>
      </c>
      <c r="BD378" s="35" t="e">
        <f>+VLOOKUP($AA378,[3]!unidad_medida[[nombre]:[Columna1]],2,0)</f>
        <v>#REF!</v>
      </c>
      <c r="BE378" s="40" t="str">
        <f t="shared" si="264"/>
        <v>No Aplica</v>
      </c>
      <c r="BF378" s="40" t="str">
        <f t="shared" si="264"/>
        <v>No Aplica</v>
      </c>
      <c r="BG378" s="40" t="str">
        <f t="shared" si="264"/>
        <v>No Aplica</v>
      </c>
      <c r="BH378" s="41" t="e">
        <f>+VLOOKUP($AP378,[3]!Responsables[#Data],3,0)</f>
        <v>#REF!</v>
      </c>
      <c r="BI378" s="41" t="e">
        <f>+VLOOKUP($AA378,[3]!unidad_medida[[nombre]:[Columna1]],5,0)</f>
        <v>#REF!</v>
      </c>
    </row>
    <row r="379" spans="1:61" ht="24" x14ac:dyDescent="0.35">
      <c r="A379" s="58" t="s">
        <v>250</v>
      </c>
      <c r="B379" s="58" t="s">
        <v>251</v>
      </c>
      <c r="C379" s="59">
        <v>4.3</v>
      </c>
      <c r="D379" s="19">
        <f t="shared" si="235"/>
        <v>64</v>
      </c>
      <c r="E379" s="20" t="str">
        <f t="shared" si="272"/>
        <v>GR</v>
      </c>
      <c r="F379" s="21"/>
      <c r="G379" s="22"/>
      <c r="H379" s="22"/>
      <c r="I379" s="24">
        <v>100111003</v>
      </c>
      <c r="J379" s="23" t="s">
        <v>48</v>
      </c>
      <c r="K379" s="22"/>
      <c r="L379" s="22"/>
      <c r="M379" s="22"/>
      <c r="N379" s="22"/>
      <c r="O379" s="22"/>
      <c r="P379" s="53" t="str">
        <f t="shared" si="268"/>
        <v>Número de Empleados en Empresas del Sector Agrícola en cultivos de Maíz según la Categoría de Tamaño Específica del Servicio de Impuestos Internos de Chile para el Año 2020 (empleados)</v>
      </c>
      <c r="Q379" s="20" t="str">
        <f t="shared" si="271"/>
        <v>Gráfico 6</v>
      </c>
      <c r="R379" s="49" t="s">
        <v>161</v>
      </c>
      <c r="S379" s="50">
        <f t="shared" si="273"/>
        <v>100111003</v>
      </c>
      <c r="T379" s="28"/>
      <c r="U379" s="28"/>
      <c r="V379" s="28"/>
      <c r="W379" s="28"/>
      <c r="X379" s="28"/>
      <c r="Y379" s="28"/>
      <c r="Z379" s="25" t="str">
        <f t="shared" si="274"/>
        <v>https://analytics.zoho.com/open-view/2395394000001175301?ZOHO_CRITERIA=%224.5%22.%22Id_Categor%C3%ADa%22%3D100111003</v>
      </c>
      <c r="AA379" s="29" t="s">
        <v>162</v>
      </c>
      <c r="AB379" s="30" t="str">
        <f t="shared" si="265"/>
        <v>Chile</v>
      </c>
      <c r="AC379" s="31" t="str">
        <f t="shared" si="265"/>
        <v>Año 2020</v>
      </c>
      <c r="AD379" s="32" t="str">
        <f t="shared" si="265"/>
        <v>Número</v>
      </c>
      <c r="AE379" s="30" t="str">
        <f t="shared" si="265"/>
        <v>Empleados</v>
      </c>
      <c r="AG379" s="33" t="str">
        <f t="shared" si="229"/>
        <v>Gráfico 6</v>
      </c>
      <c r="AH379" s="34" t="str">
        <f t="shared" si="239"/>
        <v>Número Empleados Agrícultura</v>
      </c>
      <c r="AI379" s="34" t="str">
        <f t="shared" si="267"/>
        <v>Ventas Estimadas de empresas dedicadas a agricultura y/o ganadería clasificadas por el Servicio de Impuestos Internos de tamaño GRANDE 3</v>
      </c>
      <c r="AJ379" s="34" t="str">
        <f t="shared" si="231"/>
        <v>Número de Empleados en Empresas del Sector Agrícola en cultivos de Maíz según la Categoría de Tamaño Específica del Servicio de Impuestos Internos de Chile para el Año 2020 (empleados)</v>
      </c>
      <c r="AK379" s="35" t="str">
        <f t="shared" si="266"/>
        <v>Año 2020</v>
      </c>
      <c r="AL379" s="34" t="str">
        <f t="shared" si="266"/>
        <v>venta estimada, empresas en agricultura, cultivos, actividad económica, agricultura, ganadería</v>
      </c>
      <c r="AM379" s="36" t="str">
        <f t="shared" si="232"/>
        <v>https://analytics.zoho.com/open-view/2395394000001175301?ZOHO_CRITERIA=%224.5%22.%22Id_Categor%C3%ADa%22%3D100111003</v>
      </c>
      <c r="AN379" s="44" t="str">
        <f t="shared" si="263"/>
        <v>CHL</v>
      </c>
      <c r="AO379" s="44" t="str">
        <f t="shared" si="263"/>
        <v>País</v>
      </c>
      <c r="AP379" s="34" t="str">
        <f t="shared" si="263"/>
        <v>Número de Empleados de las empresas dedicadas a una actividad económica asociada a la agricultura o la ganadería, según tamaño de la empresa.</v>
      </c>
      <c r="AQ379" s="45">
        <f t="shared" si="263"/>
        <v>44324</v>
      </c>
      <c r="AR379" s="36" t="str">
        <f t="shared" si="263"/>
        <v>Español</v>
      </c>
      <c r="AS379" s="36" t="str">
        <f t="shared" si="263"/>
        <v>Naty</v>
      </c>
      <c r="AT379" s="40" t="str">
        <f t="shared" si="263"/>
        <v>No Aplica</v>
      </c>
      <c r="AU379" s="40" t="str">
        <f t="shared" si="263"/>
        <v>No Aplica</v>
      </c>
      <c r="AV379" s="40" t="str">
        <f t="shared" si="263"/>
        <v>No Aplica</v>
      </c>
      <c r="AW379" s="35">
        <v>100111003</v>
      </c>
      <c r="AX379" s="41" t="e">
        <f t="shared" si="263"/>
        <v>#REF!</v>
      </c>
      <c r="AY379" s="46" t="str">
        <f t="shared" si="263"/>
        <v>Fruta</v>
      </c>
      <c r="AZ379" s="40">
        <f t="shared" si="263"/>
        <v>38</v>
      </c>
      <c r="BA379" s="41" t="e">
        <f>+VLOOKUP($Z379,[3]!Temporalidad[[nombre]:[Columna1]],7,0)</f>
        <v>#REF!</v>
      </c>
      <c r="BB379" s="41" t="e">
        <f>+VLOOKUP($B379,[3]!Tipo_Gráfico[#Data],2,0)</f>
        <v>#REF!</v>
      </c>
      <c r="BC379" s="36" t="str">
        <f t="shared" si="241"/>
        <v>Servicio de Impuestos Internos , Ministerio de Hacienda, Chile</v>
      </c>
      <c r="BD379" s="35" t="e">
        <f>+VLOOKUP($AA379,[3]!unidad_medida[[nombre]:[Columna1]],2,0)</f>
        <v>#REF!</v>
      </c>
      <c r="BE379" s="40" t="str">
        <f t="shared" si="264"/>
        <v>No Aplica</v>
      </c>
      <c r="BF379" s="40" t="str">
        <f t="shared" si="264"/>
        <v>No Aplica</v>
      </c>
      <c r="BG379" s="40" t="str">
        <f t="shared" si="264"/>
        <v>No Aplica</v>
      </c>
      <c r="BH379" s="41" t="e">
        <f>+VLOOKUP($AP379,[3]!Responsables[#Data],3,0)</f>
        <v>#REF!</v>
      </c>
      <c r="BI379" s="41" t="e">
        <f>+VLOOKUP($AA379,[3]!unidad_medida[[nombre]:[Columna1]],5,0)</f>
        <v>#REF!</v>
      </c>
    </row>
    <row r="380" spans="1:61" ht="24" x14ac:dyDescent="0.35">
      <c r="A380" s="58" t="s">
        <v>250</v>
      </c>
      <c r="B380" s="58" t="s">
        <v>251</v>
      </c>
      <c r="C380" s="59">
        <v>4.3</v>
      </c>
      <c r="D380" s="19">
        <f t="shared" si="235"/>
        <v>65</v>
      </c>
      <c r="E380" s="20" t="str">
        <f t="shared" si="272"/>
        <v>GR</v>
      </c>
      <c r="F380" s="21"/>
      <c r="G380" s="22"/>
      <c r="H380" s="22"/>
      <c r="I380" s="24">
        <v>100111004</v>
      </c>
      <c r="J380" s="23" t="s">
        <v>48</v>
      </c>
      <c r="K380" s="22"/>
      <c r="L380" s="22"/>
      <c r="M380" s="22"/>
      <c r="N380" s="22"/>
      <c r="O380" s="22"/>
      <c r="P380" s="53" t="str">
        <f t="shared" si="268"/>
        <v>Número de Empleados en Empresas del Sector Agrícola en cultivos de Cebada según la Categoría de Tamaño Específica del Servicio de Impuestos Internos de Chile para el Año 2020 (empleados)</v>
      </c>
      <c r="Q380" s="20" t="str">
        <f t="shared" si="271"/>
        <v>Gráfico 6</v>
      </c>
      <c r="R380" s="49" t="s">
        <v>163</v>
      </c>
      <c r="S380" s="50">
        <f t="shared" si="273"/>
        <v>100111004</v>
      </c>
      <c r="T380" s="28"/>
      <c r="U380" s="28"/>
      <c r="V380" s="28"/>
      <c r="W380" s="28"/>
      <c r="X380" s="28"/>
      <c r="Y380" s="28"/>
      <c r="Z380" s="25" t="str">
        <f t="shared" si="274"/>
        <v>https://analytics.zoho.com/open-view/2395394000001175301?ZOHO_CRITERIA=%224.5%22.%22Id_Categor%C3%ADa%22%3D100111004</v>
      </c>
      <c r="AA380" s="29" t="s">
        <v>164</v>
      </c>
      <c r="AB380" s="30" t="str">
        <f t="shared" si="265"/>
        <v>Chile</v>
      </c>
      <c r="AC380" s="31" t="str">
        <f t="shared" si="265"/>
        <v>Año 2020</v>
      </c>
      <c r="AD380" s="32" t="str">
        <f t="shared" si="265"/>
        <v>Número</v>
      </c>
      <c r="AE380" s="30" t="str">
        <f t="shared" si="265"/>
        <v>Empleados</v>
      </c>
      <c r="AG380" s="33" t="str">
        <f t="shared" si="229"/>
        <v>Gráfico 6</v>
      </c>
      <c r="AH380" s="34" t="str">
        <f t="shared" si="239"/>
        <v>Número Empleados Agrícultura</v>
      </c>
      <c r="AI380" s="34" t="str">
        <f t="shared" si="267"/>
        <v>Ventas Estimadas de empresas dedicadas a agricultura y/o ganadería clasificadas por el Servicio de Impuestos Internos de tamaño GRANDE 3</v>
      </c>
      <c r="AJ380" s="34" t="str">
        <f t="shared" si="231"/>
        <v>Número de Empleados en Empresas del Sector Agrícola en cultivos de Cebada según la Categoría de Tamaño Específica del Servicio de Impuestos Internos de Chile para el Año 2020 (empleados)</v>
      </c>
      <c r="AK380" s="35" t="str">
        <f t="shared" si="266"/>
        <v>Año 2020</v>
      </c>
      <c r="AL380" s="34" t="str">
        <f t="shared" si="266"/>
        <v>venta estimada, empresas en agricultura, cultivos, actividad económica, agricultura, ganadería</v>
      </c>
      <c r="AM380" s="36" t="str">
        <f t="shared" si="232"/>
        <v>https://analytics.zoho.com/open-view/2395394000001175301?ZOHO_CRITERIA=%224.5%22.%22Id_Categor%C3%ADa%22%3D100111004</v>
      </c>
      <c r="AN380" s="44" t="str">
        <f t="shared" si="263"/>
        <v>CHL</v>
      </c>
      <c r="AO380" s="44" t="str">
        <f t="shared" si="263"/>
        <v>País</v>
      </c>
      <c r="AP380" s="34" t="str">
        <f t="shared" si="263"/>
        <v>Número de Empleados de las empresas dedicadas a una actividad económica asociada a la agricultura o la ganadería, según tamaño de la empresa.</v>
      </c>
      <c r="AQ380" s="45">
        <f t="shared" si="263"/>
        <v>44324</v>
      </c>
      <c r="AR380" s="36" t="str">
        <f t="shared" si="263"/>
        <v>Español</v>
      </c>
      <c r="AS380" s="36" t="str">
        <f t="shared" si="263"/>
        <v>Naty</v>
      </c>
      <c r="AT380" s="40" t="str">
        <f t="shared" si="263"/>
        <v>No Aplica</v>
      </c>
      <c r="AU380" s="40" t="str">
        <f t="shared" si="263"/>
        <v>No Aplica</v>
      </c>
      <c r="AV380" s="40" t="str">
        <f t="shared" si="263"/>
        <v>No Aplica</v>
      </c>
      <c r="AW380" s="35">
        <v>100111004</v>
      </c>
      <c r="AX380" s="41" t="e">
        <f t="shared" si="263"/>
        <v>#REF!</v>
      </c>
      <c r="AY380" s="46" t="str">
        <f t="shared" si="263"/>
        <v>Fruta</v>
      </c>
      <c r="AZ380" s="40">
        <f t="shared" si="263"/>
        <v>38</v>
      </c>
      <c r="BA380" s="41" t="e">
        <f>+VLOOKUP($Z380,[3]!Temporalidad[[nombre]:[Columna1]],7,0)</f>
        <v>#REF!</v>
      </c>
      <c r="BB380" s="41" t="e">
        <f>+VLOOKUP($B380,[3]!Tipo_Gráfico[#Data],2,0)</f>
        <v>#REF!</v>
      </c>
      <c r="BC380" s="36" t="str">
        <f t="shared" si="241"/>
        <v>Servicio de Impuestos Internos , Ministerio de Hacienda, Chile</v>
      </c>
      <c r="BD380" s="35" t="e">
        <f>+VLOOKUP($AA380,[3]!unidad_medida[[nombre]:[Columna1]],2,0)</f>
        <v>#REF!</v>
      </c>
      <c r="BE380" s="40" t="str">
        <f t="shared" si="264"/>
        <v>No Aplica</v>
      </c>
      <c r="BF380" s="40" t="str">
        <f t="shared" si="264"/>
        <v>No Aplica</v>
      </c>
      <c r="BG380" s="40" t="str">
        <f t="shared" si="264"/>
        <v>No Aplica</v>
      </c>
      <c r="BH380" s="41" t="e">
        <f>+VLOOKUP($AP380,[3]!Responsables[#Data],3,0)</f>
        <v>#REF!</v>
      </c>
      <c r="BI380" s="41" t="e">
        <f>+VLOOKUP($AA380,[3]!unidad_medida[[nombre]:[Columna1]],5,0)</f>
        <v>#REF!</v>
      </c>
    </row>
    <row r="381" spans="1:61" ht="24" x14ac:dyDescent="0.35">
      <c r="A381" s="58" t="s">
        <v>250</v>
      </c>
      <c r="B381" s="58" t="s">
        <v>251</v>
      </c>
      <c r="C381" s="59">
        <v>4.3</v>
      </c>
      <c r="D381" s="19">
        <f t="shared" si="235"/>
        <v>66</v>
      </c>
      <c r="E381" s="20" t="str">
        <f t="shared" si="272"/>
        <v>GR</v>
      </c>
      <c r="F381" s="21"/>
      <c r="G381" s="22"/>
      <c r="H381" s="22"/>
      <c r="I381" s="24">
        <v>100111005</v>
      </c>
      <c r="J381" s="23" t="s">
        <v>48</v>
      </c>
      <c r="K381" s="22"/>
      <c r="L381" s="22"/>
      <c r="M381" s="22"/>
      <c r="N381" s="22"/>
      <c r="O381" s="22"/>
      <c r="P381" s="53" t="str">
        <f t="shared" si="268"/>
        <v>Número de Empleados en Empresas del Sector Agrícola en cultivos de Avena según la Categoría de Tamaño Específica del Servicio de Impuestos Internos de Chile para el Año 2020 (empleados)</v>
      </c>
      <c r="Q381" s="20" t="str">
        <f t="shared" si="271"/>
        <v>Gráfico 6</v>
      </c>
      <c r="R381" s="49" t="s">
        <v>165</v>
      </c>
      <c r="S381" s="50">
        <f t="shared" si="273"/>
        <v>100111005</v>
      </c>
      <c r="T381" s="28"/>
      <c r="U381" s="28"/>
      <c r="V381" s="28"/>
      <c r="W381" s="28"/>
      <c r="X381" s="28"/>
      <c r="Y381" s="28"/>
      <c r="Z381" s="25" t="str">
        <f t="shared" si="274"/>
        <v>https://analytics.zoho.com/open-view/2395394000001175301?ZOHO_CRITERIA=%224.5%22.%22Id_Categor%C3%ADa%22%3D100111005</v>
      </c>
      <c r="AA381" s="29" t="s">
        <v>166</v>
      </c>
      <c r="AB381" s="30" t="str">
        <f t="shared" si="265"/>
        <v>Chile</v>
      </c>
      <c r="AC381" s="31" t="str">
        <f t="shared" si="265"/>
        <v>Año 2020</v>
      </c>
      <c r="AD381" s="32" t="str">
        <f t="shared" si="265"/>
        <v>Número</v>
      </c>
      <c r="AE381" s="30" t="str">
        <f t="shared" si="265"/>
        <v>Empleados</v>
      </c>
      <c r="AG381" s="33" t="str">
        <f t="shared" ref="AG381:AG444" si="275">+IF(Q381="","",Q381)</f>
        <v>Gráfico 6</v>
      </c>
      <c r="AH381" s="34" t="str">
        <f t="shared" si="239"/>
        <v>Número Empleados Agrícultura</v>
      </c>
      <c r="AI381" s="34" t="str">
        <f t="shared" si="267"/>
        <v>Ventas Estimadas de empresas dedicadas a agricultura y/o ganadería clasificadas por el Servicio de Impuestos Internos de tamaño GRANDE 3</v>
      </c>
      <c r="AJ381" s="34" t="str">
        <f t="shared" ref="AJ381:AJ444" si="276">+P381</f>
        <v>Número de Empleados en Empresas del Sector Agrícola en cultivos de Avena según la Categoría de Tamaño Específica del Servicio de Impuestos Internos de Chile para el Año 2020 (empleados)</v>
      </c>
      <c r="AK381" s="35" t="str">
        <f t="shared" si="266"/>
        <v>Año 2020</v>
      </c>
      <c r="AL381" s="34" t="str">
        <f t="shared" si="266"/>
        <v>venta estimada, empresas en agricultura, cultivos, actividad económica, agricultura, ganadería</v>
      </c>
      <c r="AM381" s="36" t="str">
        <f t="shared" ref="AM381:AM444" si="277">+AA381</f>
        <v>https://analytics.zoho.com/open-view/2395394000001175301?ZOHO_CRITERIA=%224.5%22.%22Id_Categor%C3%ADa%22%3D100111005</v>
      </c>
      <c r="AN381" s="44" t="str">
        <f t="shared" ref="AN381:AV396" si="278">+AN380</f>
        <v>CHL</v>
      </c>
      <c r="AO381" s="44" t="str">
        <f t="shared" si="278"/>
        <v>País</v>
      </c>
      <c r="AP381" s="34" t="str">
        <f t="shared" si="278"/>
        <v>Número de Empleados de las empresas dedicadas a una actividad económica asociada a la agricultura o la ganadería, según tamaño de la empresa.</v>
      </c>
      <c r="AQ381" s="45">
        <f t="shared" si="278"/>
        <v>44324</v>
      </c>
      <c r="AR381" s="36" t="str">
        <f t="shared" si="278"/>
        <v>Español</v>
      </c>
      <c r="AS381" s="36" t="str">
        <f t="shared" si="278"/>
        <v>Naty</v>
      </c>
      <c r="AT381" s="40" t="str">
        <f t="shared" si="278"/>
        <v>No Aplica</v>
      </c>
      <c r="AU381" s="40" t="str">
        <f t="shared" si="278"/>
        <v>No Aplica</v>
      </c>
      <c r="AV381" s="40" t="str">
        <f t="shared" si="278"/>
        <v>No Aplica</v>
      </c>
      <c r="AW381" s="35">
        <v>100111005</v>
      </c>
      <c r="AX381" s="41" t="e">
        <f t="shared" ref="AX381:AZ396" si="279">+AX380</f>
        <v>#REF!</v>
      </c>
      <c r="AY381" s="46" t="str">
        <f t="shared" si="279"/>
        <v>Fruta</v>
      </c>
      <c r="AZ381" s="40">
        <f t="shared" si="279"/>
        <v>38</v>
      </c>
      <c r="BA381" s="41" t="e">
        <f>+VLOOKUP($Z381,[3]!Temporalidad[[nombre]:[Columna1]],7,0)</f>
        <v>#REF!</v>
      </c>
      <c r="BB381" s="41" t="e">
        <f>+VLOOKUP($B381,[3]!Tipo_Gráfico[#Data],2,0)</f>
        <v>#REF!</v>
      </c>
      <c r="BC381" s="36" t="str">
        <f t="shared" si="241"/>
        <v>Servicio de Impuestos Internos , Ministerio de Hacienda, Chile</v>
      </c>
      <c r="BD381" s="35" t="e">
        <f>+VLOOKUP($AA381,[3]!unidad_medida[[nombre]:[Columna1]],2,0)</f>
        <v>#REF!</v>
      </c>
      <c r="BE381" s="40" t="str">
        <f t="shared" ref="BE381:BG396" si="280">+BE380</f>
        <v>No Aplica</v>
      </c>
      <c r="BF381" s="40" t="str">
        <f t="shared" si="280"/>
        <v>No Aplica</v>
      </c>
      <c r="BG381" s="40" t="str">
        <f t="shared" si="280"/>
        <v>No Aplica</v>
      </c>
      <c r="BH381" s="41" t="e">
        <f>+VLOOKUP($AP381,[3]!Responsables[#Data],3,0)</f>
        <v>#REF!</v>
      </c>
      <c r="BI381" s="41" t="e">
        <f>+VLOOKUP($AA381,[3]!unidad_medida[[nombre]:[Columna1]],5,0)</f>
        <v>#REF!</v>
      </c>
    </row>
    <row r="382" spans="1:61" ht="24" x14ac:dyDescent="0.35">
      <c r="A382" s="58" t="s">
        <v>250</v>
      </c>
      <c r="B382" s="58" t="s">
        <v>251</v>
      </c>
      <c r="C382" s="59">
        <v>4.3</v>
      </c>
      <c r="D382" s="19">
        <f t="shared" ref="D382:D445" si="281">+IF(E382="","",D381+1)</f>
        <v>67</v>
      </c>
      <c r="E382" s="20" t="str">
        <f t="shared" si="272"/>
        <v>GR</v>
      </c>
      <c r="F382" s="21"/>
      <c r="G382" s="22"/>
      <c r="H382" s="22"/>
      <c r="I382" s="24">
        <v>100111011</v>
      </c>
      <c r="J382" s="23" t="s">
        <v>48</v>
      </c>
      <c r="K382" s="22"/>
      <c r="L382" s="22"/>
      <c r="M382" s="22"/>
      <c r="N382" s="22"/>
      <c r="O382" s="22"/>
      <c r="P382" s="53" t="str">
        <f t="shared" si="268"/>
        <v>Número de Empleados en Empresas del Sector Agrícola en cultivos de Otros cereales según la Categoría de Tamaño Específica del Servicio de Impuestos Internos de Chile para el Año 2020 (empleados)</v>
      </c>
      <c r="Q382" s="20" t="str">
        <f t="shared" si="271"/>
        <v>Gráfico 6</v>
      </c>
      <c r="R382" s="49" t="s">
        <v>167</v>
      </c>
      <c r="S382" s="50">
        <f t="shared" si="273"/>
        <v>100111011</v>
      </c>
      <c r="T382" s="28"/>
      <c r="U382" s="28"/>
      <c r="V382" s="28"/>
      <c r="W382" s="28"/>
      <c r="X382" s="28"/>
      <c r="Y382" s="28"/>
      <c r="Z382" s="25" t="str">
        <f t="shared" si="274"/>
        <v>https://analytics.zoho.com/open-view/2395394000001175301?ZOHO_CRITERIA=%224.5%22.%22Id_Categor%C3%ADa%22%3D100111011</v>
      </c>
      <c r="AA382" s="29" t="s">
        <v>168</v>
      </c>
      <c r="AB382" s="30" t="str">
        <f t="shared" ref="AB382:AE397" si="282">+AB381</f>
        <v>Chile</v>
      </c>
      <c r="AC382" s="31" t="str">
        <f t="shared" si="282"/>
        <v>Año 2020</v>
      </c>
      <c r="AD382" s="32" t="str">
        <f t="shared" si="282"/>
        <v>Número</v>
      </c>
      <c r="AE382" s="30" t="str">
        <f t="shared" si="282"/>
        <v>Empleados</v>
      </c>
      <c r="AG382" s="33" t="str">
        <f t="shared" si="275"/>
        <v>Gráfico 6</v>
      </c>
      <c r="AH382" s="34" t="str">
        <f t="shared" ref="AH382:AI432" si="283">+AH381</f>
        <v>Número Empleados Agrícultura</v>
      </c>
      <c r="AI382" s="34" t="str">
        <f t="shared" si="267"/>
        <v>Ventas Estimadas de empresas dedicadas a agricultura y/o ganadería clasificadas por el Servicio de Impuestos Internos de tamaño GRANDE 3</v>
      </c>
      <c r="AJ382" s="34" t="str">
        <f t="shared" si="276"/>
        <v>Número de Empleados en Empresas del Sector Agrícola en cultivos de Otros cereales según la Categoría de Tamaño Específica del Servicio de Impuestos Internos de Chile para el Año 2020 (empleados)</v>
      </c>
      <c r="AK382" s="35" t="str">
        <f t="shared" ref="AK382:AL397" si="284">+AK381</f>
        <v>Año 2020</v>
      </c>
      <c r="AL382" s="34" t="str">
        <f t="shared" si="284"/>
        <v>venta estimada, empresas en agricultura, cultivos, actividad económica, agricultura, ganadería</v>
      </c>
      <c r="AM382" s="36" t="str">
        <f t="shared" si="277"/>
        <v>https://analytics.zoho.com/open-view/2395394000001175301?ZOHO_CRITERIA=%224.5%22.%22Id_Categor%C3%ADa%22%3D100111011</v>
      </c>
      <c r="AN382" s="44" t="str">
        <f t="shared" si="278"/>
        <v>CHL</v>
      </c>
      <c r="AO382" s="44" t="str">
        <f t="shared" si="278"/>
        <v>País</v>
      </c>
      <c r="AP382" s="34" t="str">
        <f t="shared" si="278"/>
        <v>Número de Empleados de las empresas dedicadas a una actividad económica asociada a la agricultura o la ganadería, según tamaño de la empresa.</v>
      </c>
      <c r="AQ382" s="45">
        <f t="shared" si="278"/>
        <v>44324</v>
      </c>
      <c r="AR382" s="36" t="str">
        <f t="shared" si="278"/>
        <v>Español</v>
      </c>
      <c r="AS382" s="36" t="str">
        <f t="shared" si="278"/>
        <v>Naty</v>
      </c>
      <c r="AT382" s="40" t="str">
        <f t="shared" si="278"/>
        <v>No Aplica</v>
      </c>
      <c r="AU382" s="40" t="str">
        <f t="shared" si="278"/>
        <v>No Aplica</v>
      </c>
      <c r="AV382" s="40" t="str">
        <f t="shared" si="278"/>
        <v>No Aplica</v>
      </c>
      <c r="AW382" s="35">
        <v>100111011</v>
      </c>
      <c r="AX382" s="41" t="e">
        <f t="shared" si="279"/>
        <v>#REF!</v>
      </c>
      <c r="AY382" s="46" t="str">
        <f t="shared" si="279"/>
        <v>Fruta</v>
      </c>
      <c r="AZ382" s="40">
        <f t="shared" si="279"/>
        <v>38</v>
      </c>
      <c r="BA382" s="41" t="e">
        <f>+VLOOKUP($Z382,[3]!Temporalidad[[nombre]:[Columna1]],7,0)</f>
        <v>#REF!</v>
      </c>
      <c r="BB382" s="41" t="e">
        <f>+VLOOKUP($B382,[3]!Tipo_Gráfico[#Data],2,0)</f>
        <v>#REF!</v>
      </c>
      <c r="BC382" s="36" t="str">
        <f t="shared" ref="BC382:BC445" si="285">+BC381</f>
        <v>Servicio de Impuestos Internos , Ministerio de Hacienda, Chile</v>
      </c>
      <c r="BD382" s="35" t="e">
        <f>+VLOOKUP($AA382,[3]!unidad_medida[[nombre]:[Columna1]],2,0)</f>
        <v>#REF!</v>
      </c>
      <c r="BE382" s="40" t="str">
        <f t="shared" si="280"/>
        <v>No Aplica</v>
      </c>
      <c r="BF382" s="40" t="str">
        <f t="shared" si="280"/>
        <v>No Aplica</v>
      </c>
      <c r="BG382" s="40" t="str">
        <f t="shared" si="280"/>
        <v>No Aplica</v>
      </c>
      <c r="BH382" s="41" t="e">
        <f>+VLOOKUP($AP382,[3]!Responsables[#Data],3,0)</f>
        <v>#REF!</v>
      </c>
      <c r="BI382" s="41" t="e">
        <f>+VLOOKUP($AA382,[3]!unidad_medida[[nombre]:[Columna1]],5,0)</f>
        <v>#REF!</v>
      </c>
    </row>
    <row r="383" spans="1:61" ht="24" x14ac:dyDescent="0.35">
      <c r="A383" s="58" t="s">
        <v>250</v>
      </c>
      <c r="B383" s="58" t="s">
        <v>251</v>
      </c>
      <c r="C383" s="59">
        <v>4.3</v>
      </c>
      <c r="D383" s="19">
        <f t="shared" si="281"/>
        <v>68</v>
      </c>
      <c r="E383" s="20" t="str">
        <f t="shared" si="272"/>
        <v>GR</v>
      </c>
      <c r="F383" s="21"/>
      <c r="G383" s="22"/>
      <c r="H383" s="22"/>
      <c r="I383" s="24">
        <v>100112046</v>
      </c>
      <c r="J383" s="23" t="s">
        <v>48</v>
      </c>
      <c r="K383" s="22"/>
      <c r="L383" s="22"/>
      <c r="M383" s="22"/>
      <c r="N383" s="22"/>
      <c r="O383" s="22"/>
      <c r="P383" s="53" t="str">
        <f t="shared" si="268"/>
        <v>Número de Empleados en Empresas del Sector Agrícola en cultivos de Hortalizas y melones según la Categoría de Tamaño Específica del Servicio de Impuestos Internos de Chile para el Año 2020 (empleados)</v>
      </c>
      <c r="Q383" s="20" t="str">
        <f t="shared" si="271"/>
        <v>Gráfico 6</v>
      </c>
      <c r="R383" s="49" t="s">
        <v>169</v>
      </c>
      <c r="S383" s="50">
        <f t="shared" si="273"/>
        <v>100112046</v>
      </c>
      <c r="T383" s="28"/>
      <c r="U383" s="28"/>
      <c r="V383" s="28"/>
      <c r="W383" s="28"/>
      <c r="X383" s="28"/>
      <c r="Y383" s="28"/>
      <c r="Z383" s="25" t="str">
        <f t="shared" si="274"/>
        <v>https://analytics.zoho.com/open-view/2395394000001175301?ZOHO_CRITERIA=%224.5%22.%22Id_Categor%C3%ADa%22%3D100112046</v>
      </c>
      <c r="AA383" s="29" t="s">
        <v>170</v>
      </c>
      <c r="AB383" s="30" t="str">
        <f t="shared" si="282"/>
        <v>Chile</v>
      </c>
      <c r="AC383" s="31" t="str">
        <f t="shared" si="282"/>
        <v>Año 2020</v>
      </c>
      <c r="AD383" s="32" t="str">
        <f t="shared" si="282"/>
        <v>Número</v>
      </c>
      <c r="AE383" s="30" t="str">
        <f t="shared" si="282"/>
        <v>Empleados</v>
      </c>
      <c r="AG383" s="33" t="str">
        <f t="shared" si="275"/>
        <v>Gráfico 6</v>
      </c>
      <c r="AH383" s="34" t="str">
        <f t="shared" si="283"/>
        <v>Número Empleados Agrícultura</v>
      </c>
      <c r="AI383" s="34" t="str">
        <f t="shared" si="267"/>
        <v>Ventas Estimadas de empresas dedicadas a agricultura y/o ganadería clasificadas por el Servicio de Impuestos Internos de tamaño GRANDE 3</v>
      </c>
      <c r="AJ383" s="34" t="str">
        <f t="shared" si="276"/>
        <v>Número de Empleados en Empresas del Sector Agrícola en cultivos de Hortalizas y melones según la Categoría de Tamaño Específica del Servicio de Impuestos Internos de Chile para el Año 2020 (empleados)</v>
      </c>
      <c r="AK383" s="35" t="str">
        <f t="shared" si="284"/>
        <v>Año 2020</v>
      </c>
      <c r="AL383" s="34" t="str">
        <f t="shared" si="284"/>
        <v>venta estimada, empresas en agricultura, cultivos, actividad económica, agricultura, ganadería</v>
      </c>
      <c r="AM383" s="36" t="str">
        <f t="shared" si="277"/>
        <v>https://analytics.zoho.com/open-view/2395394000001175301?ZOHO_CRITERIA=%224.5%22.%22Id_Categor%C3%ADa%22%3D100112046</v>
      </c>
      <c r="AN383" s="44" t="str">
        <f t="shared" si="278"/>
        <v>CHL</v>
      </c>
      <c r="AO383" s="44" t="str">
        <f t="shared" si="278"/>
        <v>País</v>
      </c>
      <c r="AP383" s="34" t="str">
        <f t="shared" si="278"/>
        <v>Número de Empleados de las empresas dedicadas a una actividad económica asociada a la agricultura o la ganadería, según tamaño de la empresa.</v>
      </c>
      <c r="AQ383" s="45">
        <f t="shared" si="278"/>
        <v>44324</v>
      </c>
      <c r="AR383" s="36" t="str">
        <f t="shared" si="278"/>
        <v>Español</v>
      </c>
      <c r="AS383" s="36" t="str">
        <f t="shared" si="278"/>
        <v>Naty</v>
      </c>
      <c r="AT383" s="40" t="str">
        <f t="shared" si="278"/>
        <v>No Aplica</v>
      </c>
      <c r="AU383" s="40" t="str">
        <f t="shared" si="278"/>
        <v>No Aplica</v>
      </c>
      <c r="AV383" s="40" t="str">
        <f t="shared" si="278"/>
        <v>No Aplica</v>
      </c>
      <c r="AW383" s="35">
        <v>100112046</v>
      </c>
      <c r="AX383" s="41" t="e">
        <f t="shared" si="279"/>
        <v>#REF!</v>
      </c>
      <c r="AY383" s="46" t="str">
        <f t="shared" si="279"/>
        <v>Fruta</v>
      </c>
      <c r="AZ383" s="40">
        <f t="shared" si="279"/>
        <v>38</v>
      </c>
      <c r="BA383" s="41" t="e">
        <f>+VLOOKUP($Z383,[3]!Temporalidad[[nombre]:[Columna1]],7,0)</f>
        <v>#REF!</v>
      </c>
      <c r="BB383" s="41" t="e">
        <f>+VLOOKUP($B383,[3]!Tipo_Gráfico[#Data],2,0)</f>
        <v>#REF!</v>
      </c>
      <c r="BC383" s="36" t="str">
        <f t="shared" si="285"/>
        <v>Servicio de Impuestos Internos , Ministerio de Hacienda, Chile</v>
      </c>
      <c r="BD383" s="35" t="e">
        <f>+VLOOKUP($AA383,[3]!unidad_medida[[nombre]:[Columna1]],2,0)</f>
        <v>#REF!</v>
      </c>
      <c r="BE383" s="40" t="str">
        <f t="shared" si="280"/>
        <v>No Aplica</v>
      </c>
      <c r="BF383" s="40" t="str">
        <f t="shared" si="280"/>
        <v>No Aplica</v>
      </c>
      <c r="BG383" s="40" t="str">
        <f t="shared" si="280"/>
        <v>No Aplica</v>
      </c>
      <c r="BH383" s="41" t="e">
        <f>+VLOOKUP($AP383,[3]!Responsables[#Data],3,0)</f>
        <v>#REF!</v>
      </c>
      <c r="BI383" s="41" t="e">
        <f>+VLOOKUP($AA383,[3]!unidad_medida[[nombre]:[Columna1]],5,0)</f>
        <v>#REF!</v>
      </c>
    </row>
    <row r="384" spans="1:61" ht="24" x14ac:dyDescent="0.35">
      <c r="A384" s="58" t="s">
        <v>250</v>
      </c>
      <c r="B384" s="58" t="s">
        <v>251</v>
      </c>
      <c r="C384" s="59">
        <v>4.3</v>
      </c>
      <c r="D384" s="19">
        <f t="shared" si="281"/>
        <v>69</v>
      </c>
      <c r="E384" s="20" t="str">
        <f t="shared" si="272"/>
        <v>GR</v>
      </c>
      <c r="F384" s="21"/>
      <c r="G384" s="22"/>
      <c r="H384" s="22"/>
      <c r="I384" s="24">
        <v>100113001</v>
      </c>
      <c r="J384" s="23" t="s">
        <v>48</v>
      </c>
      <c r="K384" s="22"/>
      <c r="L384" s="22"/>
      <c r="M384" s="22"/>
      <c r="N384" s="22"/>
      <c r="O384" s="22"/>
      <c r="P384" s="53" t="str">
        <f t="shared" si="268"/>
        <v>Número de Empleados en Empresas del Sector Agrícola en cultivos de Lupino según la Categoría de Tamaño Específica del Servicio de Impuestos Internos de Chile para el Año 2020 (empleados)</v>
      </c>
      <c r="Q384" s="20" t="str">
        <f t="shared" si="271"/>
        <v>Gráfico 6</v>
      </c>
      <c r="R384" s="49" t="s">
        <v>171</v>
      </c>
      <c r="S384" s="50">
        <f t="shared" si="273"/>
        <v>100113001</v>
      </c>
      <c r="T384" s="28"/>
      <c r="U384" s="28"/>
      <c r="V384" s="28"/>
      <c r="W384" s="28"/>
      <c r="X384" s="28"/>
      <c r="Y384" s="28"/>
      <c r="Z384" s="25" t="str">
        <f t="shared" si="274"/>
        <v>https://analytics.zoho.com/open-view/2395394000001175301?ZOHO_CRITERIA=%224.5%22.%22Id_Categor%C3%ADa%22%3D100113001</v>
      </c>
      <c r="AA384" s="29" t="s">
        <v>172</v>
      </c>
      <c r="AB384" s="30" t="str">
        <f t="shared" si="282"/>
        <v>Chile</v>
      </c>
      <c r="AC384" s="31" t="str">
        <f t="shared" si="282"/>
        <v>Año 2020</v>
      </c>
      <c r="AD384" s="32" t="str">
        <f t="shared" si="282"/>
        <v>Número</v>
      </c>
      <c r="AE384" s="30" t="str">
        <f t="shared" si="282"/>
        <v>Empleados</v>
      </c>
      <c r="AG384" s="33" t="str">
        <f t="shared" si="275"/>
        <v>Gráfico 6</v>
      </c>
      <c r="AH384" s="34" t="str">
        <f t="shared" si="283"/>
        <v>Número Empleados Agrícultura</v>
      </c>
      <c r="AI384" s="34" t="str">
        <f t="shared" si="267"/>
        <v>Ventas Estimadas de empresas dedicadas a agricultura y/o ganadería clasificadas por el Servicio de Impuestos Internos de tamaño GRANDE 3</v>
      </c>
      <c r="AJ384" s="34" t="str">
        <f t="shared" si="276"/>
        <v>Número de Empleados en Empresas del Sector Agrícola en cultivos de Lupino según la Categoría de Tamaño Específica del Servicio de Impuestos Internos de Chile para el Año 2020 (empleados)</v>
      </c>
      <c r="AK384" s="35" t="str">
        <f t="shared" si="284"/>
        <v>Año 2020</v>
      </c>
      <c r="AL384" s="34" t="str">
        <f t="shared" si="284"/>
        <v>venta estimada, empresas en agricultura, cultivos, actividad económica, agricultura, ganadería</v>
      </c>
      <c r="AM384" s="36" t="str">
        <f t="shared" si="277"/>
        <v>https://analytics.zoho.com/open-view/2395394000001175301?ZOHO_CRITERIA=%224.5%22.%22Id_Categor%C3%ADa%22%3D100113001</v>
      </c>
      <c r="AN384" s="44" t="str">
        <f t="shared" si="278"/>
        <v>CHL</v>
      </c>
      <c r="AO384" s="44" t="str">
        <f t="shared" si="278"/>
        <v>País</v>
      </c>
      <c r="AP384" s="34" t="str">
        <f t="shared" si="278"/>
        <v>Número de Empleados de las empresas dedicadas a una actividad económica asociada a la agricultura o la ganadería, según tamaño de la empresa.</v>
      </c>
      <c r="AQ384" s="45">
        <f t="shared" si="278"/>
        <v>44324</v>
      </c>
      <c r="AR384" s="36" t="str">
        <f t="shared" si="278"/>
        <v>Español</v>
      </c>
      <c r="AS384" s="36" t="str">
        <f t="shared" si="278"/>
        <v>Naty</v>
      </c>
      <c r="AT384" s="40" t="str">
        <f t="shared" si="278"/>
        <v>No Aplica</v>
      </c>
      <c r="AU384" s="40" t="str">
        <f t="shared" si="278"/>
        <v>No Aplica</v>
      </c>
      <c r="AV384" s="40" t="str">
        <f t="shared" si="278"/>
        <v>No Aplica</v>
      </c>
      <c r="AW384" s="35">
        <v>100113001</v>
      </c>
      <c r="AX384" s="41" t="e">
        <f t="shared" si="279"/>
        <v>#REF!</v>
      </c>
      <c r="AY384" s="46" t="str">
        <f t="shared" si="279"/>
        <v>Fruta</v>
      </c>
      <c r="AZ384" s="40">
        <f t="shared" si="279"/>
        <v>38</v>
      </c>
      <c r="BA384" s="41" t="e">
        <f>+VLOOKUP($Z384,[3]!Temporalidad[[nombre]:[Columna1]],7,0)</f>
        <v>#REF!</v>
      </c>
      <c r="BB384" s="41" t="e">
        <f>+VLOOKUP($B384,[3]!Tipo_Gráfico[#Data],2,0)</f>
        <v>#REF!</v>
      </c>
      <c r="BC384" s="36" t="str">
        <f t="shared" si="285"/>
        <v>Servicio de Impuestos Internos , Ministerio de Hacienda, Chile</v>
      </c>
      <c r="BD384" s="35" t="e">
        <f>+VLOOKUP($AA384,[3]!unidad_medida[[nombre]:[Columna1]],2,0)</f>
        <v>#REF!</v>
      </c>
      <c r="BE384" s="40" t="str">
        <f t="shared" si="280"/>
        <v>No Aplica</v>
      </c>
      <c r="BF384" s="40" t="str">
        <f t="shared" si="280"/>
        <v>No Aplica</v>
      </c>
      <c r="BG384" s="40" t="str">
        <f t="shared" si="280"/>
        <v>No Aplica</v>
      </c>
      <c r="BH384" s="41" t="e">
        <f>+VLOOKUP($AP384,[3]!Responsables[#Data],3,0)</f>
        <v>#REF!</v>
      </c>
      <c r="BI384" s="41" t="e">
        <f>+VLOOKUP($AA384,[3]!unidad_medida[[nombre]:[Columna1]],5,0)</f>
        <v>#REF!</v>
      </c>
    </row>
    <row r="385" spans="1:61" ht="24" x14ac:dyDescent="0.35">
      <c r="A385" s="58" t="s">
        <v>250</v>
      </c>
      <c r="B385" s="58" t="s">
        <v>251</v>
      </c>
      <c r="C385" s="59">
        <v>4.3</v>
      </c>
      <c r="D385" s="19">
        <f t="shared" si="281"/>
        <v>70</v>
      </c>
      <c r="E385" s="20" t="str">
        <f t="shared" si="272"/>
        <v>GR</v>
      </c>
      <c r="F385" s="21"/>
      <c r="G385" s="22"/>
      <c r="H385" s="22"/>
      <c r="I385" s="24">
        <v>100113002</v>
      </c>
      <c r="J385" s="23" t="s">
        <v>48</v>
      </c>
      <c r="K385" s="22"/>
      <c r="L385" s="22"/>
      <c r="M385" s="22"/>
      <c r="N385" s="22"/>
      <c r="O385" s="22"/>
      <c r="P385" s="53" t="str">
        <f t="shared" si="268"/>
        <v>Número de Empleados en Empresas del Sector Agrícola en cultivos de Semillas de Maravilla según la Categoría de Tamaño Específica del Servicio de Impuestos Internos de Chile para el Año 2020 (empleados)</v>
      </c>
      <c r="Q385" s="20" t="str">
        <f t="shared" si="271"/>
        <v>Gráfico 6</v>
      </c>
      <c r="R385" s="49" t="s">
        <v>173</v>
      </c>
      <c r="S385" s="50">
        <f t="shared" si="273"/>
        <v>100113002</v>
      </c>
      <c r="T385" s="28"/>
      <c r="U385" s="28"/>
      <c r="V385" s="28"/>
      <c r="W385" s="28"/>
      <c r="X385" s="28"/>
      <c r="Y385" s="28"/>
      <c r="Z385" s="25" t="str">
        <f t="shared" si="274"/>
        <v>https://analytics.zoho.com/open-view/2395394000001175301?ZOHO_CRITERIA=%224.5%22.%22Id_Categor%C3%ADa%22%3D100113002</v>
      </c>
      <c r="AA385" s="29" t="s">
        <v>174</v>
      </c>
      <c r="AB385" s="30" t="str">
        <f t="shared" si="282"/>
        <v>Chile</v>
      </c>
      <c r="AC385" s="31" t="str">
        <f t="shared" si="282"/>
        <v>Año 2020</v>
      </c>
      <c r="AD385" s="32" t="str">
        <f t="shared" si="282"/>
        <v>Número</v>
      </c>
      <c r="AE385" s="30" t="str">
        <f t="shared" si="282"/>
        <v>Empleados</v>
      </c>
      <c r="AG385" s="33" t="str">
        <f t="shared" si="275"/>
        <v>Gráfico 6</v>
      </c>
      <c r="AH385" s="34" t="str">
        <f t="shared" si="283"/>
        <v>Número Empleados Agrícultura</v>
      </c>
      <c r="AI385" s="34" t="str">
        <f t="shared" si="267"/>
        <v>Ventas Estimadas de empresas dedicadas a agricultura y/o ganadería clasificadas por el Servicio de Impuestos Internos de tamaño GRANDE 3</v>
      </c>
      <c r="AJ385" s="34" t="str">
        <f t="shared" si="276"/>
        <v>Número de Empleados en Empresas del Sector Agrícola en cultivos de Semillas de Maravilla según la Categoría de Tamaño Específica del Servicio de Impuestos Internos de Chile para el Año 2020 (empleados)</v>
      </c>
      <c r="AK385" s="35" t="str">
        <f t="shared" si="284"/>
        <v>Año 2020</v>
      </c>
      <c r="AL385" s="34" t="str">
        <f t="shared" si="284"/>
        <v>venta estimada, empresas en agricultura, cultivos, actividad económica, agricultura, ganadería</v>
      </c>
      <c r="AM385" s="36" t="str">
        <f t="shared" si="277"/>
        <v>https://analytics.zoho.com/open-view/2395394000001175301?ZOHO_CRITERIA=%224.5%22.%22Id_Categor%C3%ADa%22%3D100113002</v>
      </c>
      <c r="AN385" s="44" t="str">
        <f t="shared" si="278"/>
        <v>CHL</v>
      </c>
      <c r="AO385" s="44" t="str">
        <f t="shared" si="278"/>
        <v>País</v>
      </c>
      <c r="AP385" s="34" t="str">
        <f t="shared" si="278"/>
        <v>Número de Empleados de las empresas dedicadas a una actividad económica asociada a la agricultura o la ganadería, según tamaño de la empresa.</v>
      </c>
      <c r="AQ385" s="45">
        <f t="shared" si="278"/>
        <v>44324</v>
      </c>
      <c r="AR385" s="36" t="str">
        <f t="shared" si="278"/>
        <v>Español</v>
      </c>
      <c r="AS385" s="36" t="str">
        <f t="shared" si="278"/>
        <v>Naty</v>
      </c>
      <c r="AT385" s="40" t="str">
        <f t="shared" si="278"/>
        <v>No Aplica</v>
      </c>
      <c r="AU385" s="40" t="str">
        <f t="shared" si="278"/>
        <v>No Aplica</v>
      </c>
      <c r="AV385" s="40" t="str">
        <f t="shared" si="278"/>
        <v>No Aplica</v>
      </c>
      <c r="AW385" s="35">
        <v>100113002</v>
      </c>
      <c r="AX385" s="41" t="e">
        <f t="shared" si="279"/>
        <v>#REF!</v>
      </c>
      <c r="AY385" s="46" t="str">
        <f t="shared" si="279"/>
        <v>Fruta</v>
      </c>
      <c r="AZ385" s="40">
        <f t="shared" si="279"/>
        <v>38</v>
      </c>
      <c r="BA385" s="41" t="e">
        <f>+VLOOKUP($Z385,[3]!Temporalidad[[nombre]:[Columna1]],7,0)</f>
        <v>#REF!</v>
      </c>
      <c r="BB385" s="41" t="e">
        <f>+VLOOKUP($B385,[3]!Tipo_Gráfico[#Data],2,0)</f>
        <v>#REF!</v>
      </c>
      <c r="BC385" s="36" t="str">
        <f t="shared" si="285"/>
        <v>Servicio de Impuestos Internos , Ministerio de Hacienda, Chile</v>
      </c>
      <c r="BD385" s="35" t="e">
        <f>+VLOOKUP($AA385,[3]!unidad_medida[[nombre]:[Columna1]],2,0)</f>
        <v>#REF!</v>
      </c>
      <c r="BE385" s="40" t="str">
        <f t="shared" si="280"/>
        <v>No Aplica</v>
      </c>
      <c r="BF385" s="40" t="str">
        <f t="shared" si="280"/>
        <v>No Aplica</v>
      </c>
      <c r="BG385" s="40" t="str">
        <f t="shared" si="280"/>
        <v>No Aplica</v>
      </c>
      <c r="BH385" s="41" t="e">
        <f>+VLOOKUP($AP385,[3]!Responsables[#Data],3,0)</f>
        <v>#REF!</v>
      </c>
      <c r="BI385" s="41" t="e">
        <f>+VLOOKUP($AA385,[3]!unidad_medida[[nombre]:[Columna1]],5,0)</f>
        <v>#REF!</v>
      </c>
    </row>
    <row r="386" spans="1:61" ht="24" x14ac:dyDescent="0.35">
      <c r="A386" s="58" t="s">
        <v>250</v>
      </c>
      <c r="B386" s="58" t="s">
        <v>251</v>
      </c>
      <c r="C386" s="59">
        <v>4.3</v>
      </c>
      <c r="D386" s="19">
        <f t="shared" si="281"/>
        <v>71</v>
      </c>
      <c r="E386" s="20" t="s">
        <v>47</v>
      </c>
      <c r="F386" s="21"/>
      <c r="G386" s="22"/>
      <c r="H386" s="22"/>
      <c r="I386" s="24">
        <v>100113003</v>
      </c>
      <c r="J386" s="23" t="s">
        <v>48</v>
      </c>
      <c r="K386" s="22"/>
      <c r="L386" s="22"/>
      <c r="M386" s="22"/>
      <c r="N386" s="22"/>
      <c r="O386" s="22"/>
      <c r="P386" s="53" t="str">
        <f t="shared" si="268"/>
        <v>Número de Empleados en Empresas del Sector Agrícola en cultivos de Semillas de Raps según la Categoría de Tamaño Específica del Servicio de Impuestos Internos de Chile para el Año 2020 (empleados)</v>
      </c>
      <c r="Q386" s="20" t="s">
        <v>152</v>
      </c>
      <c r="R386" s="49" t="s">
        <v>175</v>
      </c>
      <c r="S386" s="50">
        <f t="shared" si="273"/>
        <v>100113003</v>
      </c>
      <c r="T386" s="28"/>
      <c r="U386" s="28"/>
      <c r="V386" s="28"/>
      <c r="W386" s="28"/>
      <c r="X386" s="28"/>
      <c r="Y386" s="28"/>
      <c r="Z386" s="25" t="str">
        <f t="shared" si="274"/>
        <v>https://analytics.zoho.com/open-view/2395394000001175301?ZOHO_CRITERIA=%224.5%22.%22Id_Categor%C3%ADa%22%3D100113003</v>
      </c>
      <c r="AA386" s="29" t="s">
        <v>176</v>
      </c>
      <c r="AB386" s="30" t="str">
        <f t="shared" si="282"/>
        <v>Chile</v>
      </c>
      <c r="AC386" s="31" t="str">
        <f t="shared" si="282"/>
        <v>Año 2020</v>
      </c>
      <c r="AD386" s="32" t="str">
        <f t="shared" si="282"/>
        <v>Número</v>
      </c>
      <c r="AE386" s="30" t="str">
        <f t="shared" si="282"/>
        <v>Empleados</v>
      </c>
      <c r="AG386" s="33" t="str">
        <f t="shared" si="275"/>
        <v>Gráfico 6</v>
      </c>
      <c r="AH386" s="34" t="str">
        <f t="shared" si="283"/>
        <v>Número Empleados Agrícultura</v>
      </c>
      <c r="AI386" s="34" t="str">
        <f t="shared" si="267"/>
        <v>Ventas Estimadas de empresas dedicadas a agricultura y/o ganadería clasificadas por el Servicio de Impuestos Internos de tamaño GRANDE 3</v>
      </c>
      <c r="AJ386" s="34" t="str">
        <f t="shared" si="276"/>
        <v>Número de Empleados en Empresas del Sector Agrícola en cultivos de Semillas de Raps según la Categoría de Tamaño Específica del Servicio de Impuestos Internos de Chile para el Año 2020 (empleados)</v>
      </c>
      <c r="AK386" s="35" t="str">
        <f t="shared" si="284"/>
        <v>Año 2020</v>
      </c>
      <c r="AL386" s="34" t="str">
        <f t="shared" si="284"/>
        <v>venta estimada, empresas en agricultura, cultivos, actividad económica, agricultura, ganadería</v>
      </c>
      <c r="AM386" s="36" t="str">
        <f t="shared" si="277"/>
        <v>https://analytics.zoho.com/open-view/2395394000001175301?ZOHO_CRITERIA=%224.5%22.%22Id_Categor%C3%ADa%22%3D100113003</v>
      </c>
      <c r="AN386" s="44" t="str">
        <f t="shared" si="278"/>
        <v>CHL</v>
      </c>
      <c r="AO386" s="44" t="str">
        <f t="shared" si="278"/>
        <v>País</v>
      </c>
      <c r="AP386" s="34" t="str">
        <f t="shared" si="278"/>
        <v>Número de Empleados de las empresas dedicadas a una actividad económica asociada a la agricultura o la ganadería, según tamaño de la empresa.</v>
      </c>
      <c r="AQ386" s="45">
        <f t="shared" si="278"/>
        <v>44324</v>
      </c>
      <c r="AR386" s="36" t="str">
        <f t="shared" si="278"/>
        <v>Español</v>
      </c>
      <c r="AS386" s="36" t="str">
        <f t="shared" si="278"/>
        <v>Naty</v>
      </c>
      <c r="AT386" s="40" t="str">
        <f t="shared" si="278"/>
        <v>No Aplica</v>
      </c>
      <c r="AU386" s="40" t="str">
        <f t="shared" si="278"/>
        <v>No Aplica</v>
      </c>
      <c r="AV386" s="40" t="str">
        <f t="shared" si="278"/>
        <v>No Aplica</v>
      </c>
      <c r="AW386" s="35">
        <v>100113003</v>
      </c>
      <c r="AX386" s="41" t="e">
        <f t="shared" si="279"/>
        <v>#REF!</v>
      </c>
      <c r="AY386" s="46" t="str">
        <f t="shared" si="279"/>
        <v>Fruta</v>
      </c>
      <c r="AZ386" s="40">
        <f t="shared" si="279"/>
        <v>38</v>
      </c>
      <c r="BA386" s="41" t="e">
        <f>+VLOOKUP($Z386,[3]!Temporalidad[[nombre]:[Columna1]],7,0)</f>
        <v>#REF!</v>
      </c>
      <c r="BB386" s="41" t="e">
        <f>+VLOOKUP($B386,[3]!Tipo_Gráfico[#Data],2,0)</f>
        <v>#REF!</v>
      </c>
      <c r="BC386" s="36" t="str">
        <f t="shared" si="285"/>
        <v>Servicio de Impuestos Internos , Ministerio de Hacienda, Chile</v>
      </c>
      <c r="BD386" s="35" t="e">
        <f>+VLOOKUP($AA386,[3]!unidad_medida[[nombre]:[Columna1]],2,0)</f>
        <v>#REF!</v>
      </c>
      <c r="BE386" s="40" t="str">
        <f t="shared" si="280"/>
        <v>No Aplica</v>
      </c>
      <c r="BF386" s="40" t="str">
        <f t="shared" si="280"/>
        <v>No Aplica</v>
      </c>
      <c r="BG386" s="40" t="str">
        <f t="shared" si="280"/>
        <v>No Aplica</v>
      </c>
      <c r="BH386" s="41" t="e">
        <f>+VLOOKUP($AP386,[3]!Responsables[#Data],3,0)</f>
        <v>#REF!</v>
      </c>
      <c r="BI386" s="41" t="e">
        <f>+VLOOKUP($AA386,[3]!unidad_medida[[nombre]:[Columna1]],5,0)</f>
        <v>#REF!</v>
      </c>
    </row>
    <row r="387" spans="1:61" ht="24" x14ac:dyDescent="0.35">
      <c r="A387" s="58" t="s">
        <v>250</v>
      </c>
      <c r="B387" s="58" t="s">
        <v>251</v>
      </c>
      <c r="C387" s="59">
        <v>4.3</v>
      </c>
      <c r="D387" s="19">
        <f t="shared" si="281"/>
        <v>72</v>
      </c>
      <c r="E387" s="20" t="str">
        <f>+E386</f>
        <v>GR</v>
      </c>
      <c r="F387" s="21"/>
      <c r="G387" s="22"/>
      <c r="H387" s="22"/>
      <c r="I387" s="24">
        <v>100113004</v>
      </c>
      <c r="J387" s="23" t="s">
        <v>48</v>
      </c>
      <c r="K387" s="22"/>
      <c r="L387" s="22"/>
      <c r="M387" s="22"/>
      <c r="N387" s="22"/>
      <c r="O387" s="22"/>
      <c r="P387" s="53" t="str">
        <f t="shared" si="268"/>
        <v>Número de Empleados en Empresas del Sector Agrícola en cultivos de Remolacha azucarera según la Categoría de Tamaño Específica del Servicio de Impuestos Internos de Chile para el Año 2020 (empleados)</v>
      </c>
      <c r="Q387" s="20" t="str">
        <f t="shared" ref="Q387:Q399" si="286">+Q386</f>
        <v>Gráfico 6</v>
      </c>
      <c r="R387" s="49" t="s">
        <v>177</v>
      </c>
      <c r="S387" s="50">
        <f t="shared" si="273"/>
        <v>100113004</v>
      </c>
      <c r="T387" s="28"/>
      <c r="U387" s="28"/>
      <c r="V387" s="28"/>
      <c r="W387" s="28"/>
      <c r="X387" s="28"/>
      <c r="Y387" s="28"/>
      <c r="Z387" s="25" t="str">
        <f t="shared" si="274"/>
        <v>https://analytics.zoho.com/open-view/2395394000001175301?ZOHO_CRITERIA=%224.5%22.%22Id_Categor%C3%ADa%22%3D100113004</v>
      </c>
      <c r="AA387" s="29" t="s">
        <v>178</v>
      </c>
      <c r="AB387" s="30" t="str">
        <f t="shared" si="282"/>
        <v>Chile</v>
      </c>
      <c r="AC387" s="31" t="str">
        <f t="shared" si="282"/>
        <v>Año 2020</v>
      </c>
      <c r="AD387" s="32" t="str">
        <f t="shared" si="282"/>
        <v>Número</v>
      </c>
      <c r="AE387" s="30" t="str">
        <f t="shared" si="282"/>
        <v>Empleados</v>
      </c>
      <c r="AG387" s="33" t="str">
        <f t="shared" si="275"/>
        <v>Gráfico 6</v>
      </c>
      <c r="AH387" s="34" t="str">
        <f t="shared" si="283"/>
        <v>Número Empleados Agrícultura</v>
      </c>
      <c r="AI387" s="34" t="str">
        <f t="shared" si="267"/>
        <v>Ventas Estimadas de empresas dedicadas a agricultura y/o ganadería clasificadas por el Servicio de Impuestos Internos de tamaño GRANDE 3</v>
      </c>
      <c r="AJ387" s="34" t="str">
        <f t="shared" si="276"/>
        <v>Número de Empleados en Empresas del Sector Agrícola en cultivos de Remolacha azucarera según la Categoría de Tamaño Específica del Servicio de Impuestos Internos de Chile para el Año 2020 (empleados)</v>
      </c>
      <c r="AK387" s="35" t="str">
        <f t="shared" si="284"/>
        <v>Año 2020</v>
      </c>
      <c r="AL387" s="34" t="str">
        <f t="shared" si="284"/>
        <v>venta estimada, empresas en agricultura, cultivos, actividad económica, agricultura, ganadería</v>
      </c>
      <c r="AM387" s="36" t="str">
        <f t="shared" si="277"/>
        <v>https://analytics.zoho.com/open-view/2395394000001175301?ZOHO_CRITERIA=%224.5%22.%22Id_Categor%C3%ADa%22%3D100113004</v>
      </c>
      <c r="AN387" s="44" t="str">
        <f t="shared" si="278"/>
        <v>CHL</v>
      </c>
      <c r="AO387" s="44" t="str">
        <f t="shared" si="278"/>
        <v>País</v>
      </c>
      <c r="AP387" s="34" t="str">
        <f t="shared" si="278"/>
        <v>Número de Empleados de las empresas dedicadas a una actividad económica asociada a la agricultura o la ganadería, según tamaño de la empresa.</v>
      </c>
      <c r="AQ387" s="45">
        <f t="shared" si="278"/>
        <v>44324</v>
      </c>
      <c r="AR387" s="36" t="str">
        <f t="shared" si="278"/>
        <v>Español</v>
      </c>
      <c r="AS387" s="36" t="str">
        <f t="shared" si="278"/>
        <v>Naty</v>
      </c>
      <c r="AT387" s="40" t="str">
        <f t="shared" si="278"/>
        <v>No Aplica</v>
      </c>
      <c r="AU387" s="40" t="str">
        <f t="shared" si="278"/>
        <v>No Aplica</v>
      </c>
      <c r="AV387" s="40" t="str">
        <f t="shared" si="278"/>
        <v>No Aplica</v>
      </c>
      <c r="AW387" s="35">
        <v>100113004</v>
      </c>
      <c r="AX387" s="41" t="e">
        <f t="shared" si="279"/>
        <v>#REF!</v>
      </c>
      <c r="AY387" s="46" t="str">
        <f t="shared" si="279"/>
        <v>Fruta</v>
      </c>
      <c r="AZ387" s="40">
        <f t="shared" si="279"/>
        <v>38</v>
      </c>
      <c r="BA387" s="41" t="e">
        <f>+VLOOKUP($Z387,[3]!Temporalidad[[nombre]:[Columna1]],7,0)</f>
        <v>#REF!</v>
      </c>
      <c r="BB387" s="41" t="e">
        <f>+VLOOKUP($B387,[3]!Tipo_Gráfico[#Data],2,0)</f>
        <v>#REF!</v>
      </c>
      <c r="BC387" s="36" t="str">
        <f t="shared" si="285"/>
        <v>Servicio de Impuestos Internos , Ministerio de Hacienda, Chile</v>
      </c>
      <c r="BD387" s="35" t="e">
        <f>+VLOOKUP($AA387,[3]!unidad_medida[[nombre]:[Columna1]],2,0)</f>
        <v>#REF!</v>
      </c>
      <c r="BE387" s="40" t="str">
        <f t="shared" si="280"/>
        <v>No Aplica</v>
      </c>
      <c r="BF387" s="40" t="str">
        <f t="shared" si="280"/>
        <v>No Aplica</v>
      </c>
      <c r="BG387" s="40" t="str">
        <f t="shared" si="280"/>
        <v>No Aplica</v>
      </c>
      <c r="BH387" s="41" t="e">
        <f>+VLOOKUP($AP387,[3]!Responsables[#Data],3,0)</f>
        <v>#REF!</v>
      </c>
      <c r="BI387" s="41" t="e">
        <f>+VLOOKUP($AA387,[3]!unidad_medida[[nombre]:[Columna1]],5,0)</f>
        <v>#REF!</v>
      </c>
    </row>
    <row r="388" spans="1:61" ht="24" x14ac:dyDescent="0.35">
      <c r="A388" s="58" t="s">
        <v>250</v>
      </c>
      <c r="B388" s="58" t="s">
        <v>251</v>
      </c>
      <c r="C388" s="59">
        <v>4.3</v>
      </c>
      <c r="D388" s="19">
        <f t="shared" si="281"/>
        <v>73</v>
      </c>
      <c r="E388" s="20" t="str">
        <f t="shared" ref="E388:E399" si="287">+E387</f>
        <v>GR</v>
      </c>
      <c r="F388" s="21"/>
      <c r="G388" s="22"/>
      <c r="H388" s="22"/>
      <c r="I388" s="24">
        <v>100113005</v>
      </c>
      <c r="J388" s="23" t="s">
        <v>48</v>
      </c>
      <c r="K388" s="22"/>
      <c r="L388" s="22"/>
      <c r="M388" s="22"/>
      <c r="N388" s="22"/>
      <c r="O388" s="22"/>
      <c r="P388" s="53" t="str">
        <f t="shared" si="268"/>
        <v>Número de Empleados en Empresas del Sector Agrícola en cultivos de Tabaco según la Categoría de Tamaño Específica del Servicio de Impuestos Internos de Chile para el Año 2020 (empleados)</v>
      </c>
      <c r="Q388" s="20" t="str">
        <f t="shared" si="286"/>
        <v>Gráfico 6</v>
      </c>
      <c r="R388" s="49" t="s">
        <v>179</v>
      </c>
      <c r="S388" s="50">
        <f t="shared" si="273"/>
        <v>100113005</v>
      </c>
      <c r="T388" s="28"/>
      <c r="U388" s="28"/>
      <c r="V388" s="28"/>
      <c r="W388" s="28"/>
      <c r="X388" s="28"/>
      <c r="Y388" s="28"/>
      <c r="Z388" s="25" t="str">
        <f t="shared" si="274"/>
        <v>https://analytics.zoho.com/open-view/2395394000001175301?ZOHO_CRITERIA=%224.5%22.%22Id_Categor%C3%ADa%22%3D100113005</v>
      </c>
      <c r="AA388" s="29" t="s">
        <v>180</v>
      </c>
      <c r="AB388" s="30" t="str">
        <f t="shared" si="282"/>
        <v>Chile</v>
      </c>
      <c r="AC388" s="31" t="str">
        <f t="shared" si="282"/>
        <v>Año 2020</v>
      </c>
      <c r="AD388" s="32" t="str">
        <f t="shared" si="282"/>
        <v>Número</v>
      </c>
      <c r="AE388" s="30" t="str">
        <f t="shared" si="282"/>
        <v>Empleados</v>
      </c>
      <c r="AG388" s="33" t="str">
        <f t="shared" si="275"/>
        <v>Gráfico 6</v>
      </c>
      <c r="AH388" s="34" t="str">
        <f t="shared" si="283"/>
        <v>Número Empleados Agrícultura</v>
      </c>
      <c r="AI388" s="34" t="str">
        <f t="shared" si="267"/>
        <v>Ventas Estimadas de empresas dedicadas a agricultura y/o ganadería clasificadas por el Servicio de Impuestos Internos de tamaño GRANDE 3</v>
      </c>
      <c r="AJ388" s="34" t="str">
        <f t="shared" si="276"/>
        <v>Número de Empleados en Empresas del Sector Agrícola en cultivos de Tabaco según la Categoría de Tamaño Específica del Servicio de Impuestos Internos de Chile para el Año 2020 (empleados)</v>
      </c>
      <c r="AK388" s="35" t="str">
        <f t="shared" si="284"/>
        <v>Año 2020</v>
      </c>
      <c r="AL388" s="34" t="str">
        <f t="shared" si="284"/>
        <v>venta estimada, empresas en agricultura, cultivos, actividad económica, agricultura, ganadería</v>
      </c>
      <c r="AM388" s="36" t="str">
        <f t="shared" si="277"/>
        <v>https://analytics.zoho.com/open-view/2395394000001175301?ZOHO_CRITERIA=%224.5%22.%22Id_Categor%C3%ADa%22%3D100113005</v>
      </c>
      <c r="AN388" s="44" t="str">
        <f t="shared" si="278"/>
        <v>CHL</v>
      </c>
      <c r="AO388" s="44" t="str">
        <f t="shared" si="278"/>
        <v>País</v>
      </c>
      <c r="AP388" s="34" t="str">
        <f t="shared" si="278"/>
        <v>Número de Empleados de las empresas dedicadas a una actividad económica asociada a la agricultura o la ganadería, según tamaño de la empresa.</v>
      </c>
      <c r="AQ388" s="45">
        <f t="shared" si="278"/>
        <v>44324</v>
      </c>
      <c r="AR388" s="36" t="str">
        <f t="shared" si="278"/>
        <v>Español</v>
      </c>
      <c r="AS388" s="36" t="str">
        <f t="shared" si="278"/>
        <v>Naty</v>
      </c>
      <c r="AT388" s="40" t="str">
        <f t="shared" si="278"/>
        <v>No Aplica</v>
      </c>
      <c r="AU388" s="40" t="str">
        <f t="shared" si="278"/>
        <v>No Aplica</v>
      </c>
      <c r="AV388" s="40" t="str">
        <f t="shared" si="278"/>
        <v>No Aplica</v>
      </c>
      <c r="AW388" s="35">
        <v>100113005</v>
      </c>
      <c r="AX388" s="41" t="e">
        <f t="shared" si="279"/>
        <v>#REF!</v>
      </c>
      <c r="AY388" s="46" t="str">
        <f t="shared" si="279"/>
        <v>Fruta</v>
      </c>
      <c r="AZ388" s="40">
        <f t="shared" si="279"/>
        <v>38</v>
      </c>
      <c r="BA388" s="41" t="e">
        <f>+VLOOKUP($Z388,[3]!Temporalidad[[nombre]:[Columna1]],7,0)</f>
        <v>#REF!</v>
      </c>
      <c r="BB388" s="41" t="e">
        <f>+VLOOKUP($B388,[3]!Tipo_Gráfico[#Data],2,0)</f>
        <v>#REF!</v>
      </c>
      <c r="BC388" s="36" t="str">
        <f t="shared" si="285"/>
        <v>Servicio de Impuestos Internos , Ministerio de Hacienda, Chile</v>
      </c>
      <c r="BD388" s="35" t="e">
        <f>+VLOOKUP($AA388,[3]!unidad_medida[[nombre]:[Columna1]],2,0)</f>
        <v>#REF!</v>
      </c>
      <c r="BE388" s="40" t="str">
        <f t="shared" si="280"/>
        <v>No Aplica</v>
      </c>
      <c r="BF388" s="40" t="str">
        <f t="shared" si="280"/>
        <v>No Aplica</v>
      </c>
      <c r="BG388" s="40" t="str">
        <f t="shared" si="280"/>
        <v>No Aplica</v>
      </c>
      <c r="BH388" s="41" t="e">
        <f>+VLOOKUP($AP388,[3]!Responsables[#Data],3,0)</f>
        <v>#REF!</v>
      </c>
      <c r="BI388" s="41" t="e">
        <f>+VLOOKUP($AA388,[3]!unidad_medida[[nombre]:[Columna1]],5,0)</f>
        <v>#REF!</v>
      </c>
    </row>
    <row r="389" spans="1:61" ht="24" x14ac:dyDescent="0.35">
      <c r="A389" s="58" t="s">
        <v>250</v>
      </c>
      <c r="B389" s="58" t="s">
        <v>251</v>
      </c>
      <c r="C389" s="59">
        <v>4.3</v>
      </c>
      <c r="D389" s="19">
        <f t="shared" si="281"/>
        <v>74</v>
      </c>
      <c r="E389" s="20" t="str">
        <f t="shared" si="287"/>
        <v>GR</v>
      </c>
      <c r="F389" s="21"/>
      <c r="G389" s="22"/>
      <c r="H389" s="22"/>
      <c r="I389" s="24">
        <v>100114001</v>
      </c>
      <c r="J389" s="23" t="s">
        <v>48</v>
      </c>
      <c r="K389" s="22"/>
      <c r="L389" s="22"/>
      <c r="M389" s="22"/>
      <c r="N389" s="22"/>
      <c r="O389" s="22"/>
      <c r="P389" s="53" t="str">
        <f t="shared" si="268"/>
        <v>Número de Empleados en Empresas del Sector Agrícola en cultivos de Papas según la Categoría de Tamaño Específica del Servicio de Impuestos Internos de Chile para el Año 2020 (empleados)</v>
      </c>
      <c r="Q389" s="20" t="str">
        <f t="shared" si="286"/>
        <v>Gráfico 6</v>
      </c>
      <c r="R389" s="49" t="s">
        <v>181</v>
      </c>
      <c r="S389" s="50">
        <f t="shared" si="273"/>
        <v>100114001</v>
      </c>
      <c r="T389" s="28"/>
      <c r="U389" s="28"/>
      <c r="V389" s="28"/>
      <c r="W389" s="28"/>
      <c r="X389" s="28"/>
      <c r="Y389" s="28"/>
      <c r="Z389" s="25" t="str">
        <f t="shared" si="274"/>
        <v>https://analytics.zoho.com/open-view/2395394000001175301?ZOHO_CRITERIA=%224.5%22.%22Id_Categor%C3%ADa%22%3D100114001</v>
      </c>
      <c r="AA389" s="29" t="s">
        <v>182</v>
      </c>
      <c r="AB389" s="30" t="str">
        <f t="shared" si="282"/>
        <v>Chile</v>
      </c>
      <c r="AC389" s="31" t="str">
        <f t="shared" si="282"/>
        <v>Año 2020</v>
      </c>
      <c r="AD389" s="32" t="str">
        <f t="shared" si="282"/>
        <v>Número</v>
      </c>
      <c r="AE389" s="30" t="str">
        <f t="shared" si="282"/>
        <v>Empleados</v>
      </c>
      <c r="AG389" s="33" t="str">
        <f t="shared" si="275"/>
        <v>Gráfico 6</v>
      </c>
      <c r="AH389" s="34" t="str">
        <f t="shared" si="283"/>
        <v>Número Empleados Agrícultura</v>
      </c>
      <c r="AI389" s="34" t="str">
        <f t="shared" si="267"/>
        <v>Ventas Estimadas de empresas dedicadas a agricultura y/o ganadería clasificadas por el Servicio de Impuestos Internos de tamaño GRANDE 3</v>
      </c>
      <c r="AJ389" s="34" t="str">
        <f t="shared" si="276"/>
        <v>Número de Empleados en Empresas del Sector Agrícola en cultivos de Papas según la Categoría de Tamaño Específica del Servicio de Impuestos Internos de Chile para el Año 2020 (empleados)</v>
      </c>
      <c r="AK389" s="35" t="str">
        <f t="shared" si="284"/>
        <v>Año 2020</v>
      </c>
      <c r="AL389" s="34" t="str">
        <f t="shared" si="284"/>
        <v>venta estimada, empresas en agricultura, cultivos, actividad económica, agricultura, ganadería</v>
      </c>
      <c r="AM389" s="36" t="str">
        <f t="shared" si="277"/>
        <v>https://analytics.zoho.com/open-view/2395394000001175301?ZOHO_CRITERIA=%224.5%22.%22Id_Categor%C3%ADa%22%3D100114001</v>
      </c>
      <c r="AN389" s="44" t="str">
        <f t="shared" si="278"/>
        <v>CHL</v>
      </c>
      <c r="AO389" s="44" t="str">
        <f t="shared" si="278"/>
        <v>País</v>
      </c>
      <c r="AP389" s="34" t="str">
        <f t="shared" si="278"/>
        <v>Número de Empleados de las empresas dedicadas a una actividad económica asociada a la agricultura o la ganadería, según tamaño de la empresa.</v>
      </c>
      <c r="AQ389" s="45">
        <f t="shared" si="278"/>
        <v>44324</v>
      </c>
      <c r="AR389" s="36" t="str">
        <f t="shared" si="278"/>
        <v>Español</v>
      </c>
      <c r="AS389" s="36" t="str">
        <f t="shared" si="278"/>
        <v>Naty</v>
      </c>
      <c r="AT389" s="40" t="str">
        <f t="shared" si="278"/>
        <v>No Aplica</v>
      </c>
      <c r="AU389" s="40" t="str">
        <f t="shared" si="278"/>
        <v>No Aplica</v>
      </c>
      <c r="AV389" s="40" t="str">
        <f t="shared" si="278"/>
        <v>No Aplica</v>
      </c>
      <c r="AW389" s="35">
        <v>100114001</v>
      </c>
      <c r="AX389" s="41" t="e">
        <f t="shared" si="279"/>
        <v>#REF!</v>
      </c>
      <c r="AY389" s="46" t="str">
        <f t="shared" si="279"/>
        <v>Fruta</v>
      </c>
      <c r="AZ389" s="40">
        <f t="shared" si="279"/>
        <v>38</v>
      </c>
      <c r="BA389" s="41" t="e">
        <f>+VLOOKUP($Z389,[3]!Temporalidad[[nombre]:[Columna1]],7,0)</f>
        <v>#REF!</v>
      </c>
      <c r="BB389" s="41" t="e">
        <f>+VLOOKUP($B389,[3]!Tipo_Gráfico[#Data],2,0)</f>
        <v>#REF!</v>
      </c>
      <c r="BC389" s="36" t="str">
        <f t="shared" si="285"/>
        <v>Servicio de Impuestos Internos , Ministerio de Hacienda, Chile</v>
      </c>
      <c r="BD389" s="35" t="e">
        <f>+VLOOKUP($AA389,[3]!unidad_medida[[nombre]:[Columna1]],2,0)</f>
        <v>#REF!</v>
      </c>
      <c r="BE389" s="40" t="str">
        <f t="shared" si="280"/>
        <v>No Aplica</v>
      </c>
      <c r="BF389" s="40" t="str">
        <f t="shared" si="280"/>
        <v>No Aplica</v>
      </c>
      <c r="BG389" s="40" t="str">
        <f t="shared" si="280"/>
        <v>No Aplica</v>
      </c>
      <c r="BH389" s="41" t="e">
        <f>+VLOOKUP($AP389,[3]!Responsables[#Data],3,0)</f>
        <v>#REF!</v>
      </c>
      <c r="BI389" s="41" t="e">
        <f>+VLOOKUP($AA389,[3]!unidad_medida[[nombre]:[Columna1]],5,0)</f>
        <v>#REF!</v>
      </c>
    </row>
    <row r="390" spans="1:61" ht="24" x14ac:dyDescent="0.35">
      <c r="A390" s="58" t="s">
        <v>250</v>
      </c>
      <c r="B390" s="58" t="s">
        <v>251</v>
      </c>
      <c r="C390" s="59">
        <v>4.3</v>
      </c>
      <c r="D390" s="19">
        <f t="shared" si="281"/>
        <v>75</v>
      </c>
      <c r="E390" s="20" t="str">
        <f t="shared" si="287"/>
        <v>GR</v>
      </c>
      <c r="F390" s="21"/>
      <c r="G390" s="22"/>
      <c r="H390" s="22"/>
      <c r="I390" s="24">
        <v>100114002</v>
      </c>
      <c r="J390" s="23" t="s">
        <v>48</v>
      </c>
      <c r="K390" s="22"/>
      <c r="L390" s="22"/>
      <c r="M390" s="22"/>
      <c r="N390" s="22"/>
      <c r="O390" s="22"/>
      <c r="P390" s="53" t="str">
        <f t="shared" si="268"/>
        <v>Número de Empleados en Empresas del Sector Agrícola en cultivos de Camotes según la Categoría de Tamaño Específica del Servicio de Impuestos Internos de Chile para el Año 2020 (empleados)</v>
      </c>
      <c r="Q390" s="20" t="str">
        <f t="shared" si="286"/>
        <v>Gráfico 6</v>
      </c>
      <c r="R390" s="49" t="s">
        <v>183</v>
      </c>
      <c r="S390" s="50">
        <f t="shared" si="273"/>
        <v>100114002</v>
      </c>
      <c r="T390" s="28"/>
      <c r="U390" s="28"/>
      <c r="V390" s="28"/>
      <c r="W390" s="28"/>
      <c r="X390" s="28"/>
      <c r="Y390" s="28"/>
      <c r="Z390" s="25" t="str">
        <f t="shared" si="274"/>
        <v>https://analytics.zoho.com/open-view/2395394000001175301?ZOHO_CRITERIA=%224.5%22.%22Id_Categor%C3%ADa%22%3D100114002</v>
      </c>
      <c r="AA390" s="29" t="s">
        <v>184</v>
      </c>
      <c r="AB390" s="30" t="str">
        <f t="shared" si="282"/>
        <v>Chile</v>
      </c>
      <c r="AC390" s="31" t="str">
        <f t="shared" si="282"/>
        <v>Año 2020</v>
      </c>
      <c r="AD390" s="32" t="str">
        <f t="shared" si="282"/>
        <v>Número</v>
      </c>
      <c r="AE390" s="30" t="str">
        <f t="shared" si="282"/>
        <v>Empleados</v>
      </c>
      <c r="AG390" s="33" t="str">
        <f t="shared" si="275"/>
        <v>Gráfico 6</v>
      </c>
      <c r="AH390" s="34" t="str">
        <f t="shared" si="283"/>
        <v>Número Empleados Agrícultura</v>
      </c>
      <c r="AI390" s="34" t="str">
        <f t="shared" si="267"/>
        <v>Ventas Estimadas de empresas dedicadas a agricultura y/o ganadería clasificadas por el Servicio de Impuestos Internos de tamaño GRANDE 3</v>
      </c>
      <c r="AJ390" s="34" t="str">
        <f t="shared" si="276"/>
        <v>Número de Empleados en Empresas del Sector Agrícola en cultivos de Camotes según la Categoría de Tamaño Específica del Servicio de Impuestos Internos de Chile para el Año 2020 (empleados)</v>
      </c>
      <c r="AK390" s="35" t="str">
        <f t="shared" si="284"/>
        <v>Año 2020</v>
      </c>
      <c r="AL390" s="34" t="str">
        <f t="shared" si="284"/>
        <v>venta estimada, empresas en agricultura, cultivos, actividad económica, agricultura, ganadería</v>
      </c>
      <c r="AM390" s="36" t="str">
        <f t="shared" si="277"/>
        <v>https://analytics.zoho.com/open-view/2395394000001175301?ZOHO_CRITERIA=%224.5%22.%22Id_Categor%C3%ADa%22%3D100114002</v>
      </c>
      <c r="AN390" s="44" t="str">
        <f t="shared" si="278"/>
        <v>CHL</v>
      </c>
      <c r="AO390" s="44" t="str">
        <f t="shared" si="278"/>
        <v>País</v>
      </c>
      <c r="AP390" s="34" t="str">
        <f t="shared" si="278"/>
        <v>Número de Empleados de las empresas dedicadas a una actividad económica asociada a la agricultura o la ganadería, según tamaño de la empresa.</v>
      </c>
      <c r="AQ390" s="45">
        <f t="shared" si="278"/>
        <v>44324</v>
      </c>
      <c r="AR390" s="36" t="str">
        <f t="shared" si="278"/>
        <v>Español</v>
      </c>
      <c r="AS390" s="36" t="str">
        <f t="shared" si="278"/>
        <v>Naty</v>
      </c>
      <c r="AT390" s="40" t="str">
        <f t="shared" si="278"/>
        <v>No Aplica</v>
      </c>
      <c r="AU390" s="40" t="str">
        <f t="shared" si="278"/>
        <v>No Aplica</v>
      </c>
      <c r="AV390" s="40" t="str">
        <f t="shared" si="278"/>
        <v>No Aplica</v>
      </c>
      <c r="AW390" s="35">
        <v>100114002</v>
      </c>
      <c r="AX390" s="41" t="e">
        <f t="shared" si="279"/>
        <v>#REF!</v>
      </c>
      <c r="AY390" s="46" t="str">
        <f t="shared" si="279"/>
        <v>Fruta</v>
      </c>
      <c r="AZ390" s="40">
        <f t="shared" si="279"/>
        <v>38</v>
      </c>
      <c r="BA390" s="41" t="e">
        <f>+VLOOKUP($Z390,[3]!Temporalidad[[nombre]:[Columna1]],7,0)</f>
        <v>#REF!</v>
      </c>
      <c r="BB390" s="41" t="e">
        <f>+VLOOKUP($B390,[3]!Tipo_Gráfico[#Data],2,0)</f>
        <v>#REF!</v>
      </c>
      <c r="BC390" s="36" t="str">
        <f t="shared" si="285"/>
        <v>Servicio de Impuestos Internos , Ministerio de Hacienda, Chile</v>
      </c>
      <c r="BD390" s="35" t="e">
        <f>+VLOOKUP($AA390,[3]!unidad_medida[[nombre]:[Columna1]],2,0)</f>
        <v>#REF!</v>
      </c>
      <c r="BE390" s="40" t="str">
        <f t="shared" si="280"/>
        <v>No Aplica</v>
      </c>
      <c r="BF390" s="40" t="str">
        <f t="shared" si="280"/>
        <v>No Aplica</v>
      </c>
      <c r="BG390" s="40" t="str">
        <f t="shared" si="280"/>
        <v>No Aplica</v>
      </c>
      <c r="BH390" s="41" t="e">
        <f>+VLOOKUP($AP390,[3]!Responsables[#Data],3,0)</f>
        <v>#REF!</v>
      </c>
      <c r="BI390" s="41" t="e">
        <f>+VLOOKUP($AA390,[3]!unidad_medida[[nombre]:[Columna1]],5,0)</f>
        <v>#REF!</v>
      </c>
    </row>
    <row r="391" spans="1:61" ht="24" x14ac:dyDescent="0.35">
      <c r="A391" s="58" t="s">
        <v>250</v>
      </c>
      <c r="B391" s="58" t="s">
        <v>251</v>
      </c>
      <c r="C391" s="59">
        <v>4.3</v>
      </c>
      <c r="D391" s="19">
        <f t="shared" si="281"/>
        <v>76</v>
      </c>
      <c r="E391" s="20" t="str">
        <f t="shared" si="287"/>
        <v>GR</v>
      </c>
      <c r="F391" s="21"/>
      <c r="G391" s="22"/>
      <c r="H391" s="22"/>
      <c r="I391" s="24">
        <v>100114015</v>
      </c>
      <c r="J391" s="23" t="s">
        <v>48</v>
      </c>
      <c r="K391" s="22"/>
      <c r="L391" s="22"/>
      <c r="M391" s="22"/>
      <c r="N391" s="22"/>
      <c r="O391" s="22"/>
      <c r="P391" s="53" t="str">
        <f t="shared" si="268"/>
        <v>Número de Empleados en Empresas del Sector Agrícola en cultivos de Otros tubérculos según la Categoría de Tamaño Específica del Servicio de Impuestos Internos de Chile para el Año 2020 (empleados)</v>
      </c>
      <c r="Q391" s="20" t="str">
        <f t="shared" si="286"/>
        <v>Gráfico 6</v>
      </c>
      <c r="R391" s="49" t="s">
        <v>185</v>
      </c>
      <c r="S391" s="50">
        <f t="shared" si="273"/>
        <v>100114015</v>
      </c>
      <c r="T391" s="28"/>
      <c r="U391" s="28"/>
      <c r="V391" s="28"/>
      <c r="W391" s="28"/>
      <c r="X391" s="28"/>
      <c r="Y391" s="28"/>
      <c r="Z391" s="25" t="str">
        <f t="shared" si="274"/>
        <v>https://analytics.zoho.com/open-view/2395394000001175301?ZOHO_CRITERIA=%224.5%22.%22Id_Categor%C3%ADa%22%3D100114015</v>
      </c>
      <c r="AA391" s="29" t="s">
        <v>186</v>
      </c>
      <c r="AB391" s="30" t="str">
        <f t="shared" si="282"/>
        <v>Chile</v>
      </c>
      <c r="AC391" s="31" t="str">
        <f t="shared" si="282"/>
        <v>Año 2020</v>
      </c>
      <c r="AD391" s="32" t="str">
        <f t="shared" si="282"/>
        <v>Número</v>
      </c>
      <c r="AE391" s="30" t="str">
        <f t="shared" si="282"/>
        <v>Empleados</v>
      </c>
      <c r="AG391" s="33" t="str">
        <f t="shared" si="275"/>
        <v>Gráfico 6</v>
      </c>
      <c r="AH391" s="34" t="str">
        <f t="shared" si="283"/>
        <v>Número Empleados Agrícultura</v>
      </c>
      <c r="AI391" s="34" t="str">
        <f t="shared" si="267"/>
        <v>Ventas Estimadas de empresas dedicadas a agricultura y/o ganadería clasificadas por el Servicio de Impuestos Internos de tamaño GRANDE 3</v>
      </c>
      <c r="AJ391" s="34" t="str">
        <f t="shared" si="276"/>
        <v>Número de Empleados en Empresas del Sector Agrícola en cultivos de Otros tubérculos según la Categoría de Tamaño Específica del Servicio de Impuestos Internos de Chile para el Año 2020 (empleados)</v>
      </c>
      <c r="AK391" s="35" t="str">
        <f t="shared" si="284"/>
        <v>Año 2020</v>
      </c>
      <c r="AL391" s="34" t="str">
        <f t="shared" si="284"/>
        <v>venta estimada, empresas en agricultura, cultivos, actividad económica, agricultura, ganadería</v>
      </c>
      <c r="AM391" s="36" t="str">
        <f t="shared" si="277"/>
        <v>https://analytics.zoho.com/open-view/2395394000001175301?ZOHO_CRITERIA=%224.5%22.%22Id_Categor%C3%ADa%22%3D100114015</v>
      </c>
      <c r="AN391" s="44" t="str">
        <f t="shared" si="278"/>
        <v>CHL</v>
      </c>
      <c r="AO391" s="44" t="str">
        <f t="shared" si="278"/>
        <v>País</v>
      </c>
      <c r="AP391" s="34" t="str">
        <f t="shared" si="278"/>
        <v>Número de Empleados de las empresas dedicadas a una actividad económica asociada a la agricultura o la ganadería, según tamaño de la empresa.</v>
      </c>
      <c r="AQ391" s="45">
        <f t="shared" si="278"/>
        <v>44324</v>
      </c>
      <c r="AR391" s="36" t="str">
        <f t="shared" si="278"/>
        <v>Español</v>
      </c>
      <c r="AS391" s="36" t="str">
        <f t="shared" si="278"/>
        <v>Naty</v>
      </c>
      <c r="AT391" s="40" t="str">
        <f t="shared" si="278"/>
        <v>No Aplica</v>
      </c>
      <c r="AU391" s="40" t="str">
        <f t="shared" si="278"/>
        <v>No Aplica</v>
      </c>
      <c r="AV391" s="40" t="str">
        <f t="shared" si="278"/>
        <v>No Aplica</v>
      </c>
      <c r="AW391" s="35">
        <v>100114015</v>
      </c>
      <c r="AX391" s="41" t="e">
        <f t="shared" si="279"/>
        <v>#REF!</v>
      </c>
      <c r="AY391" s="46" t="str">
        <f t="shared" si="279"/>
        <v>Fruta</v>
      </c>
      <c r="AZ391" s="40">
        <f t="shared" si="279"/>
        <v>38</v>
      </c>
      <c r="BA391" s="41" t="e">
        <f>+VLOOKUP($Z391,[3]!Temporalidad[[nombre]:[Columna1]],7,0)</f>
        <v>#REF!</v>
      </c>
      <c r="BB391" s="41" t="e">
        <f>+VLOOKUP($B391,[3]!Tipo_Gráfico[#Data],2,0)</f>
        <v>#REF!</v>
      </c>
      <c r="BC391" s="36" t="str">
        <f t="shared" si="285"/>
        <v>Servicio de Impuestos Internos , Ministerio de Hacienda, Chile</v>
      </c>
      <c r="BD391" s="35" t="e">
        <f>+VLOOKUP($AA391,[3]!unidad_medida[[nombre]:[Columna1]],2,0)</f>
        <v>#REF!</v>
      </c>
      <c r="BE391" s="40" t="str">
        <f t="shared" si="280"/>
        <v>No Aplica</v>
      </c>
      <c r="BF391" s="40" t="str">
        <f t="shared" si="280"/>
        <v>No Aplica</v>
      </c>
      <c r="BG391" s="40" t="str">
        <f t="shared" si="280"/>
        <v>No Aplica</v>
      </c>
      <c r="BH391" s="41" t="e">
        <f>+VLOOKUP($AP391,[3]!Responsables[#Data],3,0)</f>
        <v>#REF!</v>
      </c>
      <c r="BI391" s="41" t="e">
        <f>+VLOOKUP($AA391,[3]!unidad_medida[[nombre]:[Columna1]],5,0)</f>
        <v>#REF!</v>
      </c>
    </row>
    <row r="392" spans="1:61" ht="24" x14ac:dyDescent="0.35">
      <c r="A392" s="58" t="s">
        <v>250</v>
      </c>
      <c r="B392" s="58" t="s">
        <v>251</v>
      </c>
      <c r="C392" s="59">
        <v>4.3</v>
      </c>
      <c r="D392" s="19">
        <f t="shared" si="281"/>
        <v>77</v>
      </c>
      <c r="E392" s="20" t="str">
        <f t="shared" si="287"/>
        <v>GR</v>
      </c>
      <c r="F392" s="21"/>
      <c r="G392" s="22"/>
      <c r="H392" s="22"/>
      <c r="I392" s="24">
        <v>100115001</v>
      </c>
      <c r="J392" s="23" t="s">
        <v>48</v>
      </c>
      <c r="K392" s="22"/>
      <c r="L392" s="22"/>
      <c r="M392" s="22"/>
      <c r="N392" s="22"/>
      <c r="O392" s="22"/>
      <c r="P392" s="53" t="str">
        <f t="shared" si="268"/>
        <v>Número de Empleados en Empresas del Sector Agrícola en cultivos de Semillas de hortalizas según la Categoría de Tamaño Específica del Servicio de Impuestos Internos de Chile para el Año 2020 (empleados)</v>
      </c>
      <c r="Q392" s="20" t="str">
        <f t="shared" si="286"/>
        <v>Gráfico 6</v>
      </c>
      <c r="R392" s="49" t="s">
        <v>187</v>
      </c>
      <c r="S392" s="50">
        <f t="shared" si="273"/>
        <v>100115001</v>
      </c>
      <c r="T392" s="28"/>
      <c r="U392" s="28"/>
      <c r="V392" s="28"/>
      <c r="W392" s="28"/>
      <c r="X392" s="28"/>
      <c r="Y392" s="28"/>
      <c r="Z392" s="25" t="str">
        <f t="shared" si="274"/>
        <v>https://analytics.zoho.com/open-view/2395394000001175301?ZOHO_CRITERIA=%224.5%22.%22Id_Categor%C3%ADa%22%3D100115001</v>
      </c>
      <c r="AA392" s="29" t="s">
        <v>188</v>
      </c>
      <c r="AB392" s="30" t="str">
        <f t="shared" si="282"/>
        <v>Chile</v>
      </c>
      <c r="AC392" s="31" t="str">
        <f t="shared" si="282"/>
        <v>Año 2020</v>
      </c>
      <c r="AD392" s="32" t="str">
        <f t="shared" si="282"/>
        <v>Número</v>
      </c>
      <c r="AE392" s="30" t="str">
        <f t="shared" si="282"/>
        <v>Empleados</v>
      </c>
      <c r="AG392" s="33" t="str">
        <f t="shared" si="275"/>
        <v>Gráfico 6</v>
      </c>
      <c r="AH392" s="34" t="str">
        <f t="shared" si="283"/>
        <v>Número Empleados Agrícultura</v>
      </c>
      <c r="AI392" s="34" t="str">
        <f t="shared" si="267"/>
        <v>Ventas Estimadas de empresas dedicadas a agricultura y/o ganadería clasificadas por el Servicio de Impuestos Internos de tamaño GRANDE 3</v>
      </c>
      <c r="AJ392" s="34" t="str">
        <f t="shared" si="276"/>
        <v>Número de Empleados en Empresas del Sector Agrícola en cultivos de Semillas de hortalizas según la Categoría de Tamaño Específica del Servicio de Impuestos Internos de Chile para el Año 2020 (empleados)</v>
      </c>
      <c r="AK392" s="35" t="str">
        <f t="shared" si="284"/>
        <v>Año 2020</v>
      </c>
      <c r="AL392" s="34" t="str">
        <f t="shared" si="284"/>
        <v>venta estimada, empresas en agricultura, cultivos, actividad económica, agricultura, ganadería</v>
      </c>
      <c r="AM392" s="36" t="str">
        <f t="shared" si="277"/>
        <v>https://analytics.zoho.com/open-view/2395394000001175301?ZOHO_CRITERIA=%224.5%22.%22Id_Categor%C3%ADa%22%3D100115001</v>
      </c>
      <c r="AN392" s="44" t="str">
        <f t="shared" si="278"/>
        <v>CHL</v>
      </c>
      <c r="AO392" s="44" t="str">
        <f t="shared" si="278"/>
        <v>País</v>
      </c>
      <c r="AP392" s="34" t="str">
        <f t="shared" si="278"/>
        <v>Número de Empleados de las empresas dedicadas a una actividad económica asociada a la agricultura o la ganadería, según tamaño de la empresa.</v>
      </c>
      <c r="AQ392" s="45">
        <f t="shared" si="278"/>
        <v>44324</v>
      </c>
      <c r="AR392" s="36" t="str">
        <f t="shared" si="278"/>
        <v>Español</v>
      </c>
      <c r="AS392" s="36" t="str">
        <f t="shared" si="278"/>
        <v>Naty</v>
      </c>
      <c r="AT392" s="40" t="str">
        <f t="shared" si="278"/>
        <v>No Aplica</v>
      </c>
      <c r="AU392" s="40" t="str">
        <f t="shared" si="278"/>
        <v>No Aplica</v>
      </c>
      <c r="AV392" s="40" t="str">
        <f t="shared" si="278"/>
        <v>No Aplica</v>
      </c>
      <c r="AW392" s="35">
        <v>100115001</v>
      </c>
      <c r="AX392" s="41" t="e">
        <f t="shared" si="279"/>
        <v>#REF!</v>
      </c>
      <c r="AY392" s="46" t="str">
        <f t="shared" si="279"/>
        <v>Fruta</v>
      </c>
      <c r="AZ392" s="40">
        <f t="shared" si="279"/>
        <v>38</v>
      </c>
      <c r="BA392" s="41" t="e">
        <f>+VLOOKUP($Z392,[3]!Temporalidad[[nombre]:[Columna1]],7,0)</f>
        <v>#REF!</v>
      </c>
      <c r="BB392" s="41" t="e">
        <f>+VLOOKUP($B392,[3]!Tipo_Gráfico[#Data],2,0)</f>
        <v>#REF!</v>
      </c>
      <c r="BC392" s="36" t="str">
        <f t="shared" si="285"/>
        <v>Servicio de Impuestos Internos , Ministerio de Hacienda, Chile</v>
      </c>
      <c r="BD392" s="35" t="e">
        <f>+VLOOKUP($AA392,[3]!unidad_medida[[nombre]:[Columna1]],2,0)</f>
        <v>#REF!</v>
      </c>
      <c r="BE392" s="40" t="str">
        <f t="shared" si="280"/>
        <v>No Aplica</v>
      </c>
      <c r="BF392" s="40" t="str">
        <f t="shared" si="280"/>
        <v>No Aplica</v>
      </c>
      <c r="BG392" s="40" t="str">
        <f t="shared" si="280"/>
        <v>No Aplica</v>
      </c>
      <c r="BH392" s="41" t="e">
        <f>+VLOOKUP($AP392,[3]!Responsables[#Data],3,0)</f>
        <v>#REF!</v>
      </c>
      <c r="BI392" s="41" t="e">
        <f>+VLOOKUP($AA392,[3]!unidad_medida[[nombre]:[Columna1]],5,0)</f>
        <v>#REF!</v>
      </c>
    </row>
    <row r="393" spans="1:61" ht="42" x14ac:dyDescent="0.35">
      <c r="A393" s="58" t="s">
        <v>250</v>
      </c>
      <c r="B393" s="58" t="s">
        <v>251</v>
      </c>
      <c r="C393" s="59">
        <v>4.3</v>
      </c>
      <c r="D393" s="19">
        <f t="shared" si="281"/>
        <v>78</v>
      </c>
      <c r="E393" s="20" t="str">
        <f t="shared" si="287"/>
        <v>GR</v>
      </c>
      <c r="F393" s="21"/>
      <c r="G393" s="22"/>
      <c r="H393" s="22"/>
      <c r="I393" s="24">
        <v>100115003</v>
      </c>
      <c r="J393" s="23" t="s">
        <v>48</v>
      </c>
      <c r="K393" s="22"/>
      <c r="L393" s="22"/>
      <c r="M393" s="22"/>
      <c r="N393" s="22"/>
      <c r="O393" s="22"/>
      <c r="P393" s="53" t="str">
        <f t="shared" si="268"/>
        <v>Número de Empleados en Empresas del Sector Agrícola en cultivos de Otras semillas de cereales, legumbres y oleaginosas según la Categoría de Tamaño Específica del Servicio de Impuestos Internos de Chile para el Año 2020 (empleados)</v>
      </c>
      <c r="Q393" s="20" t="str">
        <f t="shared" si="286"/>
        <v>Gráfico 6</v>
      </c>
      <c r="R393" s="49" t="s">
        <v>189</v>
      </c>
      <c r="S393" s="50">
        <f t="shared" si="273"/>
        <v>100115003</v>
      </c>
      <c r="T393" s="28"/>
      <c r="U393" s="28"/>
      <c r="V393" s="28"/>
      <c r="W393" s="28"/>
      <c r="X393" s="28"/>
      <c r="Y393" s="28"/>
      <c r="Z393" s="25" t="str">
        <f t="shared" si="274"/>
        <v>https://analytics.zoho.com/open-view/2395394000001175301?ZOHO_CRITERIA=%224.5%22.%22Id_Categor%C3%ADa%22%3D100115003</v>
      </c>
      <c r="AA393" s="29" t="s">
        <v>190</v>
      </c>
      <c r="AB393" s="30" t="str">
        <f t="shared" si="282"/>
        <v>Chile</v>
      </c>
      <c r="AC393" s="31" t="str">
        <f t="shared" si="282"/>
        <v>Año 2020</v>
      </c>
      <c r="AD393" s="32" t="str">
        <f t="shared" si="282"/>
        <v>Número</v>
      </c>
      <c r="AE393" s="30" t="str">
        <f t="shared" si="282"/>
        <v>Empleados</v>
      </c>
      <c r="AG393" s="33" t="str">
        <f t="shared" si="275"/>
        <v>Gráfico 6</v>
      </c>
      <c r="AH393" s="34" t="str">
        <f t="shared" si="283"/>
        <v>Número Empleados Agrícultura</v>
      </c>
      <c r="AI393" s="34" t="str">
        <f t="shared" si="267"/>
        <v>Ventas Estimadas de empresas dedicadas a agricultura y/o ganadería clasificadas por el Servicio de Impuestos Internos de tamaño GRANDE 3</v>
      </c>
      <c r="AJ393" s="34" t="str">
        <f t="shared" si="276"/>
        <v>Número de Empleados en Empresas del Sector Agrícola en cultivos de Otras semillas de cereales, legumbres y oleaginosas según la Categoría de Tamaño Específica del Servicio de Impuestos Internos de Chile para el Año 2020 (empleados)</v>
      </c>
      <c r="AK393" s="35" t="str">
        <f t="shared" si="284"/>
        <v>Año 2020</v>
      </c>
      <c r="AL393" s="34" t="str">
        <f t="shared" si="284"/>
        <v>venta estimada, empresas en agricultura, cultivos, actividad económica, agricultura, ganadería</v>
      </c>
      <c r="AM393" s="36" t="str">
        <f t="shared" si="277"/>
        <v>https://analytics.zoho.com/open-view/2395394000001175301?ZOHO_CRITERIA=%224.5%22.%22Id_Categor%C3%ADa%22%3D100115003</v>
      </c>
      <c r="AN393" s="44" t="str">
        <f t="shared" si="278"/>
        <v>CHL</v>
      </c>
      <c r="AO393" s="44" t="str">
        <f t="shared" si="278"/>
        <v>País</v>
      </c>
      <c r="AP393" s="34" t="str">
        <f t="shared" si="278"/>
        <v>Número de Empleados de las empresas dedicadas a una actividad económica asociada a la agricultura o la ganadería, según tamaño de la empresa.</v>
      </c>
      <c r="AQ393" s="45">
        <f t="shared" si="278"/>
        <v>44324</v>
      </c>
      <c r="AR393" s="36" t="str">
        <f t="shared" si="278"/>
        <v>Español</v>
      </c>
      <c r="AS393" s="36" t="str">
        <f t="shared" si="278"/>
        <v>Naty</v>
      </c>
      <c r="AT393" s="40" t="str">
        <f t="shared" si="278"/>
        <v>No Aplica</v>
      </c>
      <c r="AU393" s="40" t="str">
        <f t="shared" si="278"/>
        <v>No Aplica</v>
      </c>
      <c r="AV393" s="40" t="str">
        <f t="shared" si="278"/>
        <v>No Aplica</v>
      </c>
      <c r="AW393" s="35">
        <v>100115003</v>
      </c>
      <c r="AX393" s="41" t="e">
        <f t="shared" si="279"/>
        <v>#REF!</v>
      </c>
      <c r="AY393" s="46" t="str">
        <f t="shared" si="279"/>
        <v>Fruta</v>
      </c>
      <c r="AZ393" s="40">
        <f t="shared" si="279"/>
        <v>38</v>
      </c>
      <c r="BA393" s="41" t="e">
        <f>+VLOOKUP($Z393,[3]!Temporalidad[[nombre]:[Columna1]],7,0)</f>
        <v>#REF!</v>
      </c>
      <c r="BB393" s="41" t="e">
        <f>+VLOOKUP($B393,[3]!Tipo_Gráfico[#Data],2,0)</f>
        <v>#REF!</v>
      </c>
      <c r="BC393" s="36" t="str">
        <f t="shared" si="285"/>
        <v>Servicio de Impuestos Internos , Ministerio de Hacienda, Chile</v>
      </c>
      <c r="BD393" s="35" t="e">
        <f>+VLOOKUP($AA393,[3]!unidad_medida[[nombre]:[Columna1]],2,0)</f>
        <v>#REF!</v>
      </c>
      <c r="BE393" s="40" t="str">
        <f t="shared" si="280"/>
        <v>No Aplica</v>
      </c>
      <c r="BF393" s="40" t="str">
        <f t="shared" si="280"/>
        <v>No Aplica</v>
      </c>
      <c r="BG393" s="40" t="str">
        <f t="shared" si="280"/>
        <v>No Aplica</v>
      </c>
      <c r="BH393" s="41" t="e">
        <f>+VLOOKUP($AP393,[3]!Responsables[#Data],3,0)</f>
        <v>#REF!</v>
      </c>
      <c r="BI393" s="41" t="e">
        <f>+VLOOKUP($AA393,[3]!unidad_medida[[nombre]:[Columna1]],5,0)</f>
        <v>#REF!</v>
      </c>
    </row>
    <row r="394" spans="1:61" ht="24" x14ac:dyDescent="0.35">
      <c r="A394" s="58" t="s">
        <v>250</v>
      </c>
      <c r="B394" s="58" t="s">
        <v>251</v>
      </c>
      <c r="C394" s="59">
        <v>4.3</v>
      </c>
      <c r="D394" s="19">
        <f t="shared" si="281"/>
        <v>79</v>
      </c>
      <c r="E394" s="20" t="str">
        <f t="shared" si="287"/>
        <v>GR</v>
      </c>
      <c r="F394" s="21"/>
      <c r="G394" s="22"/>
      <c r="H394" s="22"/>
      <c r="I394" s="24">
        <v>100117002</v>
      </c>
      <c r="J394" s="23" t="s">
        <v>48</v>
      </c>
      <c r="K394" s="22"/>
      <c r="L394" s="22"/>
      <c r="M394" s="22"/>
      <c r="N394" s="22"/>
      <c r="O394" s="22"/>
      <c r="P394" s="53" t="str">
        <f t="shared" si="268"/>
        <v>Número de Empleados en Empresas del Sector Agrícola en cultivos de Plantas de fibra según la Categoría de Tamaño Específica del Servicio de Impuestos Internos de Chile para el Año 2020 (empleados)</v>
      </c>
      <c r="Q394" s="20" t="str">
        <f t="shared" si="286"/>
        <v>Gráfico 6</v>
      </c>
      <c r="R394" s="49" t="s">
        <v>191</v>
      </c>
      <c r="S394" s="50">
        <f t="shared" si="273"/>
        <v>100117002</v>
      </c>
      <c r="T394" s="28"/>
      <c r="U394" s="28"/>
      <c r="V394" s="28"/>
      <c r="W394" s="28"/>
      <c r="X394" s="28"/>
      <c r="Y394" s="28"/>
      <c r="Z394" s="25" t="str">
        <f t="shared" si="274"/>
        <v>https://analytics.zoho.com/open-view/2395394000001175301?ZOHO_CRITERIA=%224.5%22.%22Id_Categor%C3%ADa%22%3D100117002</v>
      </c>
      <c r="AA394" s="29" t="s">
        <v>192</v>
      </c>
      <c r="AB394" s="30" t="str">
        <f t="shared" si="282"/>
        <v>Chile</v>
      </c>
      <c r="AC394" s="31" t="str">
        <f t="shared" si="282"/>
        <v>Año 2020</v>
      </c>
      <c r="AD394" s="32" t="str">
        <f t="shared" si="282"/>
        <v>Número</v>
      </c>
      <c r="AE394" s="30" t="str">
        <f t="shared" si="282"/>
        <v>Empleados</v>
      </c>
      <c r="AG394" s="33" t="str">
        <f t="shared" si="275"/>
        <v>Gráfico 6</v>
      </c>
      <c r="AH394" s="34" t="str">
        <f t="shared" si="283"/>
        <v>Número Empleados Agrícultura</v>
      </c>
      <c r="AI394" s="34" t="str">
        <f t="shared" si="267"/>
        <v>Ventas Estimadas de empresas dedicadas a agricultura y/o ganadería clasificadas por el Servicio de Impuestos Internos de tamaño GRANDE 3</v>
      </c>
      <c r="AJ394" s="34" t="str">
        <f t="shared" si="276"/>
        <v>Número de Empleados en Empresas del Sector Agrícola en cultivos de Plantas de fibra según la Categoría de Tamaño Específica del Servicio de Impuestos Internos de Chile para el Año 2020 (empleados)</v>
      </c>
      <c r="AK394" s="35" t="str">
        <f t="shared" si="284"/>
        <v>Año 2020</v>
      </c>
      <c r="AL394" s="34" t="str">
        <f t="shared" si="284"/>
        <v>venta estimada, empresas en agricultura, cultivos, actividad económica, agricultura, ganadería</v>
      </c>
      <c r="AM394" s="36" t="str">
        <f t="shared" si="277"/>
        <v>https://analytics.zoho.com/open-view/2395394000001175301?ZOHO_CRITERIA=%224.5%22.%22Id_Categor%C3%ADa%22%3D100117002</v>
      </c>
      <c r="AN394" s="44" t="str">
        <f t="shared" si="278"/>
        <v>CHL</v>
      </c>
      <c r="AO394" s="44" t="str">
        <f t="shared" si="278"/>
        <v>País</v>
      </c>
      <c r="AP394" s="34" t="str">
        <f t="shared" si="278"/>
        <v>Número de Empleados de las empresas dedicadas a una actividad económica asociada a la agricultura o la ganadería, según tamaño de la empresa.</v>
      </c>
      <c r="AQ394" s="45">
        <f t="shared" si="278"/>
        <v>44324</v>
      </c>
      <c r="AR394" s="36" t="str">
        <f t="shared" si="278"/>
        <v>Español</v>
      </c>
      <c r="AS394" s="36" t="str">
        <f t="shared" si="278"/>
        <v>Naty</v>
      </c>
      <c r="AT394" s="40" t="str">
        <f t="shared" si="278"/>
        <v>No Aplica</v>
      </c>
      <c r="AU394" s="40" t="str">
        <f t="shared" si="278"/>
        <v>No Aplica</v>
      </c>
      <c r="AV394" s="40" t="str">
        <f t="shared" si="278"/>
        <v>No Aplica</v>
      </c>
      <c r="AW394" s="35">
        <v>100117002</v>
      </c>
      <c r="AX394" s="41" t="e">
        <f t="shared" si="279"/>
        <v>#REF!</v>
      </c>
      <c r="AY394" s="46" t="str">
        <f t="shared" si="279"/>
        <v>Fruta</v>
      </c>
      <c r="AZ394" s="40">
        <f t="shared" si="279"/>
        <v>38</v>
      </c>
      <c r="BA394" s="41" t="e">
        <f>+VLOOKUP($Z394,[3]!Temporalidad[[nombre]:[Columna1]],7,0)</f>
        <v>#REF!</v>
      </c>
      <c r="BB394" s="41" t="e">
        <f>+VLOOKUP($B394,[3]!Tipo_Gráfico[#Data],2,0)</f>
        <v>#REF!</v>
      </c>
      <c r="BC394" s="36" t="str">
        <f t="shared" si="285"/>
        <v>Servicio de Impuestos Internos , Ministerio de Hacienda, Chile</v>
      </c>
      <c r="BD394" s="35" t="e">
        <f>+VLOOKUP($AA394,[3]!unidad_medida[[nombre]:[Columna1]],2,0)</f>
        <v>#REF!</v>
      </c>
      <c r="BE394" s="40" t="str">
        <f t="shared" si="280"/>
        <v>No Aplica</v>
      </c>
      <c r="BF394" s="40" t="str">
        <f t="shared" si="280"/>
        <v>No Aplica</v>
      </c>
      <c r="BG394" s="40" t="str">
        <f t="shared" si="280"/>
        <v>No Aplica</v>
      </c>
      <c r="BH394" s="41" t="e">
        <f>+VLOOKUP($AP394,[3]!Responsables[#Data],3,0)</f>
        <v>#REF!</v>
      </c>
      <c r="BI394" s="41" t="e">
        <f>+VLOOKUP($AA394,[3]!unidad_medida[[nombre]:[Columna1]],5,0)</f>
        <v>#REF!</v>
      </c>
    </row>
    <row r="395" spans="1:61" ht="24" x14ac:dyDescent="0.35">
      <c r="A395" s="58" t="s">
        <v>250</v>
      </c>
      <c r="B395" s="58" t="s">
        <v>251</v>
      </c>
      <c r="C395" s="59">
        <v>4.3</v>
      </c>
      <c r="D395" s="19">
        <f t="shared" si="281"/>
        <v>80</v>
      </c>
      <c r="E395" s="20" t="str">
        <f t="shared" si="287"/>
        <v>GR</v>
      </c>
      <c r="F395" s="21"/>
      <c r="G395" s="22"/>
      <c r="H395" s="22"/>
      <c r="I395" s="24">
        <v>100117005</v>
      </c>
      <c r="J395" s="23" t="s">
        <v>48</v>
      </c>
      <c r="K395" s="22"/>
      <c r="L395" s="22"/>
      <c r="M395" s="22"/>
      <c r="N395" s="22"/>
      <c r="O395" s="22"/>
      <c r="P395" s="53" t="str">
        <f t="shared" si="268"/>
        <v>Número de Empleados en Empresas del Sector Agrícola en cultivos de Flores según la Categoría de Tamaño Específica del Servicio de Impuestos Internos de Chile para el Año 2020 (empleados)</v>
      </c>
      <c r="Q395" s="20" t="str">
        <f t="shared" si="286"/>
        <v>Gráfico 6</v>
      </c>
      <c r="R395" s="49" t="s">
        <v>193</v>
      </c>
      <c r="S395" s="50">
        <f t="shared" si="273"/>
        <v>100117005</v>
      </c>
      <c r="T395" s="28"/>
      <c r="U395" s="28"/>
      <c r="V395" s="28"/>
      <c r="W395" s="28"/>
      <c r="X395" s="28"/>
      <c r="Y395" s="28"/>
      <c r="Z395" s="25" t="str">
        <f t="shared" si="274"/>
        <v>https://analytics.zoho.com/open-view/2395394000001175301?ZOHO_CRITERIA=%224.5%22.%22Id_Categor%C3%ADa%22%3D100117005</v>
      </c>
      <c r="AA395" s="29" t="s">
        <v>194</v>
      </c>
      <c r="AB395" s="30" t="str">
        <f t="shared" si="282"/>
        <v>Chile</v>
      </c>
      <c r="AC395" s="31" t="str">
        <f t="shared" si="282"/>
        <v>Año 2020</v>
      </c>
      <c r="AD395" s="32" t="str">
        <f t="shared" si="282"/>
        <v>Número</v>
      </c>
      <c r="AE395" s="30" t="str">
        <f t="shared" si="282"/>
        <v>Empleados</v>
      </c>
      <c r="AG395" s="33" t="str">
        <f t="shared" si="275"/>
        <v>Gráfico 6</v>
      </c>
      <c r="AH395" s="34" t="str">
        <f t="shared" si="283"/>
        <v>Número Empleados Agrícultura</v>
      </c>
      <c r="AI395" s="34" t="str">
        <f t="shared" si="267"/>
        <v>Ventas Estimadas de empresas dedicadas a agricultura y/o ganadería clasificadas por el Servicio de Impuestos Internos de tamaño GRANDE 3</v>
      </c>
      <c r="AJ395" s="34" t="str">
        <f t="shared" si="276"/>
        <v>Número de Empleados en Empresas del Sector Agrícola en cultivos de Flores según la Categoría de Tamaño Específica del Servicio de Impuestos Internos de Chile para el Año 2020 (empleados)</v>
      </c>
      <c r="AK395" s="35" t="str">
        <f t="shared" si="284"/>
        <v>Año 2020</v>
      </c>
      <c r="AL395" s="34" t="str">
        <f t="shared" si="284"/>
        <v>venta estimada, empresas en agricultura, cultivos, actividad económica, agricultura, ganadería</v>
      </c>
      <c r="AM395" s="36" t="str">
        <f t="shared" si="277"/>
        <v>https://analytics.zoho.com/open-view/2395394000001175301?ZOHO_CRITERIA=%224.5%22.%22Id_Categor%C3%ADa%22%3D100117005</v>
      </c>
      <c r="AN395" s="44" t="str">
        <f t="shared" si="278"/>
        <v>CHL</v>
      </c>
      <c r="AO395" s="44" t="str">
        <f t="shared" si="278"/>
        <v>País</v>
      </c>
      <c r="AP395" s="34" t="str">
        <f t="shared" si="278"/>
        <v>Número de Empleados de las empresas dedicadas a una actividad económica asociada a la agricultura o la ganadería, según tamaño de la empresa.</v>
      </c>
      <c r="AQ395" s="45">
        <f t="shared" si="278"/>
        <v>44324</v>
      </c>
      <c r="AR395" s="36" t="str">
        <f t="shared" si="278"/>
        <v>Español</v>
      </c>
      <c r="AS395" s="36" t="str">
        <f t="shared" si="278"/>
        <v>Naty</v>
      </c>
      <c r="AT395" s="40" t="str">
        <f t="shared" si="278"/>
        <v>No Aplica</v>
      </c>
      <c r="AU395" s="40" t="str">
        <f t="shared" si="278"/>
        <v>No Aplica</v>
      </c>
      <c r="AV395" s="40" t="str">
        <f t="shared" si="278"/>
        <v>No Aplica</v>
      </c>
      <c r="AW395" s="35">
        <v>100117005</v>
      </c>
      <c r="AX395" s="41" t="e">
        <f t="shared" si="279"/>
        <v>#REF!</v>
      </c>
      <c r="AY395" s="46" t="str">
        <f t="shared" si="279"/>
        <v>Fruta</v>
      </c>
      <c r="AZ395" s="40">
        <f t="shared" si="279"/>
        <v>38</v>
      </c>
      <c r="BA395" s="41" t="e">
        <f>+VLOOKUP($Z395,[3]!Temporalidad[[nombre]:[Columna1]],7,0)</f>
        <v>#REF!</v>
      </c>
      <c r="BB395" s="41" t="e">
        <f>+VLOOKUP($B395,[3]!Tipo_Gráfico[#Data],2,0)</f>
        <v>#REF!</v>
      </c>
      <c r="BC395" s="36" t="str">
        <f t="shared" si="285"/>
        <v>Servicio de Impuestos Internos , Ministerio de Hacienda, Chile</v>
      </c>
      <c r="BD395" s="35" t="e">
        <f>+VLOOKUP($AA395,[3]!unidad_medida[[nombre]:[Columna1]],2,0)</f>
        <v>#REF!</v>
      </c>
      <c r="BE395" s="40" t="str">
        <f t="shared" si="280"/>
        <v>No Aplica</v>
      </c>
      <c r="BF395" s="40" t="str">
        <f t="shared" si="280"/>
        <v>No Aplica</v>
      </c>
      <c r="BG395" s="40" t="str">
        <f t="shared" si="280"/>
        <v>No Aplica</v>
      </c>
      <c r="BH395" s="41" t="e">
        <f>+VLOOKUP($AP395,[3]!Responsables[#Data],3,0)</f>
        <v>#REF!</v>
      </c>
      <c r="BI395" s="41" t="e">
        <f>+VLOOKUP($AA395,[3]!unidad_medida[[nombre]:[Columna1]],5,0)</f>
        <v>#REF!</v>
      </c>
    </row>
    <row r="396" spans="1:61" ht="42" x14ac:dyDescent="0.35">
      <c r="A396" s="58" t="s">
        <v>250</v>
      </c>
      <c r="B396" s="58" t="s">
        <v>251</v>
      </c>
      <c r="C396" s="59">
        <v>4.3</v>
      </c>
      <c r="D396" s="19">
        <f t="shared" si="281"/>
        <v>81</v>
      </c>
      <c r="E396" s="20" t="str">
        <f t="shared" si="287"/>
        <v>GR</v>
      </c>
      <c r="F396" s="21"/>
      <c r="G396" s="22"/>
      <c r="H396" s="22"/>
      <c r="I396" s="24">
        <v>100117006</v>
      </c>
      <c r="J396" s="23" t="s">
        <v>48</v>
      </c>
      <c r="K396" s="22"/>
      <c r="L396" s="22"/>
      <c r="M396" s="22"/>
      <c r="N396" s="22"/>
      <c r="O396" s="22"/>
      <c r="P396" s="53" t="str">
        <f t="shared" si="268"/>
        <v>Número de Empleados en Empresas del Sector Agrícola en cultivos de Forraje en praderas mejoradas o sembradas según la Categoría de Tamaño Específica del Servicio de Impuestos Internos de Chile para el Año 2020 (empleados)</v>
      </c>
      <c r="Q396" s="20" t="str">
        <f t="shared" si="286"/>
        <v>Gráfico 6</v>
      </c>
      <c r="R396" s="49" t="s">
        <v>195</v>
      </c>
      <c r="S396" s="50">
        <f t="shared" si="273"/>
        <v>100117006</v>
      </c>
      <c r="T396" s="28"/>
      <c r="U396" s="28"/>
      <c r="V396" s="28"/>
      <c r="W396" s="28"/>
      <c r="X396" s="28"/>
      <c r="Y396" s="28"/>
      <c r="Z396" s="25" t="str">
        <f t="shared" si="274"/>
        <v>https://analytics.zoho.com/open-view/2395394000001175301?ZOHO_CRITERIA=%224.5%22.%22Id_Categor%C3%ADa%22%3D100117006</v>
      </c>
      <c r="AA396" s="29" t="s">
        <v>196</v>
      </c>
      <c r="AB396" s="30" t="str">
        <f t="shared" si="282"/>
        <v>Chile</v>
      </c>
      <c r="AC396" s="31" t="str">
        <f t="shared" si="282"/>
        <v>Año 2020</v>
      </c>
      <c r="AD396" s="32" t="str">
        <f t="shared" si="282"/>
        <v>Número</v>
      </c>
      <c r="AE396" s="30" t="str">
        <f t="shared" si="282"/>
        <v>Empleados</v>
      </c>
      <c r="AG396" s="33" t="str">
        <f t="shared" si="275"/>
        <v>Gráfico 6</v>
      </c>
      <c r="AH396" s="34" t="str">
        <f t="shared" si="283"/>
        <v>Número Empleados Agrícultura</v>
      </c>
      <c r="AI396" s="34" t="str">
        <f t="shared" si="267"/>
        <v>Ventas Estimadas de empresas dedicadas a agricultura y/o ganadería clasificadas por el Servicio de Impuestos Internos de tamaño GRANDE 3</v>
      </c>
      <c r="AJ396" s="34" t="str">
        <f t="shared" si="276"/>
        <v>Número de Empleados en Empresas del Sector Agrícola en cultivos de Forraje en praderas mejoradas o sembradas según la Categoría de Tamaño Específica del Servicio de Impuestos Internos de Chile para el Año 2020 (empleados)</v>
      </c>
      <c r="AK396" s="35" t="str">
        <f t="shared" si="284"/>
        <v>Año 2020</v>
      </c>
      <c r="AL396" s="34" t="str">
        <f t="shared" si="284"/>
        <v>venta estimada, empresas en agricultura, cultivos, actividad económica, agricultura, ganadería</v>
      </c>
      <c r="AM396" s="36" t="str">
        <f t="shared" si="277"/>
        <v>https://analytics.zoho.com/open-view/2395394000001175301?ZOHO_CRITERIA=%224.5%22.%22Id_Categor%C3%ADa%22%3D100117006</v>
      </c>
      <c r="AN396" s="44" t="str">
        <f t="shared" si="278"/>
        <v>CHL</v>
      </c>
      <c r="AO396" s="44" t="str">
        <f t="shared" si="278"/>
        <v>País</v>
      </c>
      <c r="AP396" s="34" t="str">
        <f t="shared" si="278"/>
        <v>Número de Empleados de las empresas dedicadas a una actividad económica asociada a la agricultura o la ganadería, según tamaño de la empresa.</v>
      </c>
      <c r="AQ396" s="45">
        <f t="shared" si="278"/>
        <v>44324</v>
      </c>
      <c r="AR396" s="36" t="str">
        <f t="shared" si="278"/>
        <v>Español</v>
      </c>
      <c r="AS396" s="36" t="str">
        <f t="shared" si="278"/>
        <v>Naty</v>
      </c>
      <c r="AT396" s="40" t="str">
        <f t="shared" si="278"/>
        <v>No Aplica</v>
      </c>
      <c r="AU396" s="40" t="str">
        <f t="shared" si="278"/>
        <v>No Aplica</v>
      </c>
      <c r="AV396" s="40" t="str">
        <f t="shared" si="278"/>
        <v>No Aplica</v>
      </c>
      <c r="AW396" s="35">
        <v>100117006</v>
      </c>
      <c r="AX396" s="41" t="e">
        <f t="shared" si="279"/>
        <v>#REF!</v>
      </c>
      <c r="AY396" s="46" t="str">
        <f t="shared" si="279"/>
        <v>Fruta</v>
      </c>
      <c r="AZ396" s="40">
        <f t="shared" si="279"/>
        <v>38</v>
      </c>
      <c r="BA396" s="41" t="e">
        <f>+VLOOKUP($Z396,[3]!Temporalidad[[nombre]:[Columna1]],7,0)</f>
        <v>#REF!</v>
      </c>
      <c r="BB396" s="41" t="e">
        <f>+VLOOKUP($B396,[3]!Tipo_Gráfico[#Data],2,0)</f>
        <v>#REF!</v>
      </c>
      <c r="BC396" s="36" t="str">
        <f t="shared" si="285"/>
        <v>Servicio de Impuestos Internos , Ministerio de Hacienda, Chile</v>
      </c>
      <c r="BD396" s="35" t="e">
        <f>+VLOOKUP($AA396,[3]!unidad_medida[[nombre]:[Columna1]],2,0)</f>
        <v>#REF!</v>
      </c>
      <c r="BE396" s="40" t="str">
        <f t="shared" si="280"/>
        <v>No Aplica</v>
      </c>
      <c r="BF396" s="40" t="str">
        <f t="shared" si="280"/>
        <v>No Aplica</v>
      </c>
      <c r="BG396" s="40" t="str">
        <f t="shared" si="280"/>
        <v>No Aplica</v>
      </c>
      <c r="BH396" s="41" t="e">
        <f>+VLOOKUP($AP396,[3]!Responsables[#Data],3,0)</f>
        <v>#REF!</v>
      </c>
      <c r="BI396" s="41" t="e">
        <f>+VLOOKUP($AA396,[3]!unidad_medida[[nombre]:[Columna1]],5,0)</f>
        <v>#REF!</v>
      </c>
    </row>
    <row r="397" spans="1:61" ht="24" x14ac:dyDescent="0.35">
      <c r="A397" s="58" t="s">
        <v>250</v>
      </c>
      <c r="B397" s="58" t="s">
        <v>251</v>
      </c>
      <c r="C397" s="59">
        <v>4.3</v>
      </c>
      <c r="D397" s="19">
        <f t="shared" si="281"/>
        <v>82</v>
      </c>
      <c r="E397" s="20" t="str">
        <f t="shared" si="287"/>
        <v>GR</v>
      </c>
      <c r="F397" s="21"/>
      <c r="G397" s="22"/>
      <c r="H397" s="24">
        <v>100110</v>
      </c>
      <c r="I397" s="22"/>
      <c r="J397" s="23" t="s">
        <v>48</v>
      </c>
      <c r="K397" s="22"/>
      <c r="L397" s="22"/>
      <c r="M397" s="22"/>
      <c r="N397" s="22"/>
      <c r="O397" s="22"/>
      <c r="P397" s="53" t="str">
        <f>+"Ventas Estimadas de Empresas del Sector Agrícola en cultivos de "&amp;R397&amp;" según la Categoría de Tamaño Específica del Servicio de Impuestos Internos de Chile para el Año 2020 (USD)"</f>
        <v>Ventas Estimadas de Empresas del Sector Agrícola en cultivos de Legumbres según la Categoría de Tamaño Específica del Servicio de Impuestos Internos de Chile para el Año 2020 (USD)</v>
      </c>
      <c r="Q397" s="20" t="s">
        <v>197</v>
      </c>
      <c r="R397" s="47" t="s">
        <v>136</v>
      </c>
      <c r="S397" s="48">
        <f>+H397</f>
        <v>100110</v>
      </c>
      <c r="T397" s="28"/>
      <c r="U397" s="28"/>
      <c r="V397" s="28"/>
      <c r="W397" s="28"/>
      <c r="X397" s="28"/>
      <c r="Y397" s="28"/>
      <c r="Z397" s="25" t="str">
        <f>+"https://analytics.zoho.com/open-view/2395394000001175328?ZOHO_CRITERIA=%224.5%22.%22Id_Producto%22%3D"&amp;S397</f>
        <v>https://analytics.zoho.com/open-view/2395394000001175328?ZOHO_CRITERIA=%224.5%22.%22Id_Producto%22%3D100110</v>
      </c>
      <c r="AA397" s="29" t="s">
        <v>198</v>
      </c>
      <c r="AB397" s="30" t="str">
        <f t="shared" si="282"/>
        <v>Chile</v>
      </c>
      <c r="AC397" s="31" t="str">
        <f t="shared" si="282"/>
        <v>Año 2020</v>
      </c>
      <c r="AD397" s="32" t="s">
        <v>106</v>
      </c>
      <c r="AE397" s="30" t="s">
        <v>107</v>
      </c>
      <c r="AG397" s="33" t="str">
        <f t="shared" si="275"/>
        <v>Gráfico 7</v>
      </c>
      <c r="AH397" s="34" t="s">
        <v>108</v>
      </c>
      <c r="AI397" s="34" t="s">
        <v>199</v>
      </c>
      <c r="AJ397" s="34" t="str">
        <f t="shared" si="276"/>
        <v>Ventas Estimadas de Empresas del Sector Agrícola en cultivos de Legumbres según la Categoría de Tamaño Específica del Servicio de Impuestos Internos de Chile para el Año 2020 (USD)</v>
      </c>
      <c r="AK397" s="35" t="str">
        <f t="shared" si="284"/>
        <v>Año 2020</v>
      </c>
      <c r="AL397" s="34" t="str">
        <f t="shared" si="284"/>
        <v>venta estimada, empresas en agricultura, cultivos, actividad económica, agricultura, ganadería</v>
      </c>
      <c r="AM397" s="36" t="str">
        <f t="shared" si="277"/>
        <v>https://analytics.zoho.com/open-view/2395394000001175328?ZOHO_CRITERIA=%224.5%22.%22Id_Producto%22%3D100110</v>
      </c>
      <c r="AN397" s="44" t="str">
        <f t="shared" ref="AN397:AZ412" si="288">+AN396</f>
        <v>CHL</v>
      </c>
      <c r="AO397" s="44" t="str">
        <f t="shared" si="288"/>
        <v>País</v>
      </c>
      <c r="AP397" s="34" t="str">
        <f t="shared" si="288"/>
        <v>Número de Empleados de las empresas dedicadas a una actividad económica asociada a la agricultura o la ganadería, según tamaño de la empresa.</v>
      </c>
      <c r="AQ397" s="45">
        <f t="shared" si="288"/>
        <v>44324</v>
      </c>
      <c r="AR397" s="36" t="str">
        <f t="shared" si="288"/>
        <v>Español</v>
      </c>
      <c r="AS397" s="36" t="str">
        <f t="shared" si="288"/>
        <v>Naty</v>
      </c>
      <c r="AT397" s="40" t="str">
        <f t="shared" si="288"/>
        <v>No Aplica</v>
      </c>
      <c r="AU397" s="40" t="str">
        <f t="shared" si="288"/>
        <v>No Aplica</v>
      </c>
      <c r="AV397" s="40" t="str">
        <f t="shared" si="288"/>
        <v>No Aplica</v>
      </c>
      <c r="AW397" s="35">
        <f t="shared" si="288"/>
        <v>100117006</v>
      </c>
      <c r="AX397" s="41" t="e">
        <f t="shared" si="288"/>
        <v>#REF!</v>
      </c>
      <c r="AY397" s="46" t="str">
        <f t="shared" si="288"/>
        <v>Fruta</v>
      </c>
      <c r="AZ397" s="40">
        <f t="shared" si="288"/>
        <v>38</v>
      </c>
      <c r="BA397" s="41" t="e">
        <f>+VLOOKUP($Z397,[3]!Temporalidad[[nombre]:[Columna1]],7,0)</f>
        <v>#REF!</v>
      </c>
      <c r="BB397" s="41" t="e">
        <f>+VLOOKUP($B397,[3]!Tipo_Gráfico[#Data],2,0)</f>
        <v>#REF!</v>
      </c>
      <c r="BC397" s="36" t="str">
        <f t="shared" si="285"/>
        <v>Servicio de Impuestos Internos , Ministerio de Hacienda, Chile</v>
      </c>
      <c r="BD397" s="35" t="e">
        <f>+VLOOKUP($AA397,[3]!unidad_medida[[nombre]:[Columna1]],2,0)</f>
        <v>#REF!</v>
      </c>
      <c r="BE397" s="40" t="str">
        <f t="shared" ref="BE397:BG412" si="289">+BE396</f>
        <v>No Aplica</v>
      </c>
      <c r="BF397" s="40" t="str">
        <f t="shared" si="289"/>
        <v>No Aplica</v>
      </c>
      <c r="BG397" s="40" t="str">
        <f t="shared" si="289"/>
        <v>No Aplica</v>
      </c>
      <c r="BH397" s="41" t="e">
        <f>+VLOOKUP($AP397,[3]!Responsables[#Data],3,0)</f>
        <v>#REF!</v>
      </c>
      <c r="BI397" s="41" t="e">
        <f>+VLOOKUP($AA397,[3]!unidad_medida[[nombre]:[Columna1]],5,0)</f>
        <v>#REF!</v>
      </c>
    </row>
    <row r="398" spans="1:61" ht="24" x14ac:dyDescent="0.35">
      <c r="A398" s="58" t="s">
        <v>250</v>
      </c>
      <c r="B398" s="58" t="s">
        <v>251</v>
      </c>
      <c r="C398" s="59">
        <v>4.3</v>
      </c>
      <c r="D398" s="19">
        <f t="shared" si="281"/>
        <v>83</v>
      </c>
      <c r="E398" s="20" t="str">
        <f t="shared" si="287"/>
        <v>GR</v>
      </c>
      <c r="F398" s="21"/>
      <c r="G398" s="22"/>
      <c r="H398" s="24">
        <v>100111</v>
      </c>
      <c r="I398" s="22"/>
      <c r="J398" s="23" t="s">
        <v>48</v>
      </c>
      <c r="K398" s="22"/>
      <c r="L398" s="22"/>
      <c r="M398" s="22"/>
      <c r="N398" s="22"/>
      <c r="O398" s="22"/>
      <c r="P398" s="53" t="str">
        <f t="shared" ref="P398:P425" si="290">+"Ventas Estimadas de Empresas del Sector Agrícola en cultivos de "&amp;R398&amp;" según la Categoría de Tamaño Específica del Servicio de Impuestos Internos de Chile para el Año 2020 (USD)"</f>
        <v>Ventas Estimadas de Empresas del Sector Agrícola en cultivos de Cereales según la Categoría de Tamaño Específica del Servicio de Impuestos Internos de Chile para el Año 2020 (USD)</v>
      </c>
      <c r="Q398" s="20" t="str">
        <f t="shared" si="286"/>
        <v>Gráfico 7</v>
      </c>
      <c r="R398" s="47" t="s">
        <v>140</v>
      </c>
      <c r="S398" s="48">
        <f t="shared" ref="S398:S403" si="291">+H398</f>
        <v>100111</v>
      </c>
      <c r="T398" s="28"/>
      <c r="U398" s="28"/>
      <c r="V398" s="28"/>
      <c r="W398" s="28"/>
      <c r="X398" s="28"/>
      <c r="Y398" s="28"/>
      <c r="Z398" s="25" t="str">
        <f t="shared" ref="Z398:Z403" si="292">+"https://analytics.zoho.com/open-view/2395394000001175328?ZOHO_CRITERIA=%224.5%22.%22Id_Producto%22%3D"&amp;S398</f>
        <v>https://analytics.zoho.com/open-view/2395394000001175328?ZOHO_CRITERIA=%224.5%22.%22Id_Producto%22%3D100111</v>
      </c>
      <c r="AA398" s="29" t="s">
        <v>200</v>
      </c>
      <c r="AB398" s="30" t="str">
        <f t="shared" ref="AB398:AE413" si="293">+AB397</f>
        <v>Chile</v>
      </c>
      <c r="AC398" s="31" t="str">
        <f t="shared" si="293"/>
        <v>Año 2020</v>
      </c>
      <c r="AD398" s="32" t="str">
        <f t="shared" si="293"/>
        <v>Dólar USA</v>
      </c>
      <c r="AE398" s="30" t="str">
        <f t="shared" si="293"/>
        <v>Ventas</v>
      </c>
      <c r="AG398" s="33" t="str">
        <f t="shared" si="275"/>
        <v>Gráfico 7</v>
      </c>
      <c r="AH398" s="34" t="str">
        <f t="shared" si="283"/>
        <v>Ventas Estimadas Agricultura</v>
      </c>
      <c r="AI398" s="34" t="str">
        <f t="shared" si="267"/>
        <v>Ventas estimadas de empresas dedicadas a agricultura y/o ganadería</v>
      </c>
      <c r="AJ398" s="34" t="str">
        <f t="shared" si="276"/>
        <v>Ventas Estimadas de Empresas del Sector Agrícola en cultivos de Cereales según la Categoría de Tamaño Específica del Servicio de Impuestos Internos de Chile para el Año 2020 (USD)</v>
      </c>
      <c r="AK398" s="35" t="str">
        <f t="shared" ref="AK398:AL413" si="294">+AK397</f>
        <v>Año 2020</v>
      </c>
      <c r="AL398" s="34" t="str">
        <f t="shared" si="294"/>
        <v>venta estimada, empresas en agricultura, cultivos, actividad económica, agricultura, ganadería</v>
      </c>
      <c r="AM398" s="36" t="str">
        <f t="shared" si="277"/>
        <v>https://analytics.zoho.com/open-view/2395394000001175328?ZOHO_CRITERIA=%224.5%22.%22Id_Producto%22%3D100111</v>
      </c>
      <c r="AN398" s="44" t="str">
        <f t="shared" si="288"/>
        <v>CHL</v>
      </c>
      <c r="AO398" s="44" t="str">
        <f t="shared" si="288"/>
        <v>País</v>
      </c>
      <c r="AP398" s="34" t="str">
        <f t="shared" si="288"/>
        <v>Número de Empleados de las empresas dedicadas a una actividad económica asociada a la agricultura o la ganadería, según tamaño de la empresa.</v>
      </c>
      <c r="AQ398" s="45">
        <f t="shared" si="288"/>
        <v>44324</v>
      </c>
      <c r="AR398" s="36" t="str">
        <f t="shared" si="288"/>
        <v>Español</v>
      </c>
      <c r="AS398" s="36" t="str">
        <f t="shared" si="288"/>
        <v>Naty</v>
      </c>
      <c r="AT398" s="40" t="str">
        <f t="shared" si="288"/>
        <v>No Aplica</v>
      </c>
      <c r="AU398" s="40" t="str">
        <f t="shared" si="288"/>
        <v>No Aplica</v>
      </c>
      <c r="AV398" s="40" t="str">
        <f t="shared" si="288"/>
        <v>No Aplica</v>
      </c>
      <c r="AW398" s="35">
        <f t="shared" si="288"/>
        <v>100117006</v>
      </c>
      <c r="AX398" s="41" t="e">
        <f t="shared" si="288"/>
        <v>#REF!</v>
      </c>
      <c r="AY398" s="46" t="str">
        <f t="shared" si="288"/>
        <v>Fruta</v>
      </c>
      <c r="AZ398" s="40">
        <f t="shared" si="288"/>
        <v>38</v>
      </c>
      <c r="BA398" s="41" t="e">
        <f>+VLOOKUP($Z398,[3]!Temporalidad[[nombre]:[Columna1]],7,0)</f>
        <v>#REF!</v>
      </c>
      <c r="BB398" s="41" t="e">
        <f>+VLOOKUP($B398,[3]!Tipo_Gráfico[#Data],2,0)</f>
        <v>#REF!</v>
      </c>
      <c r="BC398" s="36" t="str">
        <f t="shared" si="285"/>
        <v>Servicio de Impuestos Internos , Ministerio de Hacienda, Chile</v>
      </c>
      <c r="BD398" s="35" t="e">
        <f>+VLOOKUP($AA398,[3]!unidad_medida[[nombre]:[Columna1]],2,0)</f>
        <v>#REF!</v>
      </c>
      <c r="BE398" s="40" t="str">
        <f t="shared" si="289"/>
        <v>No Aplica</v>
      </c>
      <c r="BF398" s="40" t="str">
        <f t="shared" si="289"/>
        <v>No Aplica</v>
      </c>
      <c r="BG398" s="40" t="str">
        <f t="shared" si="289"/>
        <v>No Aplica</v>
      </c>
      <c r="BH398" s="41" t="e">
        <f>+VLOOKUP($AP398,[3]!Responsables[#Data],3,0)</f>
        <v>#REF!</v>
      </c>
      <c r="BI398" s="41" t="e">
        <f>+VLOOKUP($AA398,[3]!unidad_medida[[nombre]:[Columna1]],5,0)</f>
        <v>#REF!</v>
      </c>
    </row>
    <row r="399" spans="1:61" ht="24" x14ac:dyDescent="0.35">
      <c r="A399" s="58" t="s">
        <v>250</v>
      </c>
      <c r="B399" s="58" t="s">
        <v>251</v>
      </c>
      <c r="C399" s="59">
        <v>4.3</v>
      </c>
      <c r="D399" s="19">
        <f t="shared" si="281"/>
        <v>84</v>
      </c>
      <c r="E399" s="20" t="str">
        <f t="shared" si="287"/>
        <v>GR</v>
      </c>
      <c r="F399" s="21"/>
      <c r="G399" s="22"/>
      <c r="H399" s="24">
        <v>100112</v>
      </c>
      <c r="I399" s="22"/>
      <c r="J399" s="23" t="s">
        <v>48</v>
      </c>
      <c r="K399" s="22"/>
      <c r="L399" s="22"/>
      <c r="M399" s="22"/>
      <c r="N399" s="22"/>
      <c r="O399" s="22"/>
      <c r="P399" s="53" t="str">
        <f t="shared" si="290"/>
        <v>Ventas Estimadas de Empresas del Sector Agrícola en cultivos de Hortalizas según la Categoría de Tamaño Específica del Servicio de Impuestos Internos de Chile para el Año 2020 (USD)</v>
      </c>
      <c r="Q399" s="20" t="str">
        <f t="shared" si="286"/>
        <v>Gráfico 7</v>
      </c>
      <c r="R399" s="47" t="s">
        <v>142</v>
      </c>
      <c r="S399" s="48">
        <f t="shared" si="291"/>
        <v>100112</v>
      </c>
      <c r="T399" s="28"/>
      <c r="U399" s="28"/>
      <c r="V399" s="28"/>
      <c r="W399" s="28"/>
      <c r="X399" s="28"/>
      <c r="Y399" s="28"/>
      <c r="Z399" s="25" t="str">
        <f t="shared" si="292"/>
        <v>https://analytics.zoho.com/open-view/2395394000001175328?ZOHO_CRITERIA=%224.5%22.%22Id_Producto%22%3D100112</v>
      </c>
      <c r="AA399" s="29" t="s">
        <v>201</v>
      </c>
      <c r="AB399" s="30" t="str">
        <f t="shared" si="293"/>
        <v>Chile</v>
      </c>
      <c r="AC399" s="31" t="str">
        <f t="shared" si="293"/>
        <v>Año 2020</v>
      </c>
      <c r="AD399" s="32" t="str">
        <f t="shared" si="293"/>
        <v>Dólar USA</v>
      </c>
      <c r="AE399" s="30" t="str">
        <f t="shared" si="293"/>
        <v>Ventas</v>
      </c>
      <c r="AG399" s="33" t="str">
        <f t="shared" si="275"/>
        <v>Gráfico 7</v>
      </c>
      <c r="AH399" s="34" t="str">
        <f t="shared" si="283"/>
        <v>Ventas Estimadas Agricultura</v>
      </c>
      <c r="AI399" s="34" t="str">
        <f t="shared" si="267"/>
        <v>Ventas estimadas de empresas dedicadas a agricultura y/o ganadería</v>
      </c>
      <c r="AJ399" s="34" t="str">
        <f t="shared" si="276"/>
        <v>Ventas Estimadas de Empresas del Sector Agrícola en cultivos de Hortalizas según la Categoría de Tamaño Específica del Servicio de Impuestos Internos de Chile para el Año 2020 (USD)</v>
      </c>
      <c r="AK399" s="35" t="str">
        <f t="shared" si="294"/>
        <v>Año 2020</v>
      </c>
      <c r="AL399" s="34" t="str">
        <f t="shared" si="294"/>
        <v>venta estimada, empresas en agricultura, cultivos, actividad económica, agricultura, ganadería</v>
      </c>
      <c r="AM399" s="36" t="str">
        <f t="shared" si="277"/>
        <v>https://analytics.zoho.com/open-view/2395394000001175328?ZOHO_CRITERIA=%224.5%22.%22Id_Producto%22%3D100112</v>
      </c>
      <c r="AN399" s="44" t="str">
        <f t="shared" si="288"/>
        <v>CHL</v>
      </c>
      <c r="AO399" s="44" t="str">
        <f t="shared" si="288"/>
        <v>País</v>
      </c>
      <c r="AP399" s="34" t="str">
        <f t="shared" si="288"/>
        <v>Número de Empleados de las empresas dedicadas a una actividad económica asociada a la agricultura o la ganadería, según tamaño de la empresa.</v>
      </c>
      <c r="AQ399" s="45">
        <f t="shared" si="288"/>
        <v>44324</v>
      </c>
      <c r="AR399" s="36" t="str">
        <f t="shared" si="288"/>
        <v>Español</v>
      </c>
      <c r="AS399" s="36" t="str">
        <f t="shared" si="288"/>
        <v>Naty</v>
      </c>
      <c r="AT399" s="40" t="str">
        <f t="shared" si="288"/>
        <v>No Aplica</v>
      </c>
      <c r="AU399" s="40" t="str">
        <f t="shared" si="288"/>
        <v>No Aplica</v>
      </c>
      <c r="AV399" s="40" t="str">
        <f t="shared" si="288"/>
        <v>No Aplica</v>
      </c>
      <c r="AW399" s="35">
        <f t="shared" si="288"/>
        <v>100117006</v>
      </c>
      <c r="AX399" s="41" t="e">
        <f t="shared" si="288"/>
        <v>#REF!</v>
      </c>
      <c r="AY399" s="46" t="str">
        <f t="shared" si="288"/>
        <v>Fruta</v>
      </c>
      <c r="AZ399" s="40">
        <f t="shared" si="288"/>
        <v>38</v>
      </c>
      <c r="BA399" s="41" t="e">
        <f>+VLOOKUP($Z399,[3]!Temporalidad[[nombre]:[Columna1]],7,0)</f>
        <v>#REF!</v>
      </c>
      <c r="BB399" s="41" t="e">
        <f>+VLOOKUP($B399,[3]!Tipo_Gráfico[#Data],2,0)</f>
        <v>#REF!</v>
      </c>
      <c r="BC399" s="36" t="str">
        <f t="shared" si="285"/>
        <v>Servicio de Impuestos Internos , Ministerio de Hacienda, Chile</v>
      </c>
      <c r="BD399" s="35" t="e">
        <f>+VLOOKUP($AA399,[3]!unidad_medida[[nombre]:[Columna1]],2,0)</f>
        <v>#REF!</v>
      </c>
      <c r="BE399" s="40" t="str">
        <f t="shared" si="289"/>
        <v>No Aplica</v>
      </c>
      <c r="BF399" s="40" t="str">
        <f t="shared" si="289"/>
        <v>No Aplica</v>
      </c>
      <c r="BG399" s="40" t="str">
        <f t="shared" si="289"/>
        <v>No Aplica</v>
      </c>
      <c r="BH399" s="41" t="e">
        <f>+VLOOKUP($AP399,[3]!Responsables[#Data],3,0)</f>
        <v>#REF!</v>
      </c>
      <c r="BI399" s="41" t="e">
        <f>+VLOOKUP($AA399,[3]!unidad_medida[[nombre]:[Columna1]],5,0)</f>
        <v>#REF!</v>
      </c>
    </row>
    <row r="400" spans="1:61" ht="24" x14ac:dyDescent="0.35">
      <c r="A400" s="58" t="s">
        <v>250</v>
      </c>
      <c r="B400" s="58" t="s">
        <v>251</v>
      </c>
      <c r="C400" s="59">
        <v>4.3</v>
      </c>
      <c r="D400" s="19">
        <f t="shared" si="281"/>
        <v>85</v>
      </c>
      <c r="E400" s="20" t="s">
        <v>47</v>
      </c>
      <c r="F400" s="21"/>
      <c r="G400" s="22"/>
      <c r="H400" s="24">
        <v>100113</v>
      </c>
      <c r="I400" s="22"/>
      <c r="J400" s="23" t="s">
        <v>48</v>
      </c>
      <c r="K400" s="22"/>
      <c r="L400" s="22"/>
      <c r="M400" s="22"/>
      <c r="N400" s="22"/>
      <c r="O400" s="22"/>
      <c r="P400" s="53" t="str">
        <f t="shared" si="290"/>
        <v>Ventas Estimadas de Empresas del Sector Agrícola en cultivos de Industriales según la Categoría de Tamaño Específica del Servicio de Impuestos Internos de Chile para el Año 2020 (USD)</v>
      </c>
      <c r="Q400" s="20" t="s">
        <v>197</v>
      </c>
      <c r="R400" s="47" t="s">
        <v>144</v>
      </c>
      <c r="S400" s="48">
        <f t="shared" si="291"/>
        <v>100113</v>
      </c>
      <c r="T400" s="28"/>
      <c r="U400" s="28"/>
      <c r="V400" s="28"/>
      <c r="W400" s="28"/>
      <c r="X400" s="28"/>
      <c r="Y400" s="28"/>
      <c r="Z400" s="25" t="str">
        <f t="shared" si="292"/>
        <v>https://analytics.zoho.com/open-view/2395394000001175328?ZOHO_CRITERIA=%224.5%22.%22Id_Producto%22%3D100113</v>
      </c>
      <c r="AA400" s="29" t="s">
        <v>202</v>
      </c>
      <c r="AB400" s="30" t="str">
        <f t="shared" si="293"/>
        <v>Chile</v>
      </c>
      <c r="AC400" s="31" t="str">
        <f t="shared" si="293"/>
        <v>Año 2020</v>
      </c>
      <c r="AD400" s="32" t="str">
        <f t="shared" si="293"/>
        <v>Dólar USA</v>
      </c>
      <c r="AE400" s="30" t="str">
        <f t="shared" si="293"/>
        <v>Ventas</v>
      </c>
      <c r="AG400" s="33" t="str">
        <f t="shared" si="275"/>
        <v>Gráfico 7</v>
      </c>
      <c r="AH400" s="34" t="str">
        <f t="shared" si="283"/>
        <v>Ventas Estimadas Agricultura</v>
      </c>
      <c r="AI400" s="34" t="str">
        <f t="shared" si="267"/>
        <v>Ventas estimadas de empresas dedicadas a agricultura y/o ganadería</v>
      </c>
      <c r="AJ400" s="34" t="str">
        <f t="shared" si="276"/>
        <v>Ventas Estimadas de Empresas del Sector Agrícola en cultivos de Industriales según la Categoría de Tamaño Específica del Servicio de Impuestos Internos de Chile para el Año 2020 (USD)</v>
      </c>
      <c r="AK400" s="35" t="str">
        <f t="shared" si="294"/>
        <v>Año 2020</v>
      </c>
      <c r="AL400" s="34" t="str">
        <f t="shared" si="294"/>
        <v>venta estimada, empresas en agricultura, cultivos, actividad económica, agricultura, ganadería</v>
      </c>
      <c r="AM400" s="36" t="str">
        <f t="shared" si="277"/>
        <v>https://analytics.zoho.com/open-view/2395394000001175328?ZOHO_CRITERIA=%224.5%22.%22Id_Producto%22%3D100113</v>
      </c>
      <c r="AN400" s="44" t="str">
        <f t="shared" si="288"/>
        <v>CHL</v>
      </c>
      <c r="AO400" s="44" t="str">
        <f t="shared" si="288"/>
        <v>País</v>
      </c>
      <c r="AP400" s="34" t="str">
        <f t="shared" si="288"/>
        <v>Número de Empleados de las empresas dedicadas a una actividad económica asociada a la agricultura o la ganadería, según tamaño de la empresa.</v>
      </c>
      <c r="AQ400" s="45">
        <f t="shared" si="288"/>
        <v>44324</v>
      </c>
      <c r="AR400" s="36" t="str">
        <f t="shared" si="288"/>
        <v>Español</v>
      </c>
      <c r="AS400" s="36" t="str">
        <f t="shared" si="288"/>
        <v>Naty</v>
      </c>
      <c r="AT400" s="40" t="str">
        <f t="shared" si="288"/>
        <v>No Aplica</v>
      </c>
      <c r="AU400" s="40" t="str">
        <f t="shared" si="288"/>
        <v>No Aplica</v>
      </c>
      <c r="AV400" s="40" t="str">
        <f t="shared" si="288"/>
        <v>No Aplica</v>
      </c>
      <c r="AW400" s="35">
        <f t="shared" si="288"/>
        <v>100117006</v>
      </c>
      <c r="AX400" s="41" t="e">
        <f t="shared" si="288"/>
        <v>#REF!</v>
      </c>
      <c r="AY400" s="46" t="str">
        <f t="shared" si="288"/>
        <v>Fruta</v>
      </c>
      <c r="AZ400" s="40">
        <f t="shared" si="288"/>
        <v>38</v>
      </c>
      <c r="BA400" s="41" t="e">
        <f>+VLOOKUP($Z400,[3]!Temporalidad[[nombre]:[Columna1]],7,0)</f>
        <v>#REF!</v>
      </c>
      <c r="BB400" s="41" t="e">
        <f>+VLOOKUP($B400,[3]!Tipo_Gráfico[#Data],2,0)</f>
        <v>#REF!</v>
      </c>
      <c r="BC400" s="36" t="str">
        <f t="shared" si="285"/>
        <v>Servicio de Impuestos Internos , Ministerio de Hacienda, Chile</v>
      </c>
      <c r="BD400" s="35" t="e">
        <f>+VLOOKUP($AA400,[3]!unidad_medida[[nombre]:[Columna1]],2,0)</f>
        <v>#REF!</v>
      </c>
      <c r="BE400" s="40" t="str">
        <f t="shared" si="289"/>
        <v>No Aplica</v>
      </c>
      <c r="BF400" s="40" t="str">
        <f t="shared" si="289"/>
        <v>No Aplica</v>
      </c>
      <c r="BG400" s="40" t="str">
        <f t="shared" si="289"/>
        <v>No Aplica</v>
      </c>
      <c r="BH400" s="41" t="e">
        <f>+VLOOKUP($AP400,[3]!Responsables[#Data],3,0)</f>
        <v>#REF!</v>
      </c>
      <c r="BI400" s="41" t="e">
        <f>+VLOOKUP($AA400,[3]!unidad_medida[[nombre]:[Columna1]],5,0)</f>
        <v>#REF!</v>
      </c>
    </row>
    <row r="401" spans="1:61" ht="24" x14ac:dyDescent="0.35">
      <c r="A401" s="58" t="s">
        <v>250</v>
      </c>
      <c r="B401" s="58" t="s">
        <v>251</v>
      </c>
      <c r="C401" s="59">
        <v>4.3</v>
      </c>
      <c r="D401" s="19">
        <f t="shared" si="281"/>
        <v>86</v>
      </c>
      <c r="E401" s="20" t="str">
        <f>+E400</f>
        <v>GR</v>
      </c>
      <c r="F401" s="21"/>
      <c r="G401" s="22"/>
      <c r="H401" s="24">
        <v>100114</v>
      </c>
      <c r="I401" s="22"/>
      <c r="J401" s="23" t="s">
        <v>48</v>
      </c>
      <c r="K401" s="22"/>
      <c r="L401" s="22"/>
      <c r="M401" s="22"/>
      <c r="N401" s="22"/>
      <c r="O401" s="22"/>
      <c r="P401" s="53" t="str">
        <f t="shared" si="290"/>
        <v>Ventas Estimadas de Empresas del Sector Agrícola en cultivos de Tubérculos según la Categoría de Tamaño Específica del Servicio de Impuestos Internos de Chile para el Año 2020 (USD)</v>
      </c>
      <c r="Q401" s="20" t="str">
        <f t="shared" ref="Q401:Q413" si="295">+Q400</f>
        <v>Gráfico 7</v>
      </c>
      <c r="R401" s="47" t="s">
        <v>146</v>
      </c>
      <c r="S401" s="48">
        <f t="shared" si="291"/>
        <v>100114</v>
      </c>
      <c r="T401" s="28"/>
      <c r="U401" s="28"/>
      <c r="V401" s="28"/>
      <c r="W401" s="28"/>
      <c r="X401" s="28"/>
      <c r="Y401" s="28"/>
      <c r="Z401" s="25" t="str">
        <f t="shared" si="292"/>
        <v>https://analytics.zoho.com/open-view/2395394000001175328?ZOHO_CRITERIA=%224.5%22.%22Id_Producto%22%3D100114</v>
      </c>
      <c r="AA401" s="29" t="s">
        <v>203</v>
      </c>
      <c r="AB401" s="30" t="str">
        <f t="shared" si="293"/>
        <v>Chile</v>
      </c>
      <c r="AC401" s="31" t="str">
        <f t="shared" si="293"/>
        <v>Año 2020</v>
      </c>
      <c r="AD401" s="32" t="str">
        <f t="shared" si="293"/>
        <v>Dólar USA</v>
      </c>
      <c r="AE401" s="30" t="str">
        <f t="shared" si="293"/>
        <v>Ventas</v>
      </c>
      <c r="AG401" s="33" t="str">
        <f t="shared" si="275"/>
        <v>Gráfico 7</v>
      </c>
      <c r="AH401" s="34" t="str">
        <f t="shared" si="283"/>
        <v>Ventas Estimadas Agricultura</v>
      </c>
      <c r="AI401" s="34" t="str">
        <f t="shared" si="267"/>
        <v>Ventas estimadas de empresas dedicadas a agricultura y/o ganadería</v>
      </c>
      <c r="AJ401" s="34" t="str">
        <f t="shared" si="276"/>
        <v>Ventas Estimadas de Empresas del Sector Agrícola en cultivos de Tubérculos según la Categoría de Tamaño Específica del Servicio de Impuestos Internos de Chile para el Año 2020 (USD)</v>
      </c>
      <c r="AK401" s="35" t="str">
        <f t="shared" si="294"/>
        <v>Año 2020</v>
      </c>
      <c r="AL401" s="34" t="str">
        <f t="shared" si="294"/>
        <v>venta estimada, empresas en agricultura, cultivos, actividad económica, agricultura, ganadería</v>
      </c>
      <c r="AM401" s="36" t="str">
        <f t="shared" si="277"/>
        <v>https://analytics.zoho.com/open-view/2395394000001175328?ZOHO_CRITERIA=%224.5%22.%22Id_Producto%22%3D100114</v>
      </c>
      <c r="AN401" s="44" t="str">
        <f t="shared" si="288"/>
        <v>CHL</v>
      </c>
      <c r="AO401" s="44" t="str">
        <f t="shared" si="288"/>
        <v>País</v>
      </c>
      <c r="AP401" s="34" t="str">
        <f t="shared" si="288"/>
        <v>Número de Empleados de las empresas dedicadas a una actividad económica asociada a la agricultura o la ganadería, según tamaño de la empresa.</v>
      </c>
      <c r="AQ401" s="45">
        <f t="shared" si="288"/>
        <v>44324</v>
      </c>
      <c r="AR401" s="36" t="str">
        <f t="shared" si="288"/>
        <v>Español</v>
      </c>
      <c r="AS401" s="36" t="str">
        <f t="shared" si="288"/>
        <v>Naty</v>
      </c>
      <c r="AT401" s="40" t="str">
        <f t="shared" si="288"/>
        <v>No Aplica</v>
      </c>
      <c r="AU401" s="40" t="str">
        <f t="shared" si="288"/>
        <v>No Aplica</v>
      </c>
      <c r="AV401" s="40" t="str">
        <f t="shared" si="288"/>
        <v>No Aplica</v>
      </c>
      <c r="AW401" s="35">
        <f t="shared" si="288"/>
        <v>100117006</v>
      </c>
      <c r="AX401" s="41" t="e">
        <f t="shared" si="288"/>
        <v>#REF!</v>
      </c>
      <c r="AY401" s="46" t="str">
        <f t="shared" si="288"/>
        <v>Fruta</v>
      </c>
      <c r="AZ401" s="40">
        <f t="shared" si="288"/>
        <v>38</v>
      </c>
      <c r="BA401" s="41" t="e">
        <f>+VLOOKUP($Z401,[3]!Temporalidad[[nombre]:[Columna1]],7,0)</f>
        <v>#REF!</v>
      </c>
      <c r="BB401" s="41" t="e">
        <f>+VLOOKUP($B401,[3]!Tipo_Gráfico[#Data],2,0)</f>
        <v>#REF!</v>
      </c>
      <c r="BC401" s="36" t="str">
        <f t="shared" si="285"/>
        <v>Servicio de Impuestos Internos , Ministerio de Hacienda, Chile</v>
      </c>
      <c r="BD401" s="35" t="e">
        <f>+VLOOKUP($AA401,[3]!unidad_medida[[nombre]:[Columna1]],2,0)</f>
        <v>#REF!</v>
      </c>
      <c r="BE401" s="40" t="str">
        <f t="shared" si="289"/>
        <v>No Aplica</v>
      </c>
      <c r="BF401" s="40" t="str">
        <f t="shared" si="289"/>
        <v>No Aplica</v>
      </c>
      <c r="BG401" s="40" t="str">
        <f t="shared" si="289"/>
        <v>No Aplica</v>
      </c>
      <c r="BH401" s="41" t="e">
        <f>+VLOOKUP($AP401,[3]!Responsables[#Data],3,0)</f>
        <v>#REF!</v>
      </c>
      <c r="BI401" s="41" t="e">
        <f>+VLOOKUP($AA401,[3]!unidad_medida[[nombre]:[Columna1]],5,0)</f>
        <v>#REF!</v>
      </c>
    </row>
    <row r="402" spans="1:61" ht="24" x14ac:dyDescent="0.35">
      <c r="A402" s="58" t="s">
        <v>250</v>
      </c>
      <c r="B402" s="58" t="s">
        <v>251</v>
      </c>
      <c r="C402" s="59">
        <v>4.3</v>
      </c>
      <c r="D402" s="19">
        <f t="shared" si="281"/>
        <v>87</v>
      </c>
      <c r="E402" s="20" t="str">
        <f t="shared" ref="E402:E413" si="296">+E401</f>
        <v>GR</v>
      </c>
      <c r="F402" s="21"/>
      <c r="G402" s="22"/>
      <c r="H402" s="24">
        <v>100115</v>
      </c>
      <c r="I402" s="22"/>
      <c r="J402" s="23" t="s">
        <v>48</v>
      </c>
      <c r="K402" s="22"/>
      <c r="L402" s="22"/>
      <c r="M402" s="22"/>
      <c r="N402" s="22"/>
      <c r="O402" s="22"/>
      <c r="P402" s="53" t="str">
        <f t="shared" si="290"/>
        <v>Ventas Estimadas de Empresas del Sector Agrícola en cultivos de Semillas según la Categoría de Tamaño Específica del Servicio de Impuestos Internos de Chile para el Año 2020 (USD)</v>
      </c>
      <c r="Q402" s="20" t="str">
        <f t="shared" si="295"/>
        <v>Gráfico 7</v>
      </c>
      <c r="R402" s="47" t="s">
        <v>148</v>
      </c>
      <c r="S402" s="48">
        <f t="shared" si="291"/>
        <v>100115</v>
      </c>
      <c r="T402" s="28"/>
      <c r="U402" s="28"/>
      <c r="V402" s="28"/>
      <c r="W402" s="28"/>
      <c r="X402" s="28"/>
      <c r="Y402" s="28"/>
      <c r="Z402" s="25" t="str">
        <f t="shared" si="292"/>
        <v>https://analytics.zoho.com/open-view/2395394000001175328?ZOHO_CRITERIA=%224.5%22.%22Id_Producto%22%3D100115</v>
      </c>
      <c r="AA402" s="29" t="s">
        <v>204</v>
      </c>
      <c r="AB402" s="30" t="str">
        <f t="shared" si="293"/>
        <v>Chile</v>
      </c>
      <c r="AC402" s="31" t="str">
        <f t="shared" si="293"/>
        <v>Año 2020</v>
      </c>
      <c r="AD402" s="32" t="str">
        <f t="shared" si="293"/>
        <v>Dólar USA</v>
      </c>
      <c r="AE402" s="30" t="str">
        <f t="shared" si="293"/>
        <v>Ventas</v>
      </c>
      <c r="AG402" s="33" t="str">
        <f t="shared" si="275"/>
        <v>Gráfico 7</v>
      </c>
      <c r="AH402" s="34" t="str">
        <f t="shared" si="283"/>
        <v>Ventas Estimadas Agricultura</v>
      </c>
      <c r="AI402" s="34" t="str">
        <f t="shared" si="267"/>
        <v>Ventas estimadas de empresas dedicadas a agricultura y/o ganadería</v>
      </c>
      <c r="AJ402" s="34" t="str">
        <f t="shared" si="276"/>
        <v>Ventas Estimadas de Empresas del Sector Agrícola en cultivos de Semillas según la Categoría de Tamaño Específica del Servicio de Impuestos Internos de Chile para el Año 2020 (USD)</v>
      </c>
      <c r="AK402" s="35" t="str">
        <f t="shared" si="294"/>
        <v>Año 2020</v>
      </c>
      <c r="AL402" s="34" t="str">
        <f t="shared" si="294"/>
        <v>venta estimada, empresas en agricultura, cultivos, actividad económica, agricultura, ganadería</v>
      </c>
      <c r="AM402" s="36" t="str">
        <f t="shared" si="277"/>
        <v>https://analytics.zoho.com/open-view/2395394000001175328?ZOHO_CRITERIA=%224.5%22.%22Id_Producto%22%3D100115</v>
      </c>
      <c r="AN402" s="44" t="str">
        <f t="shared" si="288"/>
        <v>CHL</v>
      </c>
      <c r="AO402" s="44" t="str">
        <f t="shared" si="288"/>
        <v>País</v>
      </c>
      <c r="AP402" s="34" t="str">
        <f t="shared" si="288"/>
        <v>Número de Empleados de las empresas dedicadas a una actividad económica asociada a la agricultura o la ganadería, según tamaño de la empresa.</v>
      </c>
      <c r="AQ402" s="45">
        <f t="shared" si="288"/>
        <v>44324</v>
      </c>
      <c r="AR402" s="36" t="str">
        <f t="shared" si="288"/>
        <v>Español</v>
      </c>
      <c r="AS402" s="36" t="str">
        <f t="shared" si="288"/>
        <v>Naty</v>
      </c>
      <c r="AT402" s="40" t="str">
        <f t="shared" si="288"/>
        <v>No Aplica</v>
      </c>
      <c r="AU402" s="40" t="str">
        <f t="shared" si="288"/>
        <v>No Aplica</v>
      </c>
      <c r="AV402" s="40" t="str">
        <f t="shared" si="288"/>
        <v>No Aplica</v>
      </c>
      <c r="AW402" s="35">
        <f t="shared" si="288"/>
        <v>100117006</v>
      </c>
      <c r="AX402" s="41" t="e">
        <f t="shared" si="288"/>
        <v>#REF!</v>
      </c>
      <c r="AY402" s="46" t="str">
        <f t="shared" si="288"/>
        <v>Fruta</v>
      </c>
      <c r="AZ402" s="40">
        <f t="shared" si="288"/>
        <v>38</v>
      </c>
      <c r="BA402" s="41" t="e">
        <f>+VLOOKUP($Z402,[3]!Temporalidad[[nombre]:[Columna1]],7,0)</f>
        <v>#REF!</v>
      </c>
      <c r="BB402" s="41" t="e">
        <f>+VLOOKUP($B402,[3]!Tipo_Gráfico[#Data],2,0)</f>
        <v>#REF!</v>
      </c>
      <c r="BC402" s="36" t="str">
        <f t="shared" si="285"/>
        <v>Servicio de Impuestos Internos , Ministerio de Hacienda, Chile</v>
      </c>
      <c r="BD402" s="35" t="e">
        <f>+VLOOKUP($AA402,[3]!unidad_medida[[nombre]:[Columna1]],2,0)</f>
        <v>#REF!</v>
      </c>
      <c r="BE402" s="40" t="str">
        <f t="shared" si="289"/>
        <v>No Aplica</v>
      </c>
      <c r="BF402" s="40" t="str">
        <f t="shared" si="289"/>
        <v>No Aplica</v>
      </c>
      <c r="BG402" s="40" t="str">
        <f t="shared" si="289"/>
        <v>No Aplica</v>
      </c>
      <c r="BH402" s="41" t="e">
        <f>+VLOOKUP($AP402,[3]!Responsables[#Data],3,0)</f>
        <v>#REF!</v>
      </c>
      <c r="BI402" s="41" t="e">
        <f>+VLOOKUP($AA402,[3]!unidad_medida[[nombre]:[Columna1]],5,0)</f>
        <v>#REF!</v>
      </c>
    </row>
    <row r="403" spans="1:61" ht="24" x14ac:dyDescent="0.35">
      <c r="A403" s="58" t="s">
        <v>250</v>
      </c>
      <c r="B403" s="58" t="s">
        <v>251</v>
      </c>
      <c r="C403" s="59">
        <v>4.3</v>
      </c>
      <c r="D403" s="19">
        <f t="shared" si="281"/>
        <v>88</v>
      </c>
      <c r="E403" s="20" t="str">
        <f t="shared" si="296"/>
        <v>GR</v>
      </c>
      <c r="F403" s="21"/>
      <c r="G403" s="22"/>
      <c r="H403" s="24">
        <v>100117</v>
      </c>
      <c r="I403" s="22"/>
      <c r="J403" s="23" t="s">
        <v>48</v>
      </c>
      <c r="K403" s="22"/>
      <c r="L403" s="22"/>
      <c r="M403" s="22"/>
      <c r="N403" s="22"/>
      <c r="O403" s="22"/>
      <c r="P403" s="53" t="str">
        <f t="shared" si="290"/>
        <v>Ventas Estimadas de Empresas del Sector Agrícola en cultivos de Plantas y forraje según la Categoría de Tamaño Específica del Servicio de Impuestos Internos de Chile para el Año 2020 (USD)</v>
      </c>
      <c r="Q403" s="20" t="str">
        <f t="shared" si="295"/>
        <v>Gráfico 7</v>
      </c>
      <c r="R403" s="47" t="s">
        <v>150</v>
      </c>
      <c r="S403" s="48">
        <f t="shared" si="291"/>
        <v>100117</v>
      </c>
      <c r="T403" s="28"/>
      <c r="U403" s="28"/>
      <c r="V403" s="28"/>
      <c r="W403" s="28"/>
      <c r="X403" s="28"/>
      <c r="Y403" s="28"/>
      <c r="Z403" s="25" t="str">
        <f t="shared" si="292"/>
        <v>https://analytics.zoho.com/open-view/2395394000001175328?ZOHO_CRITERIA=%224.5%22.%22Id_Producto%22%3D100117</v>
      </c>
      <c r="AA403" s="29" t="s">
        <v>205</v>
      </c>
      <c r="AB403" s="30" t="str">
        <f t="shared" si="293"/>
        <v>Chile</v>
      </c>
      <c r="AC403" s="31" t="str">
        <f t="shared" si="293"/>
        <v>Año 2020</v>
      </c>
      <c r="AD403" s="32" t="str">
        <f t="shared" si="293"/>
        <v>Dólar USA</v>
      </c>
      <c r="AE403" s="30" t="str">
        <f t="shared" si="293"/>
        <v>Ventas</v>
      </c>
      <c r="AG403" s="33" t="str">
        <f t="shared" si="275"/>
        <v>Gráfico 7</v>
      </c>
      <c r="AH403" s="34" t="str">
        <f t="shared" si="283"/>
        <v>Ventas Estimadas Agricultura</v>
      </c>
      <c r="AI403" s="34" t="str">
        <f t="shared" si="267"/>
        <v>Ventas estimadas de empresas dedicadas a agricultura y/o ganadería</v>
      </c>
      <c r="AJ403" s="34" t="str">
        <f t="shared" si="276"/>
        <v>Ventas Estimadas de Empresas del Sector Agrícola en cultivos de Plantas y forraje según la Categoría de Tamaño Específica del Servicio de Impuestos Internos de Chile para el Año 2020 (USD)</v>
      </c>
      <c r="AK403" s="35" t="str">
        <f t="shared" si="294"/>
        <v>Año 2020</v>
      </c>
      <c r="AL403" s="34" t="str">
        <f t="shared" si="294"/>
        <v>venta estimada, empresas en agricultura, cultivos, actividad económica, agricultura, ganadería</v>
      </c>
      <c r="AM403" s="36" t="str">
        <f t="shared" si="277"/>
        <v>https://analytics.zoho.com/open-view/2395394000001175328?ZOHO_CRITERIA=%224.5%22.%22Id_Producto%22%3D100117</v>
      </c>
      <c r="AN403" s="44" t="str">
        <f t="shared" si="288"/>
        <v>CHL</v>
      </c>
      <c r="AO403" s="44" t="str">
        <f t="shared" si="288"/>
        <v>País</v>
      </c>
      <c r="AP403" s="34" t="str">
        <f t="shared" si="288"/>
        <v>Número de Empleados de las empresas dedicadas a una actividad económica asociada a la agricultura o la ganadería, según tamaño de la empresa.</v>
      </c>
      <c r="AQ403" s="45">
        <f t="shared" si="288"/>
        <v>44324</v>
      </c>
      <c r="AR403" s="36" t="str">
        <f t="shared" si="288"/>
        <v>Español</v>
      </c>
      <c r="AS403" s="36" t="str">
        <f t="shared" si="288"/>
        <v>Naty</v>
      </c>
      <c r="AT403" s="40" t="str">
        <f t="shared" si="288"/>
        <v>No Aplica</v>
      </c>
      <c r="AU403" s="40" t="str">
        <f t="shared" si="288"/>
        <v>No Aplica</v>
      </c>
      <c r="AV403" s="40" t="str">
        <f t="shared" si="288"/>
        <v>No Aplica</v>
      </c>
      <c r="AW403" s="35">
        <f t="shared" si="288"/>
        <v>100117006</v>
      </c>
      <c r="AX403" s="41" t="e">
        <f t="shared" si="288"/>
        <v>#REF!</v>
      </c>
      <c r="AY403" s="46" t="str">
        <f t="shared" si="288"/>
        <v>Fruta</v>
      </c>
      <c r="AZ403" s="40">
        <f t="shared" si="288"/>
        <v>38</v>
      </c>
      <c r="BA403" s="41" t="e">
        <f>+VLOOKUP($Z403,[3]!Temporalidad[[nombre]:[Columna1]],7,0)</f>
        <v>#REF!</v>
      </c>
      <c r="BB403" s="41" t="e">
        <f>+VLOOKUP($B403,[3]!Tipo_Gráfico[#Data],2,0)</f>
        <v>#REF!</v>
      </c>
      <c r="BC403" s="36" t="str">
        <f t="shared" si="285"/>
        <v>Servicio de Impuestos Internos , Ministerio de Hacienda, Chile</v>
      </c>
      <c r="BD403" s="35" t="e">
        <f>+VLOOKUP($AA403,[3]!unidad_medida[[nombre]:[Columna1]],2,0)</f>
        <v>#REF!</v>
      </c>
      <c r="BE403" s="40" t="str">
        <f t="shared" si="289"/>
        <v>No Aplica</v>
      </c>
      <c r="BF403" s="40" t="str">
        <f t="shared" si="289"/>
        <v>No Aplica</v>
      </c>
      <c r="BG403" s="40" t="str">
        <f t="shared" si="289"/>
        <v>No Aplica</v>
      </c>
      <c r="BH403" s="41" t="e">
        <f>+VLOOKUP($AP403,[3]!Responsables[#Data],3,0)</f>
        <v>#REF!</v>
      </c>
      <c r="BI403" s="41" t="e">
        <f>+VLOOKUP($AA403,[3]!unidad_medida[[nombre]:[Columna1]],5,0)</f>
        <v>#REF!</v>
      </c>
    </row>
    <row r="404" spans="1:61" ht="24" x14ac:dyDescent="0.35">
      <c r="A404" s="58" t="s">
        <v>250</v>
      </c>
      <c r="B404" s="58" t="s">
        <v>251</v>
      </c>
      <c r="C404" s="59">
        <v>4.3</v>
      </c>
      <c r="D404" s="19">
        <f t="shared" si="281"/>
        <v>89</v>
      </c>
      <c r="E404" s="20" t="str">
        <f t="shared" si="296"/>
        <v>GR</v>
      </c>
      <c r="F404" s="21"/>
      <c r="G404" s="22"/>
      <c r="H404" s="22"/>
      <c r="I404" s="24">
        <v>100110002</v>
      </c>
      <c r="J404" s="23" t="s">
        <v>48</v>
      </c>
      <c r="K404" s="22"/>
      <c r="L404" s="22"/>
      <c r="M404" s="22"/>
      <c r="N404" s="22"/>
      <c r="O404" s="22"/>
      <c r="P404" s="53" t="str">
        <f t="shared" si="290"/>
        <v>Ventas Estimadas de Empresas del Sector Agrícola en cultivos de Porotos según la Categoría de Tamaño Específica del Servicio de Impuestos Internos de Chile para el Año 2020 (USD)</v>
      </c>
      <c r="Q404" s="20" t="s">
        <v>206</v>
      </c>
      <c r="R404" s="49" t="s">
        <v>153</v>
      </c>
      <c r="S404" s="50">
        <f>+I404</f>
        <v>100110002</v>
      </c>
      <c r="T404" s="28"/>
      <c r="U404" s="28"/>
      <c r="V404" s="28"/>
      <c r="W404" s="28"/>
      <c r="X404" s="28"/>
      <c r="Y404" s="28"/>
      <c r="Z404" s="25" t="str">
        <f>+"https://analytics.zoho.com/open-view/2395394000001175359?ZOHO_CRITERIA=%224.5%22.%22Id_Categor%C3%ADa%22%3D"&amp;S404</f>
        <v>https://analytics.zoho.com/open-view/2395394000001175359?ZOHO_CRITERIA=%224.5%22.%22Id_Categor%C3%ADa%22%3D100110002</v>
      </c>
      <c r="AA404" s="29" t="s">
        <v>207</v>
      </c>
      <c r="AB404" s="30" t="str">
        <f t="shared" si="293"/>
        <v>Chile</v>
      </c>
      <c r="AC404" s="31" t="str">
        <f t="shared" si="293"/>
        <v>Año 2020</v>
      </c>
      <c r="AD404" s="32" t="str">
        <f t="shared" si="293"/>
        <v>Dólar USA</v>
      </c>
      <c r="AE404" s="30" t="str">
        <f t="shared" si="293"/>
        <v>Ventas</v>
      </c>
      <c r="AG404" s="33" t="str">
        <f t="shared" si="275"/>
        <v>Gráfico 8</v>
      </c>
      <c r="AH404" s="34" t="str">
        <f t="shared" si="283"/>
        <v>Ventas Estimadas Agricultura</v>
      </c>
      <c r="AI404" s="34" t="str">
        <f t="shared" si="267"/>
        <v>Ventas estimadas de empresas dedicadas a agricultura y/o ganadería</v>
      </c>
      <c r="AJ404" s="34" t="str">
        <f t="shared" si="276"/>
        <v>Ventas Estimadas de Empresas del Sector Agrícola en cultivos de Porotos según la Categoría de Tamaño Específica del Servicio de Impuestos Internos de Chile para el Año 2020 (USD)</v>
      </c>
      <c r="AK404" s="35" t="str">
        <f t="shared" si="294"/>
        <v>Año 2020</v>
      </c>
      <c r="AL404" s="34" t="str">
        <f t="shared" si="294"/>
        <v>venta estimada, empresas en agricultura, cultivos, actividad económica, agricultura, ganadería</v>
      </c>
      <c r="AM404" s="36" t="str">
        <f t="shared" si="277"/>
        <v>https://analytics.zoho.com/open-view/2395394000001175359?ZOHO_CRITERIA=%224.5%22.%22Id_Categor%C3%ADa%22%3D100110002</v>
      </c>
      <c r="AN404" s="44" t="str">
        <f t="shared" si="288"/>
        <v>CHL</v>
      </c>
      <c r="AO404" s="44" t="str">
        <f t="shared" si="288"/>
        <v>País</v>
      </c>
      <c r="AP404" s="34" t="str">
        <f t="shared" si="288"/>
        <v>Número de Empleados de las empresas dedicadas a una actividad económica asociada a la agricultura o la ganadería, según tamaño de la empresa.</v>
      </c>
      <c r="AQ404" s="45">
        <f t="shared" si="288"/>
        <v>44324</v>
      </c>
      <c r="AR404" s="36" t="str">
        <f t="shared" si="288"/>
        <v>Español</v>
      </c>
      <c r="AS404" s="36" t="str">
        <f t="shared" si="288"/>
        <v>Naty</v>
      </c>
      <c r="AT404" s="40" t="str">
        <f t="shared" si="288"/>
        <v>No Aplica</v>
      </c>
      <c r="AU404" s="40" t="str">
        <f t="shared" si="288"/>
        <v>No Aplica</v>
      </c>
      <c r="AV404" s="40" t="str">
        <f t="shared" si="288"/>
        <v>No Aplica</v>
      </c>
      <c r="AW404" s="35">
        <v>100110002</v>
      </c>
      <c r="AX404" s="41" t="e">
        <f t="shared" si="288"/>
        <v>#REF!</v>
      </c>
      <c r="AY404" s="46" t="str">
        <f t="shared" si="288"/>
        <v>Fruta</v>
      </c>
      <c r="AZ404" s="40">
        <f t="shared" si="288"/>
        <v>38</v>
      </c>
      <c r="BA404" s="41" t="e">
        <f>+VLOOKUP($Z404,[3]!Temporalidad[[nombre]:[Columna1]],7,0)</f>
        <v>#REF!</v>
      </c>
      <c r="BB404" s="41" t="e">
        <f>+VLOOKUP($B404,[3]!Tipo_Gráfico[#Data],2,0)</f>
        <v>#REF!</v>
      </c>
      <c r="BC404" s="36" t="str">
        <f t="shared" si="285"/>
        <v>Servicio de Impuestos Internos , Ministerio de Hacienda, Chile</v>
      </c>
      <c r="BD404" s="35" t="e">
        <f>+VLOOKUP($AA404,[3]!unidad_medida[[nombre]:[Columna1]],2,0)</f>
        <v>#REF!</v>
      </c>
      <c r="BE404" s="40" t="str">
        <f t="shared" si="289"/>
        <v>No Aplica</v>
      </c>
      <c r="BF404" s="40" t="str">
        <f t="shared" si="289"/>
        <v>No Aplica</v>
      </c>
      <c r="BG404" s="40" t="str">
        <f t="shared" si="289"/>
        <v>No Aplica</v>
      </c>
      <c r="BH404" s="41" t="e">
        <f>+VLOOKUP($AP404,[3]!Responsables[#Data],3,0)</f>
        <v>#REF!</v>
      </c>
      <c r="BI404" s="41" t="e">
        <f>+VLOOKUP($AA404,[3]!unidad_medida[[nombre]:[Columna1]],5,0)</f>
        <v>#REF!</v>
      </c>
    </row>
    <row r="405" spans="1:61" ht="24" x14ac:dyDescent="0.35">
      <c r="A405" s="58" t="s">
        <v>250</v>
      </c>
      <c r="B405" s="58" t="s">
        <v>251</v>
      </c>
      <c r="C405" s="59">
        <v>4.3</v>
      </c>
      <c r="D405" s="19">
        <f t="shared" si="281"/>
        <v>90</v>
      </c>
      <c r="E405" s="20" t="str">
        <f t="shared" si="296"/>
        <v>GR</v>
      </c>
      <c r="F405" s="21"/>
      <c r="G405" s="22"/>
      <c r="H405" s="22"/>
      <c r="I405" s="24">
        <v>100110007</v>
      </c>
      <c r="J405" s="23" t="s">
        <v>48</v>
      </c>
      <c r="K405" s="22"/>
      <c r="L405" s="22"/>
      <c r="M405" s="22"/>
      <c r="N405" s="22"/>
      <c r="O405" s="22"/>
      <c r="P405" s="53" t="str">
        <f t="shared" si="290"/>
        <v>Ventas Estimadas de Empresas del Sector Agrícola en cultivos de Otras legumbres según la Categoría de Tamaño Específica del Servicio de Impuestos Internos de Chile para el Año 2020 (USD)</v>
      </c>
      <c r="Q405" s="20" t="str">
        <f t="shared" si="295"/>
        <v>Gráfico 8</v>
      </c>
      <c r="R405" s="49" t="s">
        <v>155</v>
      </c>
      <c r="S405" s="50">
        <f t="shared" ref="S405:S425" si="297">+I405</f>
        <v>100110007</v>
      </c>
      <c r="T405" s="28"/>
      <c r="U405" s="28"/>
      <c r="V405" s="28"/>
      <c r="W405" s="28"/>
      <c r="X405" s="28"/>
      <c r="Y405" s="28"/>
      <c r="Z405" s="25" t="str">
        <f t="shared" ref="Z405:Z425" si="298">+"https://analytics.zoho.com/open-view/2395394000001175359?ZOHO_CRITERIA=%224.5%22.%22Id_Categor%C3%ADa%22%3D"&amp;S405</f>
        <v>https://analytics.zoho.com/open-view/2395394000001175359?ZOHO_CRITERIA=%224.5%22.%22Id_Categor%C3%ADa%22%3D100110007</v>
      </c>
      <c r="AA405" s="29" t="s">
        <v>208</v>
      </c>
      <c r="AB405" s="30" t="str">
        <f t="shared" si="293"/>
        <v>Chile</v>
      </c>
      <c r="AC405" s="31" t="str">
        <f t="shared" si="293"/>
        <v>Año 2020</v>
      </c>
      <c r="AD405" s="32" t="str">
        <f t="shared" si="293"/>
        <v>Dólar USA</v>
      </c>
      <c r="AE405" s="30" t="str">
        <f t="shared" si="293"/>
        <v>Ventas</v>
      </c>
      <c r="AG405" s="33" t="str">
        <f t="shared" si="275"/>
        <v>Gráfico 8</v>
      </c>
      <c r="AH405" s="34" t="str">
        <f t="shared" si="283"/>
        <v>Ventas Estimadas Agricultura</v>
      </c>
      <c r="AI405" s="34" t="str">
        <f t="shared" si="267"/>
        <v>Ventas estimadas de empresas dedicadas a agricultura y/o ganadería</v>
      </c>
      <c r="AJ405" s="34" t="str">
        <f t="shared" si="276"/>
        <v>Ventas Estimadas de Empresas del Sector Agrícola en cultivos de Otras legumbres según la Categoría de Tamaño Específica del Servicio de Impuestos Internos de Chile para el Año 2020 (USD)</v>
      </c>
      <c r="AK405" s="35" t="str">
        <f t="shared" si="294"/>
        <v>Año 2020</v>
      </c>
      <c r="AL405" s="34" t="str">
        <f t="shared" si="294"/>
        <v>venta estimada, empresas en agricultura, cultivos, actividad económica, agricultura, ganadería</v>
      </c>
      <c r="AM405" s="36" t="str">
        <f t="shared" si="277"/>
        <v>https://analytics.zoho.com/open-view/2395394000001175359?ZOHO_CRITERIA=%224.5%22.%22Id_Categor%C3%ADa%22%3D100110007</v>
      </c>
      <c r="AN405" s="44" t="str">
        <f t="shared" si="288"/>
        <v>CHL</v>
      </c>
      <c r="AO405" s="44" t="str">
        <f t="shared" si="288"/>
        <v>País</v>
      </c>
      <c r="AP405" s="34" t="str">
        <f t="shared" si="288"/>
        <v>Número de Empleados de las empresas dedicadas a una actividad económica asociada a la agricultura o la ganadería, según tamaño de la empresa.</v>
      </c>
      <c r="AQ405" s="45">
        <f t="shared" si="288"/>
        <v>44324</v>
      </c>
      <c r="AR405" s="36" t="str">
        <f t="shared" si="288"/>
        <v>Español</v>
      </c>
      <c r="AS405" s="36" t="str">
        <f t="shared" si="288"/>
        <v>Naty</v>
      </c>
      <c r="AT405" s="40" t="str">
        <f t="shared" si="288"/>
        <v>No Aplica</v>
      </c>
      <c r="AU405" s="40" t="str">
        <f t="shared" si="288"/>
        <v>No Aplica</v>
      </c>
      <c r="AV405" s="40" t="str">
        <f t="shared" si="288"/>
        <v>No Aplica</v>
      </c>
      <c r="AW405" s="35">
        <v>100110007</v>
      </c>
      <c r="AX405" s="41" t="e">
        <f t="shared" si="288"/>
        <v>#REF!</v>
      </c>
      <c r="AY405" s="46" t="str">
        <f t="shared" si="288"/>
        <v>Fruta</v>
      </c>
      <c r="AZ405" s="40">
        <f t="shared" si="288"/>
        <v>38</v>
      </c>
      <c r="BA405" s="41" t="e">
        <f>+VLOOKUP($Z405,[3]!Temporalidad[[nombre]:[Columna1]],7,0)</f>
        <v>#REF!</v>
      </c>
      <c r="BB405" s="41" t="e">
        <f>+VLOOKUP($B405,[3]!Tipo_Gráfico[#Data],2,0)</f>
        <v>#REF!</v>
      </c>
      <c r="BC405" s="36" t="str">
        <f t="shared" si="285"/>
        <v>Servicio de Impuestos Internos , Ministerio de Hacienda, Chile</v>
      </c>
      <c r="BD405" s="35" t="e">
        <f>+VLOOKUP($AA405,[3]!unidad_medida[[nombre]:[Columna1]],2,0)</f>
        <v>#REF!</v>
      </c>
      <c r="BE405" s="40" t="str">
        <f t="shared" si="289"/>
        <v>No Aplica</v>
      </c>
      <c r="BF405" s="40" t="str">
        <f t="shared" si="289"/>
        <v>No Aplica</v>
      </c>
      <c r="BG405" s="40" t="str">
        <f t="shared" si="289"/>
        <v>No Aplica</v>
      </c>
      <c r="BH405" s="41" t="e">
        <f>+VLOOKUP($AP405,[3]!Responsables[#Data],3,0)</f>
        <v>#REF!</v>
      </c>
      <c r="BI405" s="41" t="e">
        <f>+VLOOKUP($AA405,[3]!unidad_medida[[nombre]:[Columna1]],5,0)</f>
        <v>#REF!</v>
      </c>
    </row>
    <row r="406" spans="1:61" ht="24" x14ac:dyDescent="0.35">
      <c r="A406" s="58" t="s">
        <v>250</v>
      </c>
      <c r="B406" s="58" t="s">
        <v>251</v>
      </c>
      <c r="C406" s="59">
        <v>4.3</v>
      </c>
      <c r="D406" s="19">
        <f t="shared" si="281"/>
        <v>91</v>
      </c>
      <c r="E406" s="20" t="str">
        <f t="shared" si="296"/>
        <v>GR</v>
      </c>
      <c r="F406" s="21"/>
      <c r="G406" s="22"/>
      <c r="H406" s="22"/>
      <c r="I406" s="24">
        <v>100111001</v>
      </c>
      <c r="J406" s="23" t="s">
        <v>48</v>
      </c>
      <c r="K406" s="22"/>
      <c r="L406" s="22"/>
      <c r="M406" s="22"/>
      <c r="N406" s="22"/>
      <c r="O406" s="22"/>
      <c r="P406" s="53" t="str">
        <f t="shared" si="290"/>
        <v>Ventas Estimadas de Empresas del Sector Agrícola en cultivos de Arroz según la Categoría de Tamaño Específica del Servicio de Impuestos Internos de Chile para el Año 2020 (USD)</v>
      </c>
      <c r="Q406" s="20" t="str">
        <f t="shared" si="295"/>
        <v>Gráfico 8</v>
      </c>
      <c r="R406" s="49" t="s">
        <v>157</v>
      </c>
      <c r="S406" s="50">
        <f t="shared" si="297"/>
        <v>100111001</v>
      </c>
      <c r="T406" s="28"/>
      <c r="U406" s="28"/>
      <c r="V406" s="28"/>
      <c r="W406" s="28"/>
      <c r="X406" s="28"/>
      <c r="Y406" s="28"/>
      <c r="Z406" s="25" t="str">
        <f t="shared" si="298"/>
        <v>https://analytics.zoho.com/open-view/2395394000001175359?ZOHO_CRITERIA=%224.5%22.%22Id_Categor%C3%ADa%22%3D100111001</v>
      </c>
      <c r="AA406" s="29" t="s">
        <v>209</v>
      </c>
      <c r="AB406" s="30" t="str">
        <f t="shared" si="293"/>
        <v>Chile</v>
      </c>
      <c r="AC406" s="31" t="str">
        <f t="shared" si="293"/>
        <v>Año 2020</v>
      </c>
      <c r="AD406" s="32" t="str">
        <f t="shared" si="293"/>
        <v>Dólar USA</v>
      </c>
      <c r="AE406" s="30" t="str">
        <f t="shared" si="293"/>
        <v>Ventas</v>
      </c>
      <c r="AG406" s="33" t="str">
        <f t="shared" si="275"/>
        <v>Gráfico 8</v>
      </c>
      <c r="AH406" s="34" t="str">
        <f t="shared" si="283"/>
        <v>Ventas Estimadas Agricultura</v>
      </c>
      <c r="AI406" s="34" t="str">
        <f t="shared" si="267"/>
        <v>Ventas estimadas de empresas dedicadas a agricultura y/o ganadería</v>
      </c>
      <c r="AJ406" s="34" t="str">
        <f t="shared" si="276"/>
        <v>Ventas Estimadas de Empresas del Sector Agrícola en cultivos de Arroz según la Categoría de Tamaño Específica del Servicio de Impuestos Internos de Chile para el Año 2020 (USD)</v>
      </c>
      <c r="AK406" s="35" t="str">
        <f t="shared" si="294"/>
        <v>Año 2020</v>
      </c>
      <c r="AL406" s="34" t="str">
        <f t="shared" si="294"/>
        <v>venta estimada, empresas en agricultura, cultivos, actividad económica, agricultura, ganadería</v>
      </c>
      <c r="AM406" s="36" t="str">
        <f t="shared" si="277"/>
        <v>https://analytics.zoho.com/open-view/2395394000001175359?ZOHO_CRITERIA=%224.5%22.%22Id_Categor%C3%ADa%22%3D100111001</v>
      </c>
      <c r="AN406" s="44" t="str">
        <f t="shared" si="288"/>
        <v>CHL</v>
      </c>
      <c r="AO406" s="44" t="str">
        <f t="shared" si="288"/>
        <v>País</v>
      </c>
      <c r="AP406" s="34" t="str">
        <f t="shared" si="288"/>
        <v>Número de Empleados de las empresas dedicadas a una actividad económica asociada a la agricultura o la ganadería, según tamaño de la empresa.</v>
      </c>
      <c r="AQ406" s="45">
        <f t="shared" si="288"/>
        <v>44324</v>
      </c>
      <c r="AR406" s="36" t="str">
        <f t="shared" si="288"/>
        <v>Español</v>
      </c>
      <c r="AS406" s="36" t="str">
        <f t="shared" si="288"/>
        <v>Naty</v>
      </c>
      <c r="AT406" s="40" t="str">
        <f t="shared" si="288"/>
        <v>No Aplica</v>
      </c>
      <c r="AU406" s="40" t="str">
        <f t="shared" si="288"/>
        <v>No Aplica</v>
      </c>
      <c r="AV406" s="40" t="str">
        <f t="shared" si="288"/>
        <v>No Aplica</v>
      </c>
      <c r="AW406" s="35">
        <v>100111001</v>
      </c>
      <c r="AX406" s="41" t="e">
        <f t="shared" si="288"/>
        <v>#REF!</v>
      </c>
      <c r="AY406" s="46" t="str">
        <f t="shared" si="288"/>
        <v>Fruta</v>
      </c>
      <c r="AZ406" s="40">
        <f t="shared" si="288"/>
        <v>38</v>
      </c>
      <c r="BA406" s="41" t="e">
        <f>+VLOOKUP($Z406,[3]!Temporalidad[[nombre]:[Columna1]],7,0)</f>
        <v>#REF!</v>
      </c>
      <c r="BB406" s="41" t="e">
        <f>+VLOOKUP($B406,[3]!Tipo_Gráfico[#Data],2,0)</f>
        <v>#REF!</v>
      </c>
      <c r="BC406" s="36" t="str">
        <f t="shared" si="285"/>
        <v>Servicio de Impuestos Internos , Ministerio de Hacienda, Chile</v>
      </c>
      <c r="BD406" s="35" t="e">
        <f>+VLOOKUP($AA406,[3]!unidad_medida[[nombre]:[Columna1]],2,0)</f>
        <v>#REF!</v>
      </c>
      <c r="BE406" s="40" t="str">
        <f t="shared" si="289"/>
        <v>No Aplica</v>
      </c>
      <c r="BF406" s="40" t="str">
        <f t="shared" si="289"/>
        <v>No Aplica</v>
      </c>
      <c r="BG406" s="40" t="str">
        <f t="shared" si="289"/>
        <v>No Aplica</v>
      </c>
      <c r="BH406" s="41" t="e">
        <f>+VLOOKUP($AP406,[3]!Responsables[#Data],3,0)</f>
        <v>#REF!</v>
      </c>
      <c r="BI406" s="41" t="e">
        <f>+VLOOKUP($AA406,[3]!unidad_medida[[nombre]:[Columna1]],5,0)</f>
        <v>#REF!</v>
      </c>
    </row>
    <row r="407" spans="1:61" ht="24" x14ac:dyDescent="0.35">
      <c r="A407" s="58" t="s">
        <v>250</v>
      </c>
      <c r="B407" s="58" t="s">
        <v>251</v>
      </c>
      <c r="C407" s="59">
        <v>4.3</v>
      </c>
      <c r="D407" s="19">
        <f t="shared" si="281"/>
        <v>92</v>
      </c>
      <c r="E407" s="20" t="str">
        <f t="shared" si="296"/>
        <v>GR</v>
      </c>
      <c r="F407" s="21"/>
      <c r="G407" s="22"/>
      <c r="H407" s="22"/>
      <c r="I407" s="24">
        <v>100111002</v>
      </c>
      <c r="J407" s="23" t="s">
        <v>48</v>
      </c>
      <c r="K407" s="22"/>
      <c r="L407" s="22"/>
      <c r="M407" s="22"/>
      <c r="N407" s="22"/>
      <c r="O407" s="22"/>
      <c r="P407" s="53" t="str">
        <f t="shared" si="290"/>
        <v>Ventas Estimadas de Empresas del Sector Agrícola en cultivos de Trigo según la Categoría de Tamaño Específica del Servicio de Impuestos Internos de Chile para el Año 2020 (USD)</v>
      </c>
      <c r="Q407" s="20" t="str">
        <f t="shared" si="295"/>
        <v>Gráfico 8</v>
      </c>
      <c r="R407" s="49" t="s">
        <v>159</v>
      </c>
      <c r="S407" s="50">
        <f t="shared" si="297"/>
        <v>100111002</v>
      </c>
      <c r="T407" s="28"/>
      <c r="U407" s="28"/>
      <c r="V407" s="28"/>
      <c r="W407" s="28"/>
      <c r="X407" s="28"/>
      <c r="Y407" s="28"/>
      <c r="Z407" s="25" t="str">
        <f t="shared" si="298"/>
        <v>https://analytics.zoho.com/open-view/2395394000001175359?ZOHO_CRITERIA=%224.5%22.%22Id_Categor%C3%ADa%22%3D100111002</v>
      </c>
      <c r="AA407" s="29" t="s">
        <v>210</v>
      </c>
      <c r="AB407" s="30" t="str">
        <f t="shared" si="293"/>
        <v>Chile</v>
      </c>
      <c r="AC407" s="31" t="str">
        <f t="shared" si="293"/>
        <v>Año 2020</v>
      </c>
      <c r="AD407" s="32" t="str">
        <f t="shared" si="293"/>
        <v>Dólar USA</v>
      </c>
      <c r="AE407" s="30" t="str">
        <f t="shared" si="293"/>
        <v>Ventas</v>
      </c>
      <c r="AG407" s="33" t="str">
        <f t="shared" si="275"/>
        <v>Gráfico 8</v>
      </c>
      <c r="AH407" s="34" t="str">
        <f t="shared" si="283"/>
        <v>Ventas Estimadas Agricultura</v>
      </c>
      <c r="AI407" s="34" t="str">
        <f t="shared" si="267"/>
        <v>Ventas estimadas de empresas dedicadas a agricultura y/o ganadería</v>
      </c>
      <c r="AJ407" s="34" t="str">
        <f t="shared" si="276"/>
        <v>Ventas Estimadas de Empresas del Sector Agrícola en cultivos de Trigo según la Categoría de Tamaño Específica del Servicio de Impuestos Internos de Chile para el Año 2020 (USD)</v>
      </c>
      <c r="AK407" s="35" t="str">
        <f t="shared" si="294"/>
        <v>Año 2020</v>
      </c>
      <c r="AL407" s="34" t="str">
        <f t="shared" si="294"/>
        <v>venta estimada, empresas en agricultura, cultivos, actividad económica, agricultura, ganadería</v>
      </c>
      <c r="AM407" s="36" t="str">
        <f t="shared" si="277"/>
        <v>https://analytics.zoho.com/open-view/2395394000001175359?ZOHO_CRITERIA=%224.5%22.%22Id_Categor%C3%ADa%22%3D100111002</v>
      </c>
      <c r="AN407" s="44" t="str">
        <f t="shared" si="288"/>
        <v>CHL</v>
      </c>
      <c r="AO407" s="44" t="str">
        <f t="shared" si="288"/>
        <v>País</v>
      </c>
      <c r="AP407" s="34" t="str">
        <f t="shared" si="288"/>
        <v>Número de Empleados de las empresas dedicadas a una actividad económica asociada a la agricultura o la ganadería, según tamaño de la empresa.</v>
      </c>
      <c r="AQ407" s="45">
        <f t="shared" si="288"/>
        <v>44324</v>
      </c>
      <c r="AR407" s="36" t="str">
        <f t="shared" si="288"/>
        <v>Español</v>
      </c>
      <c r="AS407" s="36" t="str">
        <f t="shared" si="288"/>
        <v>Naty</v>
      </c>
      <c r="AT407" s="40" t="str">
        <f t="shared" si="288"/>
        <v>No Aplica</v>
      </c>
      <c r="AU407" s="40" t="str">
        <f t="shared" si="288"/>
        <v>No Aplica</v>
      </c>
      <c r="AV407" s="40" t="str">
        <f t="shared" si="288"/>
        <v>No Aplica</v>
      </c>
      <c r="AW407" s="35">
        <v>100111002</v>
      </c>
      <c r="AX407" s="41" t="e">
        <f t="shared" si="288"/>
        <v>#REF!</v>
      </c>
      <c r="AY407" s="46" t="str">
        <f t="shared" si="288"/>
        <v>Fruta</v>
      </c>
      <c r="AZ407" s="40">
        <f t="shared" si="288"/>
        <v>38</v>
      </c>
      <c r="BA407" s="41" t="e">
        <f>+VLOOKUP($Z407,[3]!Temporalidad[[nombre]:[Columna1]],7,0)</f>
        <v>#REF!</v>
      </c>
      <c r="BB407" s="41" t="e">
        <f>+VLOOKUP($B407,[3]!Tipo_Gráfico[#Data],2,0)</f>
        <v>#REF!</v>
      </c>
      <c r="BC407" s="36" t="str">
        <f t="shared" si="285"/>
        <v>Servicio de Impuestos Internos , Ministerio de Hacienda, Chile</v>
      </c>
      <c r="BD407" s="35" t="e">
        <f>+VLOOKUP($AA407,[3]!unidad_medida[[nombre]:[Columna1]],2,0)</f>
        <v>#REF!</v>
      </c>
      <c r="BE407" s="40" t="str">
        <f t="shared" si="289"/>
        <v>No Aplica</v>
      </c>
      <c r="BF407" s="40" t="str">
        <f t="shared" si="289"/>
        <v>No Aplica</v>
      </c>
      <c r="BG407" s="40" t="str">
        <f t="shared" si="289"/>
        <v>No Aplica</v>
      </c>
      <c r="BH407" s="41" t="e">
        <f>+VLOOKUP($AP407,[3]!Responsables[#Data],3,0)</f>
        <v>#REF!</v>
      </c>
      <c r="BI407" s="41" t="e">
        <f>+VLOOKUP($AA407,[3]!unidad_medida[[nombre]:[Columna1]],5,0)</f>
        <v>#REF!</v>
      </c>
    </row>
    <row r="408" spans="1:61" ht="24" x14ac:dyDescent="0.35">
      <c r="A408" s="58" t="s">
        <v>250</v>
      </c>
      <c r="B408" s="58" t="s">
        <v>251</v>
      </c>
      <c r="C408" s="59">
        <v>4.3</v>
      </c>
      <c r="D408" s="19">
        <f t="shared" si="281"/>
        <v>93</v>
      </c>
      <c r="E408" s="20" t="str">
        <f t="shared" si="296"/>
        <v>GR</v>
      </c>
      <c r="F408" s="21"/>
      <c r="G408" s="22"/>
      <c r="H408" s="22"/>
      <c r="I408" s="24">
        <v>100111003</v>
      </c>
      <c r="J408" s="23" t="s">
        <v>48</v>
      </c>
      <c r="K408" s="22"/>
      <c r="L408" s="22"/>
      <c r="M408" s="22"/>
      <c r="N408" s="22"/>
      <c r="O408" s="22"/>
      <c r="P408" s="53" t="str">
        <f t="shared" si="290"/>
        <v>Ventas Estimadas de Empresas del Sector Agrícola en cultivos de Maíz según la Categoría de Tamaño Específica del Servicio de Impuestos Internos de Chile para el Año 2020 (USD)</v>
      </c>
      <c r="Q408" s="20" t="str">
        <f t="shared" si="295"/>
        <v>Gráfico 8</v>
      </c>
      <c r="R408" s="49" t="s">
        <v>161</v>
      </c>
      <c r="S408" s="50">
        <f t="shared" si="297"/>
        <v>100111003</v>
      </c>
      <c r="T408" s="28"/>
      <c r="U408" s="28"/>
      <c r="V408" s="28"/>
      <c r="W408" s="28"/>
      <c r="X408" s="28"/>
      <c r="Y408" s="28"/>
      <c r="Z408" s="25" t="str">
        <f t="shared" si="298"/>
        <v>https://analytics.zoho.com/open-view/2395394000001175359?ZOHO_CRITERIA=%224.5%22.%22Id_Categor%C3%ADa%22%3D100111003</v>
      </c>
      <c r="AA408" s="29" t="s">
        <v>211</v>
      </c>
      <c r="AB408" s="30" t="str">
        <f t="shared" si="293"/>
        <v>Chile</v>
      </c>
      <c r="AC408" s="31" t="str">
        <f t="shared" si="293"/>
        <v>Año 2020</v>
      </c>
      <c r="AD408" s="32" t="str">
        <f t="shared" si="293"/>
        <v>Dólar USA</v>
      </c>
      <c r="AE408" s="30" t="str">
        <f t="shared" si="293"/>
        <v>Ventas</v>
      </c>
      <c r="AG408" s="33" t="str">
        <f t="shared" si="275"/>
        <v>Gráfico 8</v>
      </c>
      <c r="AH408" s="34" t="str">
        <f t="shared" si="283"/>
        <v>Ventas Estimadas Agricultura</v>
      </c>
      <c r="AI408" s="34" t="str">
        <f t="shared" si="267"/>
        <v>Ventas estimadas de empresas dedicadas a agricultura y/o ganadería</v>
      </c>
      <c r="AJ408" s="34" t="str">
        <f t="shared" si="276"/>
        <v>Ventas Estimadas de Empresas del Sector Agrícola en cultivos de Maíz según la Categoría de Tamaño Específica del Servicio de Impuestos Internos de Chile para el Año 2020 (USD)</v>
      </c>
      <c r="AK408" s="35" t="str">
        <f t="shared" si="294"/>
        <v>Año 2020</v>
      </c>
      <c r="AL408" s="34" t="str">
        <f t="shared" si="294"/>
        <v>venta estimada, empresas en agricultura, cultivos, actividad económica, agricultura, ganadería</v>
      </c>
      <c r="AM408" s="36" t="str">
        <f t="shared" si="277"/>
        <v>https://analytics.zoho.com/open-view/2395394000001175359?ZOHO_CRITERIA=%224.5%22.%22Id_Categor%C3%ADa%22%3D100111003</v>
      </c>
      <c r="AN408" s="44" t="str">
        <f t="shared" si="288"/>
        <v>CHL</v>
      </c>
      <c r="AO408" s="44" t="str">
        <f t="shared" si="288"/>
        <v>País</v>
      </c>
      <c r="AP408" s="34" t="str">
        <f t="shared" si="288"/>
        <v>Número de Empleados de las empresas dedicadas a una actividad económica asociada a la agricultura o la ganadería, según tamaño de la empresa.</v>
      </c>
      <c r="AQ408" s="45">
        <f t="shared" si="288"/>
        <v>44324</v>
      </c>
      <c r="AR408" s="36" t="str">
        <f t="shared" si="288"/>
        <v>Español</v>
      </c>
      <c r="AS408" s="36" t="str">
        <f t="shared" si="288"/>
        <v>Naty</v>
      </c>
      <c r="AT408" s="40" t="str">
        <f t="shared" si="288"/>
        <v>No Aplica</v>
      </c>
      <c r="AU408" s="40" t="str">
        <f t="shared" si="288"/>
        <v>No Aplica</v>
      </c>
      <c r="AV408" s="40" t="str">
        <f t="shared" si="288"/>
        <v>No Aplica</v>
      </c>
      <c r="AW408" s="35">
        <v>100111003</v>
      </c>
      <c r="AX408" s="41" t="e">
        <f t="shared" si="288"/>
        <v>#REF!</v>
      </c>
      <c r="AY408" s="46" t="str">
        <f t="shared" si="288"/>
        <v>Fruta</v>
      </c>
      <c r="AZ408" s="40">
        <f t="shared" si="288"/>
        <v>38</v>
      </c>
      <c r="BA408" s="41" t="e">
        <f>+VLOOKUP($Z408,[3]!Temporalidad[[nombre]:[Columna1]],7,0)</f>
        <v>#REF!</v>
      </c>
      <c r="BB408" s="41" t="e">
        <f>+VLOOKUP($B408,[3]!Tipo_Gráfico[#Data],2,0)</f>
        <v>#REF!</v>
      </c>
      <c r="BC408" s="36" t="str">
        <f t="shared" si="285"/>
        <v>Servicio de Impuestos Internos , Ministerio de Hacienda, Chile</v>
      </c>
      <c r="BD408" s="35" t="e">
        <f>+VLOOKUP($AA408,[3]!unidad_medida[[nombre]:[Columna1]],2,0)</f>
        <v>#REF!</v>
      </c>
      <c r="BE408" s="40" t="str">
        <f t="shared" si="289"/>
        <v>No Aplica</v>
      </c>
      <c r="BF408" s="40" t="str">
        <f t="shared" si="289"/>
        <v>No Aplica</v>
      </c>
      <c r="BG408" s="40" t="str">
        <f t="shared" si="289"/>
        <v>No Aplica</v>
      </c>
      <c r="BH408" s="41" t="e">
        <f>+VLOOKUP($AP408,[3]!Responsables[#Data],3,0)</f>
        <v>#REF!</v>
      </c>
      <c r="BI408" s="41" t="e">
        <f>+VLOOKUP($AA408,[3]!unidad_medida[[nombre]:[Columna1]],5,0)</f>
        <v>#REF!</v>
      </c>
    </row>
    <row r="409" spans="1:61" ht="24" x14ac:dyDescent="0.35">
      <c r="A409" s="58" t="s">
        <v>250</v>
      </c>
      <c r="B409" s="58" t="s">
        <v>251</v>
      </c>
      <c r="C409" s="59">
        <v>4.3</v>
      </c>
      <c r="D409" s="19">
        <f t="shared" si="281"/>
        <v>94</v>
      </c>
      <c r="E409" s="20" t="str">
        <f t="shared" si="296"/>
        <v>GR</v>
      </c>
      <c r="F409" s="21"/>
      <c r="G409" s="22"/>
      <c r="H409" s="22"/>
      <c r="I409" s="24">
        <v>100111004</v>
      </c>
      <c r="J409" s="23" t="s">
        <v>48</v>
      </c>
      <c r="K409" s="22"/>
      <c r="L409" s="22"/>
      <c r="M409" s="22"/>
      <c r="N409" s="22"/>
      <c r="O409" s="22"/>
      <c r="P409" s="53" t="str">
        <f t="shared" si="290"/>
        <v>Ventas Estimadas de Empresas del Sector Agrícola en cultivos de Cebada según la Categoría de Tamaño Específica del Servicio de Impuestos Internos de Chile para el Año 2020 (USD)</v>
      </c>
      <c r="Q409" s="20" t="str">
        <f t="shared" si="295"/>
        <v>Gráfico 8</v>
      </c>
      <c r="R409" s="49" t="s">
        <v>163</v>
      </c>
      <c r="S409" s="50">
        <f t="shared" si="297"/>
        <v>100111004</v>
      </c>
      <c r="T409" s="28"/>
      <c r="U409" s="28"/>
      <c r="V409" s="28"/>
      <c r="W409" s="28"/>
      <c r="X409" s="28"/>
      <c r="Y409" s="28"/>
      <c r="Z409" s="25" t="str">
        <f t="shared" si="298"/>
        <v>https://analytics.zoho.com/open-view/2395394000001175359?ZOHO_CRITERIA=%224.5%22.%22Id_Categor%C3%ADa%22%3D100111004</v>
      </c>
      <c r="AA409" s="29" t="s">
        <v>212</v>
      </c>
      <c r="AB409" s="30" t="str">
        <f t="shared" si="293"/>
        <v>Chile</v>
      </c>
      <c r="AC409" s="31" t="str">
        <f t="shared" si="293"/>
        <v>Año 2020</v>
      </c>
      <c r="AD409" s="32" t="str">
        <f t="shared" si="293"/>
        <v>Dólar USA</v>
      </c>
      <c r="AE409" s="30" t="str">
        <f t="shared" si="293"/>
        <v>Ventas</v>
      </c>
      <c r="AG409" s="33" t="str">
        <f t="shared" si="275"/>
        <v>Gráfico 8</v>
      </c>
      <c r="AH409" s="34" t="str">
        <f t="shared" si="283"/>
        <v>Ventas Estimadas Agricultura</v>
      </c>
      <c r="AI409" s="34" t="str">
        <f t="shared" si="267"/>
        <v>Ventas estimadas de empresas dedicadas a agricultura y/o ganadería</v>
      </c>
      <c r="AJ409" s="34" t="str">
        <f t="shared" si="276"/>
        <v>Ventas Estimadas de Empresas del Sector Agrícola en cultivos de Cebada según la Categoría de Tamaño Específica del Servicio de Impuestos Internos de Chile para el Año 2020 (USD)</v>
      </c>
      <c r="AK409" s="35" t="str">
        <f t="shared" si="294"/>
        <v>Año 2020</v>
      </c>
      <c r="AL409" s="34" t="str">
        <f t="shared" si="294"/>
        <v>venta estimada, empresas en agricultura, cultivos, actividad económica, agricultura, ganadería</v>
      </c>
      <c r="AM409" s="36" t="str">
        <f t="shared" si="277"/>
        <v>https://analytics.zoho.com/open-view/2395394000001175359?ZOHO_CRITERIA=%224.5%22.%22Id_Categor%C3%ADa%22%3D100111004</v>
      </c>
      <c r="AN409" s="44" t="str">
        <f t="shared" si="288"/>
        <v>CHL</v>
      </c>
      <c r="AO409" s="44" t="str">
        <f t="shared" si="288"/>
        <v>País</v>
      </c>
      <c r="AP409" s="34" t="str">
        <f t="shared" si="288"/>
        <v>Número de Empleados de las empresas dedicadas a una actividad económica asociada a la agricultura o la ganadería, según tamaño de la empresa.</v>
      </c>
      <c r="AQ409" s="45">
        <f t="shared" si="288"/>
        <v>44324</v>
      </c>
      <c r="AR409" s="36" t="str">
        <f t="shared" si="288"/>
        <v>Español</v>
      </c>
      <c r="AS409" s="36" t="str">
        <f t="shared" si="288"/>
        <v>Naty</v>
      </c>
      <c r="AT409" s="40" t="str">
        <f t="shared" si="288"/>
        <v>No Aplica</v>
      </c>
      <c r="AU409" s="40" t="str">
        <f t="shared" si="288"/>
        <v>No Aplica</v>
      </c>
      <c r="AV409" s="40" t="str">
        <f t="shared" si="288"/>
        <v>No Aplica</v>
      </c>
      <c r="AW409" s="35">
        <v>100111004</v>
      </c>
      <c r="AX409" s="41" t="e">
        <f t="shared" si="288"/>
        <v>#REF!</v>
      </c>
      <c r="AY409" s="46" t="str">
        <f t="shared" si="288"/>
        <v>Fruta</v>
      </c>
      <c r="AZ409" s="40">
        <f t="shared" si="288"/>
        <v>38</v>
      </c>
      <c r="BA409" s="41" t="e">
        <f>+VLOOKUP($Z409,[3]!Temporalidad[[nombre]:[Columna1]],7,0)</f>
        <v>#REF!</v>
      </c>
      <c r="BB409" s="41" t="e">
        <f>+VLOOKUP($B409,[3]!Tipo_Gráfico[#Data],2,0)</f>
        <v>#REF!</v>
      </c>
      <c r="BC409" s="36" t="str">
        <f t="shared" si="285"/>
        <v>Servicio de Impuestos Internos , Ministerio de Hacienda, Chile</v>
      </c>
      <c r="BD409" s="35" t="e">
        <f>+VLOOKUP($AA409,[3]!unidad_medida[[nombre]:[Columna1]],2,0)</f>
        <v>#REF!</v>
      </c>
      <c r="BE409" s="40" t="str">
        <f t="shared" si="289"/>
        <v>No Aplica</v>
      </c>
      <c r="BF409" s="40" t="str">
        <f t="shared" si="289"/>
        <v>No Aplica</v>
      </c>
      <c r="BG409" s="40" t="str">
        <f t="shared" si="289"/>
        <v>No Aplica</v>
      </c>
      <c r="BH409" s="41" t="e">
        <f>+VLOOKUP($AP409,[3]!Responsables[#Data],3,0)</f>
        <v>#REF!</v>
      </c>
      <c r="BI409" s="41" t="e">
        <f>+VLOOKUP($AA409,[3]!unidad_medida[[nombre]:[Columna1]],5,0)</f>
        <v>#REF!</v>
      </c>
    </row>
    <row r="410" spans="1:61" ht="24" x14ac:dyDescent="0.35">
      <c r="A410" s="58" t="s">
        <v>250</v>
      </c>
      <c r="B410" s="58" t="s">
        <v>251</v>
      </c>
      <c r="C410" s="59">
        <v>4.3</v>
      </c>
      <c r="D410" s="19">
        <f t="shared" si="281"/>
        <v>95</v>
      </c>
      <c r="E410" s="20" t="str">
        <f t="shared" si="296"/>
        <v>GR</v>
      </c>
      <c r="F410" s="21"/>
      <c r="G410" s="22"/>
      <c r="H410" s="22"/>
      <c r="I410" s="24">
        <v>100111005</v>
      </c>
      <c r="J410" s="23" t="s">
        <v>48</v>
      </c>
      <c r="K410" s="22"/>
      <c r="L410" s="22"/>
      <c r="M410" s="22"/>
      <c r="N410" s="22"/>
      <c r="O410" s="22"/>
      <c r="P410" s="53" t="str">
        <f t="shared" si="290"/>
        <v>Ventas Estimadas de Empresas del Sector Agrícola en cultivos de Avena según la Categoría de Tamaño Específica del Servicio de Impuestos Internos de Chile para el Año 2020 (USD)</v>
      </c>
      <c r="Q410" s="20" t="str">
        <f t="shared" si="295"/>
        <v>Gráfico 8</v>
      </c>
      <c r="R410" s="49" t="s">
        <v>165</v>
      </c>
      <c r="S410" s="50">
        <f t="shared" si="297"/>
        <v>100111005</v>
      </c>
      <c r="T410" s="28"/>
      <c r="U410" s="28"/>
      <c r="V410" s="28"/>
      <c r="W410" s="28"/>
      <c r="X410" s="28"/>
      <c r="Y410" s="28"/>
      <c r="Z410" s="25" t="str">
        <f t="shared" si="298"/>
        <v>https://analytics.zoho.com/open-view/2395394000001175359?ZOHO_CRITERIA=%224.5%22.%22Id_Categor%C3%ADa%22%3D100111005</v>
      </c>
      <c r="AA410" s="29" t="s">
        <v>213</v>
      </c>
      <c r="AB410" s="30" t="str">
        <f t="shared" si="293"/>
        <v>Chile</v>
      </c>
      <c r="AC410" s="31" t="str">
        <f t="shared" si="293"/>
        <v>Año 2020</v>
      </c>
      <c r="AD410" s="32" t="str">
        <f t="shared" si="293"/>
        <v>Dólar USA</v>
      </c>
      <c r="AE410" s="30" t="str">
        <f t="shared" si="293"/>
        <v>Ventas</v>
      </c>
      <c r="AG410" s="33" t="str">
        <f t="shared" si="275"/>
        <v>Gráfico 8</v>
      </c>
      <c r="AH410" s="34" t="str">
        <f t="shared" si="283"/>
        <v>Ventas Estimadas Agricultura</v>
      </c>
      <c r="AI410" s="34" t="str">
        <f t="shared" si="267"/>
        <v>Ventas estimadas de empresas dedicadas a agricultura y/o ganadería</v>
      </c>
      <c r="AJ410" s="34" t="str">
        <f t="shared" si="276"/>
        <v>Ventas Estimadas de Empresas del Sector Agrícola en cultivos de Avena según la Categoría de Tamaño Específica del Servicio de Impuestos Internos de Chile para el Año 2020 (USD)</v>
      </c>
      <c r="AK410" s="35" t="str">
        <f t="shared" si="294"/>
        <v>Año 2020</v>
      </c>
      <c r="AL410" s="34" t="str">
        <f t="shared" si="294"/>
        <v>venta estimada, empresas en agricultura, cultivos, actividad económica, agricultura, ganadería</v>
      </c>
      <c r="AM410" s="36" t="str">
        <f t="shared" si="277"/>
        <v>https://analytics.zoho.com/open-view/2395394000001175359?ZOHO_CRITERIA=%224.5%22.%22Id_Categor%C3%ADa%22%3D100111005</v>
      </c>
      <c r="AN410" s="44" t="str">
        <f t="shared" si="288"/>
        <v>CHL</v>
      </c>
      <c r="AO410" s="44" t="str">
        <f t="shared" si="288"/>
        <v>País</v>
      </c>
      <c r="AP410" s="34" t="str">
        <f t="shared" si="288"/>
        <v>Número de Empleados de las empresas dedicadas a una actividad económica asociada a la agricultura o la ganadería, según tamaño de la empresa.</v>
      </c>
      <c r="AQ410" s="45">
        <f t="shared" si="288"/>
        <v>44324</v>
      </c>
      <c r="AR410" s="36" t="str">
        <f t="shared" si="288"/>
        <v>Español</v>
      </c>
      <c r="AS410" s="36" t="str">
        <f t="shared" si="288"/>
        <v>Naty</v>
      </c>
      <c r="AT410" s="40" t="str">
        <f t="shared" si="288"/>
        <v>No Aplica</v>
      </c>
      <c r="AU410" s="40" t="str">
        <f t="shared" si="288"/>
        <v>No Aplica</v>
      </c>
      <c r="AV410" s="40" t="str">
        <f t="shared" si="288"/>
        <v>No Aplica</v>
      </c>
      <c r="AW410" s="35">
        <v>100111005</v>
      </c>
      <c r="AX410" s="41" t="e">
        <f t="shared" si="288"/>
        <v>#REF!</v>
      </c>
      <c r="AY410" s="46" t="str">
        <f t="shared" si="288"/>
        <v>Fruta</v>
      </c>
      <c r="AZ410" s="40">
        <f t="shared" si="288"/>
        <v>38</v>
      </c>
      <c r="BA410" s="41" t="e">
        <f>+VLOOKUP($Z410,[3]!Temporalidad[[nombre]:[Columna1]],7,0)</f>
        <v>#REF!</v>
      </c>
      <c r="BB410" s="41" t="e">
        <f>+VLOOKUP($B410,[3]!Tipo_Gráfico[#Data],2,0)</f>
        <v>#REF!</v>
      </c>
      <c r="BC410" s="36" t="str">
        <f t="shared" si="285"/>
        <v>Servicio de Impuestos Internos , Ministerio de Hacienda, Chile</v>
      </c>
      <c r="BD410" s="35" t="e">
        <f>+VLOOKUP($AA410,[3]!unidad_medida[[nombre]:[Columna1]],2,0)</f>
        <v>#REF!</v>
      </c>
      <c r="BE410" s="40" t="str">
        <f t="shared" si="289"/>
        <v>No Aplica</v>
      </c>
      <c r="BF410" s="40" t="str">
        <f t="shared" si="289"/>
        <v>No Aplica</v>
      </c>
      <c r="BG410" s="40" t="str">
        <f t="shared" si="289"/>
        <v>No Aplica</v>
      </c>
      <c r="BH410" s="41" t="e">
        <f>+VLOOKUP($AP410,[3]!Responsables[#Data],3,0)</f>
        <v>#REF!</v>
      </c>
      <c r="BI410" s="41" t="e">
        <f>+VLOOKUP($AA410,[3]!unidad_medida[[nombre]:[Columna1]],5,0)</f>
        <v>#REF!</v>
      </c>
    </row>
    <row r="411" spans="1:61" ht="24" x14ac:dyDescent="0.35">
      <c r="A411" s="58" t="s">
        <v>250</v>
      </c>
      <c r="B411" s="58" t="s">
        <v>251</v>
      </c>
      <c r="C411" s="59">
        <v>4.3</v>
      </c>
      <c r="D411" s="19">
        <f t="shared" si="281"/>
        <v>96</v>
      </c>
      <c r="E411" s="20" t="str">
        <f t="shared" si="296"/>
        <v>GR</v>
      </c>
      <c r="F411" s="21"/>
      <c r="G411" s="22"/>
      <c r="H411" s="22"/>
      <c r="I411" s="24">
        <v>100111011</v>
      </c>
      <c r="J411" s="23" t="s">
        <v>48</v>
      </c>
      <c r="K411" s="22"/>
      <c r="L411" s="22"/>
      <c r="M411" s="22"/>
      <c r="N411" s="22"/>
      <c r="O411" s="22"/>
      <c r="P411" s="53" t="str">
        <f t="shared" si="290"/>
        <v>Ventas Estimadas de Empresas del Sector Agrícola en cultivos de Otros cereales según la Categoría de Tamaño Específica del Servicio de Impuestos Internos de Chile para el Año 2020 (USD)</v>
      </c>
      <c r="Q411" s="20" t="str">
        <f t="shared" si="295"/>
        <v>Gráfico 8</v>
      </c>
      <c r="R411" s="49" t="s">
        <v>167</v>
      </c>
      <c r="S411" s="50">
        <f t="shared" si="297"/>
        <v>100111011</v>
      </c>
      <c r="T411" s="28"/>
      <c r="U411" s="28"/>
      <c r="V411" s="28"/>
      <c r="W411" s="28"/>
      <c r="X411" s="28"/>
      <c r="Y411" s="28"/>
      <c r="Z411" s="25" t="str">
        <f t="shared" si="298"/>
        <v>https://analytics.zoho.com/open-view/2395394000001175359?ZOHO_CRITERIA=%224.5%22.%22Id_Categor%C3%ADa%22%3D100111011</v>
      </c>
      <c r="AA411" s="29" t="s">
        <v>214</v>
      </c>
      <c r="AB411" s="30" t="str">
        <f t="shared" si="293"/>
        <v>Chile</v>
      </c>
      <c r="AC411" s="31" t="str">
        <f t="shared" si="293"/>
        <v>Año 2020</v>
      </c>
      <c r="AD411" s="32" t="str">
        <f t="shared" si="293"/>
        <v>Dólar USA</v>
      </c>
      <c r="AE411" s="30" t="str">
        <f t="shared" si="293"/>
        <v>Ventas</v>
      </c>
      <c r="AG411" s="33" t="str">
        <f t="shared" si="275"/>
        <v>Gráfico 8</v>
      </c>
      <c r="AH411" s="34" t="str">
        <f t="shared" si="283"/>
        <v>Ventas Estimadas Agricultura</v>
      </c>
      <c r="AI411" s="34" t="str">
        <f t="shared" si="267"/>
        <v>Ventas estimadas de empresas dedicadas a agricultura y/o ganadería</v>
      </c>
      <c r="AJ411" s="34" t="str">
        <f t="shared" si="276"/>
        <v>Ventas Estimadas de Empresas del Sector Agrícola en cultivos de Otros cereales según la Categoría de Tamaño Específica del Servicio de Impuestos Internos de Chile para el Año 2020 (USD)</v>
      </c>
      <c r="AK411" s="35" t="str">
        <f t="shared" si="294"/>
        <v>Año 2020</v>
      </c>
      <c r="AL411" s="34" t="str">
        <f t="shared" si="294"/>
        <v>venta estimada, empresas en agricultura, cultivos, actividad económica, agricultura, ganadería</v>
      </c>
      <c r="AM411" s="36" t="str">
        <f t="shared" si="277"/>
        <v>https://analytics.zoho.com/open-view/2395394000001175359?ZOHO_CRITERIA=%224.5%22.%22Id_Categor%C3%ADa%22%3D100111011</v>
      </c>
      <c r="AN411" s="44" t="str">
        <f t="shared" si="288"/>
        <v>CHL</v>
      </c>
      <c r="AO411" s="44" t="str">
        <f t="shared" si="288"/>
        <v>País</v>
      </c>
      <c r="AP411" s="34" t="str">
        <f t="shared" si="288"/>
        <v>Número de Empleados de las empresas dedicadas a una actividad económica asociada a la agricultura o la ganadería, según tamaño de la empresa.</v>
      </c>
      <c r="AQ411" s="45">
        <f t="shared" si="288"/>
        <v>44324</v>
      </c>
      <c r="AR411" s="36" t="str">
        <f t="shared" si="288"/>
        <v>Español</v>
      </c>
      <c r="AS411" s="36" t="str">
        <f t="shared" si="288"/>
        <v>Naty</v>
      </c>
      <c r="AT411" s="40" t="str">
        <f t="shared" si="288"/>
        <v>No Aplica</v>
      </c>
      <c r="AU411" s="40" t="str">
        <f t="shared" si="288"/>
        <v>No Aplica</v>
      </c>
      <c r="AV411" s="40" t="str">
        <f t="shared" si="288"/>
        <v>No Aplica</v>
      </c>
      <c r="AW411" s="35">
        <v>100111011</v>
      </c>
      <c r="AX411" s="41" t="e">
        <f t="shared" si="288"/>
        <v>#REF!</v>
      </c>
      <c r="AY411" s="46" t="str">
        <f t="shared" si="288"/>
        <v>Fruta</v>
      </c>
      <c r="AZ411" s="40">
        <f t="shared" si="288"/>
        <v>38</v>
      </c>
      <c r="BA411" s="41" t="e">
        <f>+VLOOKUP($Z411,[3]!Temporalidad[[nombre]:[Columna1]],7,0)</f>
        <v>#REF!</v>
      </c>
      <c r="BB411" s="41" t="e">
        <f>+VLOOKUP($B411,[3]!Tipo_Gráfico[#Data],2,0)</f>
        <v>#REF!</v>
      </c>
      <c r="BC411" s="36" t="str">
        <f t="shared" si="285"/>
        <v>Servicio de Impuestos Internos , Ministerio de Hacienda, Chile</v>
      </c>
      <c r="BD411" s="35" t="e">
        <f>+VLOOKUP($AA411,[3]!unidad_medida[[nombre]:[Columna1]],2,0)</f>
        <v>#REF!</v>
      </c>
      <c r="BE411" s="40" t="str">
        <f t="shared" si="289"/>
        <v>No Aplica</v>
      </c>
      <c r="BF411" s="40" t="str">
        <f t="shared" si="289"/>
        <v>No Aplica</v>
      </c>
      <c r="BG411" s="40" t="str">
        <f t="shared" si="289"/>
        <v>No Aplica</v>
      </c>
      <c r="BH411" s="41" t="e">
        <f>+VLOOKUP($AP411,[3]!Responsables[#Data],3,0)</f>
        <v>#REF!</v>
      </c>
      <c r="BI411" s="41" t="e">
        <f>+VLOOKUP($AA411,[3]!unidad_medida[[nombre]:[Columna1]],5,0)</f>
        <v>#REF!</v>
      </c>
    </row>
    <row r="412" spans="1:61" ht="24" x14ac:dyDescent="0.35">
      <c r="A412" s="58" t="s">
        <v>250</v>
      </c>
      <c r="B412" s="58" t="s">
        <v>251</v>
      </c>
      <c r="C412" s="59">
        <v>4.3</v>
      </c>
      <c r="D412" s="19">
        <f t="shared" si="281"/>
        <v>97</v>
      </c>
      <c r="E412" s="20" t="str">
        <f t="shared" si="296"/>
        <v>GR</v>
      </c>
      <c r="F412" s="21"/>
      <c r="G412" s="22"/>
      <c r="H412" s="22"/>
      <c r="I412" s="24">
        <v>100112046</v>
      </c>
      <c r="J412" s="23" t="s">
        <v>48</v>
      </c>
      <c r="K412" s="22"/>
      <c r="L412" s="22"/>
      <c r="M412" s="22"/>
      <c r="N412" s="22"/>
      <c r="O412" s="22"/>
      <c r="P412" s="53" t="str">
        <f t="shared" si="290"/>
        <v>Ventas Estimadas de Empresas del Sector Agrícola en cultivos de Hortalizas y melones según la Categoría de Tamaño Específica del Servicio de Impuestos Internos de Chile para el Año 2020 (USD)</v>
      </c>
      <c r="Q412" s="20" t="str">
        <f t="shared" si="295"/>
        <v>Gráfico 8</v>
      </c>
      <c r="R412" s="49" t="s">
        <v>169</v>
      </c>
      <c r="S412" s="50">
        <f t="shared" si="297"/>
        <v>100112046</v>
      </c>
      <c r="T412" s="28"/>
      <c r="U412" s="28"/>
      <c r="V412" s="28"/>
      <c r="W412" s="28"/>
      <c r="X412" s="28"/>
      <c r="Y412" s="28"/>
      <c r="Z412" s="25" t="str">
        <f t="shared" si="298"/>
        <v>https://analytics.zoho.com/open-view/2395394000001175359?ZOHO_CRITERIA=%224.5%22.%22Id_Categor%C3%ADa%22%3D100112046</v>
      </c>
      <c r="AA412" s="29" t="s">
        <v>215</v>
      </c>
      <c r="AB412" s="30" t="str">
        <f t="shared" si="293"/>
        <v>Chile</v>
      </c>
      <c r="AC412" s="31" t="str">
        <f t="shared" si="293"/>
        <v>Año 2020</v>
      </c>
      <c r="AD412" s="32" t="str">
        <f t="shared" si="293"/>
        <v>Dólar USA</v>
      </c>
      <c r="AE412" s="30" t="str">
        <f t="shared" si="293"/>
        <v>Ventas</v>
      </c>
      <c r="AG412" s="33" t="str">
        <f t="shared" si="275"/>
        <v>Gráfico 8</v>
      </c>
      <c r="AH412" s="34" t="str">
        <f t="shared" si="283"/>
        <v>Ventas Estimadas Agricultura</v>
      </c>
      <c r="AI412" s="34" t="str">
        <f t="shared" si="267"/>
        <v>Ventas estimadas de empresas dedicadas a agricultura y/o ganadería</v>
      </c>
      <c r="AJ412" s="34" t="str">
        <f t="shared" si="276"/>
        <v>Ventas Estimadas de Empresas del Sector Agrícola en cultivos de Hortalizas y melones según la Categoría de Tamaño Específica del Servicio de Impuestos Internos de Chile para el Año 2020 (USD)</v>
      </c>
      <c r="AK412" s="35" t="str">
        <f t="shared" si="294"/>
        <v>Año 2020</v>
      </c>
      <c r="AL412" s="34" t="str">
        <f t="shared" si="294"/>
        <v>venta estimada, empresas en agricultura, cultivos, actividad económica, agricultura, ganadería</v>
      </c>
      <c r="AM412" s="36" t="str">
        <f t="shared" si="277"/>
        <v>https://analytics.zoho.com/open-view/2395394000001175359?ZOHO_CRITERIA=%224.5%22.%22Id_Categor%C3%ADa%22%3D100112046</v>
      </c>
      <c r="AN412" s="44" t="str">
        <f t="shared" si="288"/>
        <v>CHL</v>
      </c>
      <c r="AO412" s="44" t="str">
        <f t="shared" si="288"/>
        <v>País</v>
      </c>
      <c r="AP412" s="34" t="str">
        <f t="shared" si="288"/>
        <v>Número de Empleados de las empresas dedicadas a una actividad económica asociada a la agricultura o la ganadería, según tamaño de la empresa.</v>
      </c>
      <c r="AQ412" s="45">
        <f t="shared" si="288"/>
        <v>44324</v>
      </c>
      <c r="AR412" s="36" t="str">
        <f t="shared" si="288"/>
        <v>Español</v>
      </c>
      <c r="AS412" s="36" t="str">
        <f t="shared" si="288"/>
        <v>Naty</v>
      </c>
      <c r="AT412" s="40" t="str">
        <f t="shared" si="288"/>
        <v>No Aplica</v>
      </c>
      <c r="AU412" s="40" t="str">
        <f t="shared" si="288"/>
        <v>No Aplica</v>
      </c>
      <c r="AV412" s="40" t="str">
        <f t="shared" si="288"/>
        <v>No Aplica</v>
      </c>
      <c r="AW412" s="35">
        <v>100112046</v>
      </c>
      <c r="AX412" s="41" t="e">
        <f t="shared" si="288"/>
        <v>#REF!</v>
      </c>
      <c r="AY412" s="46" t="str">
        <f t="shared" si="288"/>
        <v>Fruta</v>
      </c>
      <c r="AZ412" s="40">
        <f t="shared" si="288"/>
        <v>38</v>
      </c>
      <c r="BA412" s="41" t="e">
        <f>+VLOOKUP($Z412,[3]!Temporalidad[[nombre]:[Columna1]],7,0)</f>
        <v>#REF!</v>
      </c>
      <c r="BB412" s="41" t="e">
        <f>+VLOOKUP($B412,[3]!Tipo_Gráfico[#Data],2,0)</f>
        <v>#REF!</v>
      </c>
      <c r="BC412" s="36" t="str">
        <f t="shared" si="285"/>
        <v>Servicio de Impuestos Internos , Ministerio de Hacienda, Chile</v>
      </c>
      <c r="BD412" s="35" t="e">
        <f>+VLOOKUP($AA412,[3]!unidad_medida[[nombre]:[Columna1]],2,0)</f>
        <v>#REF!</v>
      </c>
      <c r="BE412" s="40" t="str">
        <f t="shared" si="289"/>
        <v>No Aplica</v>
      </c>
      <c r="BF412" s="40" t="str">
        <f t="shared" si="289"/>
        <v>No Aplica</v>
      </c>
      <c r="BG412" s="40" t="str">
        <f t="shared" si="289"/>
        <v>No Aplica</v>
      </c>
      <c r="BH412" s="41" t="e">
        <f>+VLOOKUP($AP412,[3]!Responsables[#Data],3,0)</f>
        <v>#REF!</v>
      </c>
      <c r="BI412" s="41" t="e">
        <f>+VLOOKUP($AA412,[3]!unidad_medida[[nombre]:[Columna1]],5,0)</f>
        <v>#REF!</v>
      </c>
    </row>
    <row r="413" spans="1:61" ht="24" x14ac:dyDescent="0.35">
      <c r="A413" s="58" t="s">
        <v>250</v>
      </c>
      <c r="B413" s="58" t="s">
        <v>251</v>
      </c>
      <c r="C413" s="59">
        <v>4.3</v>
      </c>
      <c r="D413" s="19">
        <f t="shared" si="281"/>
        <v>98</v>
      </c>
      <c r="E413" s="20" t="str">
        <f t="shared" si="296"/>
        <v>GR</v>
      </c>
      <c r="F413" s="21"/>
      <c r="G413" s="22"/>
      <c r="H413" s="22"/>
      <c r="I413" s="24">
        <v>100113001</v>
      </c>
      <c r="J413" s="23" t="s">
        <v>48</v>
      </c>
      <c r="K413" s="22"/>
      <c r="L413" s="22"/>
      <c r="M413" s="22"/>
      <c r="N413" s="22"/>
      <c r="O413" s="22"/>
      <c r="P413" s="53" t="str">
        <f t="shared" si="290"/>
        <v>Ventas Estimadas de Empresas del Sector Agrícola en cultivos de Lupino según la Categoría de Tamaño Específica del Servicio de Impuestos Internos de Chile para el Año 2020 (USD)</v>
      </c>
      <c r="Q413" s="20" t="str">
        <f t="shared" si="295"/>
        <v>Gráfico 8</v>
      </c>
      <c r="R413" s="49" t="s">
        <v>171</v>
      </c>
      <c r="S413" s="50">
        <f t="shared" si="297"/>
        <v>100113001</v>
      </c>
      <c r="T413" s="28"/>
      <c r="U413" s="28"/>
      <c r="V413" s="28"/>
      <c r="W413" s="28"/>
      <c r="X413" s="28"/>
      <c r="Y413" s="28"/>
      <c r="Z413" s="25" t="str">
        <f t="shared" si="298"/>
        <v>https://analytics.zoho.com/open-view/2395394000001175359?ZOHO_CRITERIA=%224.5%22.%22Id_Categor%C3%ADa%22%3D100113001</v>
      </c>
      <c r="AA413" s="29" t="s">
        <v>216</v>
      </c>
      <c r="AB413" s="30" t="str">
        <f t="shared" si="293"/>
        <v>Chile</v>
      </c>
      <c r="AC413" s="31" t="str">
        <f t="shared" si="293"/>
        <v>Año 2020</v>
      </c>
      <c r="AD413" s="32" t="str">
        <f t="shared" si="293"/>
        <v>Dólar USA</v>
      </c>
      <c r="AE413" s="30" t="str">
        <f t="shared" si="293"/>
        <v>Ventas</v>
      </c>
      <c r="AG413" s="33" t="str">
        <f t="shared" si="275"/>
        <v>Gráfico 8</v>
      </c>
      <c r="AH413" s="34" t="str">
        <f t="shared" si="283"/>
        <v>Ventas Estimadas Agricultura</v>
      </c>
      <c r="AI413" s="34" t="str">
        <f t="shared" si="267"/>
        <v>Ventas estimadas de empresas dedicadas a agricultura y/o ganadería</v>
      </c>
      <c r="AJ413" s="34" t="str">
        <f t="shared" si="276"/>
        <v>Ventas Estimadas de Empresas del Sector Agrícola en cultivos de Lupino según la Categoría de Tamaño Específica del Servicio de Impuestos Internos de Chile para el Año 2020 (USD)</v>
      </c>
      <c r="AK413" s="35" t="str">
        <f t="shared" si="294"/>
        <v>Año 2020</v>
      </c>
      <c r="AL413" s="34" t="str">
        <f t="shared" si="294"/>
        <v>venta estimada, empresas en agricultura, cultivos, actividad económica, agricultura, ganadería</v>
      </c>
      <c r="AM413" s="36" t="str">
        <f t="shared" si="277"/>
        <v>https://analytics.zoho.com/open-view/2395394000001175359?ZOHO_CRITERIA=%224.5%22.%22Id_Categor%C3%ADa%22%3D100113001</v>
      </c>
      <c r="AN413" s="44" t="str">
        <f t="shared" ref="AN413:AW428" si="299">+AN412</f>
        <v>CHL</v>
      </c>
      <c r="AO413" s="44" t="str">
        <f t="shared" si="299"/>
        <v>País</v>
      </c>
      <c r="AP413" s="34" t="str">
        <f t="shared" si="299"/>
        <v>Número de Empleados de las empresas dedicadas a una actividad económica asociada a la agricultura o la ganadería, según tamaño de la empresa.</v>
      </c>
      <c r="AQ413" s="45">
        <f t="shared" si="299"/>
        <v>44324</v>
      </c>
      <c r="AR413" s="36" t="str">
        <f t="shared" si="299"/>
        <v>Español</v>
      </c>
      <c r="AS413" s="36" t="str">
        <f t="shared" si="299"/>
        <v>Naty</v>
      </c>
      <c r="AT413" s="40" t="str">
        <f t="shared" si="299"/>
        <v>No Aplica</v>
      </c>
      <c r="AU413" s="40" t="str">
        <f t="shared" si="299"/>
        <v>No Aplica</v>
      </c>
      <c r="AV413" s="40" t="str">
        <f t="shared" si="299"/>
        <v>No Aplica</v>
      </c>
      <c r="AW413" s="35">
        <v>100113001</v>
      </c>
      <c r="AX413" s="41" t="e">
        <f t="shared" ref="AX413:AZ428" si="300">+AX412</f>
        <v>#REF!</v>
      </c>
      <c r="AY413" s="46" t="str">
        <f t="shared" si="300"/>
        <v>Fruta</v>
      </c>
      <c r="AZ413" s="40">
        <f t="shared" si="300"/>
        <v>38</v>
      </c>
      <c r="BA413" s="41" t="e">
        <f>+VLOOKUP($Z413,[3]!Temporalidad[[nombre]:[Columna1]],7,0)</f>
        <v>#REF!</v>
      </c>
      <c r="BB413" s="41" t="e">
        <f>+VLOOKUP($B413,[3]!Tipo_Gráfico[#Data],2,0)</f>
        <v>#REF!</v>
      </c>
      <c r="BC413" s="36" t="str">
        <f t="shared" si="285"/>
        <v>Servicio de Impuestos Internos , Ministerio de Hacienda, Chile</v>
      </c>
      <c r="BD413" s="35" t="e">
        <f>+VLOOKUP($AA413,[3]!unidad_medida[[nombre]:[Columna1]],2,0)</f>
        <v>#REF!</v>
      </c>
      <c r="BE413" s="40" t="str">
        <f t="shared" ref="BE413:BG428" si="301">+BE412</f>
        <v>No Aplica</v>
      </c>
      <c r="BF413" s="40" t="str">
        <f t="shared" si="301"/>
        <v>No Aplica</v>
      </c>
      <c r="BG413" s="40" t="str">
        <f t="shared" si="301"/>
        <v>No Aplica</v>
      </c>
      <c r="BH413" s="41" t="e">
        <f>+VLOOKUP($AP413,[3]!Responsables[#Data],3,0)</f>
        <v>#REF!</v>
      </c>
      <c r="BI413" s="41" t="e">
        <f>+VLOOKUP($AA413,[3]!unidad_medida[[nombre]:[Columna1]],5,0)</f>
        <v>#REF!</v>
      </c>
    </row>
    <row r="414" spans="1:61" ht="24" x14ac:dyDescent="0.35">
      <c r="A414" s="58" t="s">
        <v>250</v>
      </c>
      <c r="B414" s="58" t="s">
        <v>251</v>
      </c>
      <c r="C414" s="59">
        <v>4.3</v>
      </c>
      <c r="D414" s="19">
        <f t="shared" si="281"/>
        <v>99</v>
      </c>
      <c r="E414" s="20" t="s">
        <v>47</v>
      </c>
      <c r="F414" s="21"/>
      <c r="G414" s="22"/>
      <c r="H414" s="22"/>
      <c r="I414" s="24">
        <v>100113002</v>
      </c>
      <c r="J414" s="23" t="s">
        <v>48</v>
      </c>
      <c r="K414" s="22"/>
      <c r="L414" s="22"/>
      <c r="M414" s="22"/>
      <c r="N414" s="22"/>
      <c r="O414" s="22"/>
      <c r="P414" s="53" t="str">
        <f t="shared" si="290"/>
        <v>Ventas Estimadas de Empresas del Sector Agrícola en cultivos de Semillas de Maravilla según la Categoría de Tamaño Específica del Servicio de Impuestos Internos de Chile para el Año 2020 (USD)</v>
      </c>
      <c r="Q414" s="20" t="s">
        <v>206</v>
      </c>
      <c r="R414" s="49" t="s">
        <v>173</v>
      </c>
      <c r="S414" s="50">
        <f t="shared" si="297"/>
        <v>100113002</v>
      </c>
      <c r="T414" s="28"/>
      <c r="U414" s="28"/>
      <c r="V414" s="28"/>
      <c r="W414" s="28"/>
      <c r="X414" s="28"/>
      <c r="Y414" s="28"/>
      <c r="Z414" s="25" t="str">
        <f t="shared" si="298"/>
        <v>https://analytics.zoho.com/open-view/2395394000001175359?ZOHO_CRITERIA=%224.5%22.%22Id_Categor%C3%ADa%22%3D100113002</v>
      </c>
      <c r="AA414" s="29" t="s">
        <v>217</v>
      </c>
      <c r="AB414" s="30" t="str">
        <f t="shared" ref="AB414:AE429" si="302">+AB413</f>
        <v>Chile</v>
      </c>
      <c r="AC414" s="31" t="str">
        <f t="shared" si="302"/>
        <v>Año 2020</v>
      </c>
      <c r="AD414" s="32" t="str">
        <f t="shared" si="302"/>
        <v>Dólar USA</v>
      </c>
      <c r="AE414" s="30" t="str">
        <f t="shared" si="302"/>
        <v>Ventas</v>
      </c>
      <c r="AG414" s="33" t="str">
        <f t="shared" si="275"/>
        <v>Gráfico 8</v>
      </c>
      <c r="AH414" s="34" t="str">
        <f t="shared" si="283"/>
        <v>Ventas Estimadas Agricultura</v>
      </c>
      <c r="AI414" s="34" t="str">
        <f t="shared" si="267"/>
        <v>Ventas estimadas de empresas dedicadas a agricultura y/o ganadería</v>
      </c>
      <c r="AJ414" s="34" t="str">
        <f t="shared" si="276"/>
        <v>Ventas Estimadas de Empresas del Sector Agrícola en cultivos de Semillas de Maravilla según la Categoría de Tamaño Específica del Servicio de Impuestos Internos de Chile para el Año 2020 (USD)</v>
      </c>
      <c r="AK414" s="35" t="str">
        <f t="shared" ref="AK414:AL429" si="303">+AK413</f>
        <v>Año 2020</v>
      </c>
      <c r="AL414" s="34" t="str">
        <f t="shared" si="303"/>
        <v>venta estimada, empresas en agricultura, cultivos, actividad económica, agricultura, ganadería</v>
      </c>
      <c r="AM414" s="36" t="str">
        <f t="shared" si="277"/>
        <v>https://analytics.zoho.com/open-view/2395394000001175359?ZOHO_CRITERIA=%224.5%22.%22Id_Categor%C3%ADa%22%3D100113002</v>
      </c>
      <c r="AN414" s="44" t="str">
        <f t="shared" si="299"/>
        <v>CHL</v>
      </c>
      <c r="AO414" s="44" t="str">
        <f t="shared" si="299"/>
        <v>País</v>
      </c>
      <c r="AP414" s="34" t="str">
        <f t="shared" si="299"/>
        <v>Número de Empleados de las empresas dedicadas a una actividad económica asociada a la agricultura o la ganadería, según tamaño de la empresa.</v>
      </c>
      <c r="AQ414" s="45">
        <f t="shared" si="299"/>
        <v>44324</v>
      </c>
      <c r="AR414" s="36" t="str">
        <f t="shared" si="299"/>
        <v>Español</v>
      </c>
      <c r="AS414" s="36" t="str">
        <f t="shared" si="299"/>
        <v>Naty</v>
      </c>
      <c r="AT414" s="40" t="str">
        <f t="shared" si="299"/>
        <v>No Aplica</v>
      </c>
      <c r="AU414" s="40" t="str">
        <f t="shared" si="299"/>
        <v>No Aplica</v>
      </c>
      <c r="AV414" s="40" t="str">
        <f t="shared" si="299"/>
        <v>No Aplica</v>
      </c>
      <c r="AW414" s="35">
        <v>100113002</v>
      </c>
      <c r="AX414" s="41" t="e">
        <f t="shared" si="300"/>
        <v>#REF!</v>
      </c>
      <c r="AY414" s="46" t="str">
        <f t="shared" si="300"/>
        <v>Fruta</v>
      </c>
      <c r="AZ414" s="40">
        <f t="shared" si="300"/>
        <v>38</v>
      </c>
      <c r="BA414" s="41" t="e">
        <f>+VLOOKUP($Z414,[3]!Temporalidad[[nombre]:[Columna1]],7,0)</f>
        <v>#REF!</v>
      </c>
      <c r="BB414" s="41" t="e">
        <f>+VLOOKUP($B414,[3]!Tipo_Gráfico[#Data],2,0)</f>
        <v>#REF!</v>
      </c>
      <c r="BC414" s="36" t="str">
        <f t="shared" si="285"/>
        <v>Servicio de Impuestos Internos , Ministerio de Hacienda, Chile</v>
      </c>
      <c r="BD414" s="35" t="e">
        <f>+VLOOKUP($AA414,[3]!unidad_medida[[nombre]:[Columna1]],2,0)</f>
        <v>#REF!</v>
      </c>
      <c r="BE414" s="40" t="str">
        <f t="shared" si="301"/>
        <v>No Aplica</v>
      </c>
      <c r="BF414" s="40" t="str">
        <f t="shared" si="301"/>
        <v>No Aplica</v>
      </c>
      <c r="BG414" s="40" t="str">
        <f t="shared" si="301"/>
        <v>No Aplica</v>
      </c>
      <c r="BH414" s="41" t="e">
        <f>+VLOOKUP($AP414,[3]!Responsables[#Data],3,0)</f>
        <v>#REF!</v>
      </c>
      <c r="BI414" s="41" t="e">
        <f>+VLOOKUP($AA414,[3]!unidad_medida[[nombre]:[Columna1]],5,0)</f>
        <v>#REF!</v>
      </c>
    </row>
    <row r="415" spans="1:61" ht="24" x14ac:dyDescent="0.35">
      <c r="A415" s="58" t="s">
        <v>250</v>
      </c>
      <c r="B415" s="58" t="s">
        <v>251</v>
      </c>
      <c r="C415" s="59">
        <v>4.3</v>
      </c>
      <c r="D415" s="19">
        <f t="shared" si="281"/>
        <v>100</v>
      </c>
      <c r="E415" s="20" t="str">
        <f>+E414</f>
        <v>GR</v>
      </c>
      <c r="F415" s="21"/>
      <c r="G415" s="22"/>
      <c r="H415" s="22"/>
      <c r="I415" s="24">
        <v>100113003</v>
      </c>
      <c r="J415" s="23" t="s">
        <v>48</v>
      </c>
      <c r="K415" s="22"/>
      <c r="L415" s="22"/>
      <c r="M415" s="22"/>
      <c r="N415" s="22"/>
      <c r="O415" s="22"/>
      <c r="P415" s="53" t="str">
        <f t="shared" si="290"/>
        <v>Ventas Estimadas de Empresas del Sector Agrícola en cultivos de Semillas de Raps según la Categoría de Tamaño Específica del Servicio de Impuestos Internos de Chile para el Año 2020 (USD)</v>
      </c>
      <c r="Q415" s="20" t="str">
        <f t="shared" ref="Q415:Q425" si="304">+Q414</f>
        <v>Gráfico 8</v>
      </c>
      <c r="R415" s="49" t="s">
        <v>175</v>
      </c>
      <c r="S415" s="50">
        <f t="shared" si="297"/>
        <v>100113003</v>
      </c>
      <c r="T415" s="28"/>
      <c r="U415" s="28"/>
      <c r="V415" s="28"/>
      <c r="W415" s="28"/>
      <c r="X415" s="28"/>
      <c r="Y415" s="28"/>
      <c r="Z415" s="25" t="str">
        <f t="shared" si="298"/>
        <v>https://analytics.zoho.com/open-view/2395394000001175359?ZOHO_CRITERIA=%224.5%22.%22Id_Categor%C3%ADa%22%3D100113003</v>
      </c>
      <c r="AA415" s="29" t="s">
        <v>218</v>
      </c>
      <c r="AB415" s="30" t="str">
        <f t="shared" si="302"/>
        <v>Chile</v>
      </c>
      <c r="AC415" s="31" t="str">
        <f t="shared" si="302"/>
        <v>Año 2020</v>
      </c>
      <c r="AD415" s="32" t="str">
        <f t="shared" si="302"/>
        <v>Dólar USA</v>
      </c>
      <c r="AE415" s="30" t="str">
        <f t="shared" si="302"/>
        <v>Ventas</v>
      </c>
      <c r="AG415" s="33" t="str">
        <f t="shared" si="275"/>
        <v>Gráfico 8</v>
      </c>
      <c r="AH415" s="34" t="str">
        <f t="shared" si="283"/>
        <v>Ventas Estimadas Agricultura</v>
      </c>
      <c r="AI415" s="34" t="str">
        <f t="shared" si="267"/>
        <v>Ventas estimadas de empresas dedicadas a agricultura y/o ganadería</v>
      </c>
      <c r="AJ415" s="34" t="str">
        <f t="shared" si="276"/>
        <v>Ventas Estimadas de Empresas del Sector Agrícola en cultivos de Semillas de Raps según la Categoría de Tamaño Específica del Servicio de Impuestos Internos de Chile para el Año 2020 (USD)</v>
      </c>
      <c r="AK415" s="35" t="str">
        <f t="shared" si="303"/>
        <v>Año 2020</v>
      </c>
      <c r="AL415" s="34" t="str">
        <f t="shared" si="303"/>
        <v>venta estimada, empresas en agricultura, cultivos, actividad económica, agricultura, ganadería</v>
      </c>
      <c r="AM415" s="36" t="str">
        <f t="shared" si="277"/>
        <v>https://analytics.zoho.com/open-view/2395394000001175359?ZOHO_CRITERIA=%224.5%22.%22Id_Categor%C3%ADa%22%3D100113003</v>
      </c>
      <c r="AN415" s="44" t="str">
        <f t="shared" si="299"/>
        <v>CHL</v>
      </c>
      <c r="AO415" s="44" t="str">
        <f t="shared" si="299"/>
        <v>País</v>
      </c>
      <c r="AP415" s="34" t="str">
        <f t="shared" si="299"/>
        <v>Número de Empleados de las empresas dedicadas a una actividad económica asociada a la agricultura o la ganadería, según tamaño de la empresa.</v>
      </c>
      <c r="AQ415" s="45">
        <f t="shared" si="299"/>
        <v>44324</v>
      </c>
      <c r="AR415" s="36" t="str">
        <f t="shared" si="299"/>
        <v>Español</v>
      </c>
      <c r="AS415" s="36" t="str">
        <f t="shared" si="299"/>
        <v>Naty</v>
      </c>
      <c r="AT415" s="40" t="str">
        <f t="shared" si="299"/>
        <v>No Aplica</v>
      </c>
      <c r="AU415" s="40" t="str">
        <f t="shared" si="299"/>
        <v>No Aplica</v>
      </c>
      <c r="AV415" s="40" t="str">
        <f t="shared" si="299"/>
        <v>No Aplica</v>
      </c>
      <c r="AW415" s="35">
        <v>100113003</v>
      </c>
      <c r="AX415" s="41" t="e">
        <f t="shared" si="300"/>
        <v>#REF!</v>
      </c>
      <c r="AY415" s="46" t="str">
        <f t="shared" si="300"/>
        <v>Fruta</v>
      </c>
      <c r="AZ415" s="40">
        <f t="shared" si="300"/>
        <v>38</v>
      </c>
      <c r="BA415" s="41" t="e">
        <f>+VLOOKUP($Z415,[3]!Temporalidad[[nombre]:[Columna1]],7,0)</f>
        <v>#REF!</v>
      </c>
      <c r="BB415" s="41" t="e">
        <f>+VLOOKUP($B415,[3]!Tipo_Gráfico[#Data],2,0)</f>
        <v>#REF!</v>
      </c>
      <c r="BC415" s="36" t="str">
        <f t="shared" si="285"/>
        <v>Servicio de Impuestos Internos , Ministerio de Hacienda, Chile</v>
      </c>
      <c r="BD415" s="35" t="e">
        <f>+VLOOKUP($AA415,[3]!unidad_medida[[nombre]:[Columna1]],2,0)</f>
        <v>#REF!</v>
      </c>
      <c r="BE415" s="40" t="str">
        <f t="shared" si="301"/>
        <v>No Aplica</v>
      </c>
      <c r="BF415" s="40" t="str">
        <f t="shared" si="301"/>
        <v>No Aplica</v>
      </c>
      <c r="BG415" s="40" t="str">
        <f t="shared" si="301"/>
        <v>No Aplica</v>
      </c>
      <c r="BH415" s="41" t="e">
        <f>+VLOOKUP($AP415,[3]!Responsables[#Data],3,0)</f>
        <v>#REF!</v>
      </c>
      <c r="BI415" s="41" t="e">
        <f>+VLOOKUP($AA415,[3]!unidad_medida[[nombre]:[Columna1]],5,0)</f>
        <v>#REF!</v>
      </c>
    </row>
    <row r="416" spans="1:61" ht="24" x14ac:dyDescent="0.35">
      <c r="A416" s="58" t="s">
        <v>250</v>
      </c>
      <c r="B416" s="58" t="s">
        <v>251</v>
      </c>
      <c r="C416" s="59">
        <v>4.3</v>
      </c>
      <c r="D416" s="19">
        <f t="shared" si="281"/>
        <v>101</v>
      </c>
      <c r="E416" s="20" t="str">
        <f t="shared" ref="E416:E428" si="305">+E415</f>
        <v>GR</v>
      </c>
      <c r="F416" s="21"/>
      <c r="G416" s="22"/>
      <c r="H416" s="22"/>
      <c r="I416" s="24">
        <v>100113004</v>
      </c>
      <c r="J416" s="23" t="s">
        <v>48</v>
      </c>
      <c r="K416" s="22"/>
      <c r="L416" s="22"/>
      <c r="M416" s="22"/>
      <c r="N416" s="22"/>
      <c r="O416" s="22"/>
      <c r="P416" s="53" t="str">
        <f t="shared" si="290"/>
        <v>Ventas Estimadas de Empresas del Sector Agrícola en cultivos de Remolacha azucarera según la Categoría de Tamaño Específica del Servicio de Impuestos Internos de Chile para el Año 2020 (USD)</v>
      </c>
      <c r="Q416" s="20" t="str">
        <f t="shared" si="304"/>
        <v>Gráfico 8</v>
      </c>
      <c r="R416" s="49" t="s">
        <v>177</v>
      </c>
      <c r="S416" s="50">
        <f t="shared" si="297"/>
        <v>100113004</v>
      </c>
      <c r="T416" s="28"/>
      <c r="U416" s="28"/>
      <c r="V416" s="28"/>
      <c r="W416" s="28"/>
      <c r="X416" s="28"/>
      <c r="Y416" s="28"/>
      <c r="Z416" s="25" t="str">
        <f t="shared" si="298"/>
        <v>https://analytics.zoho.com/open-view/2395394000001175359?ZOHO_CRITERIA=%224.5%22.%22Id_Categor%C3%ADa%22%3D100113004</v>
      </c>
      <c r="AA416" s="29" t="s">
        <v>219</v>
      </c>
      <c r="AB416" s="30" t="str">
        <f t="shared" si="302"/>
        <v>Chile</v>
      </c>
      <c r="AC416" s="31" t="str">
        <f t="shared" si="302"/>
        <v>Año 2020</v>
      </c>
      <c r="AD416" s="32" t="str">
        <f t="shared" si="302"/>
        <v>Dólar USA</v>
      </c>
      <c r="AE416" s="30" t="str">
        <f t="shared" si="302"/>
        <v>Ventas</v>
      </c>
      <c r="AG416" s="33" t="str">
        <f t="shared" si="275"/>
        <v>Gráfico 8</v>
      </c>
      <c r="AH416" s="34" t="str">
        <f t="shared" si="283"/>
        <v>Ventas Estimadas Agricultura</v>
      </c>
      <c r="AI416" s="34" t="str">
        <f t="shared" si="267"/>
        <v>Ventas estimadas de empresas dedicadas a agricultura y/o ganadería</v>
      </c>
      <c r="AJ416" s="34" t="str">
        <f t="shared" si="276"/>
        <v>Ventas Estimadas de Empresas del Sector Agrícola en cultivos de Remolacha azucarera según la Categoría de Tamaño Específica del Servicio de Impuestos Internos de Chile para el Año 2020 (USD)</v>
      </c>
      <c r="AK416" s="35" t="str">
        <f t="shared" si="303"/>
        <v>Año 2020</v>
      </c>
      <c r="AL416" s="34" t="str">
        <f t="shared" si="303"/>
        <v>venta estimada, empresas en agricultura, cultivos, actividad económica, agricultura, ganadería</v>
      </c>
      <c r="AM416" s="36" t="str">
        <f t="shared" si="277"/>
        <v>https://analytics.zoho.com/open-view/2395394000001175359?ZOHO_CRITERIA=%224.5%22.%22Id_Categor%C3%ADa%22%3D100113004</v>
      </c>
      <c r="AN416" s="44" t="str">
        <f t="shared" si="299"/>
        <v>CHL</v>
      </c>
      <c r="AO416" s="44" t="str">
        <f t="shared" si="299"/>
        <v>País</v>
      </c>
      <c r="AP416" s="34" t="str">
        <f t="shared" si="299"/>
        <v>Número de Empleados de las empresas dedicadas a una actividad económica asociada a la agricultura o la ganadería, según tamaño de la empresa.</v>
      </c>
      <c r="AQ416" s="45">
        <f t="shared" si="299"/>
        <v>44324</v>
      </c>
      <c r="AR416" s="36" t="str">
        <f t="shared" si="299"/>
        <v>Español</v>
      </c>
      <c r="AS416" s="36" t="str">
        <f t="shared" si="299"/>
        <v>Naty</v>
      </c>
      <c r="AT416" s="40" t="str">
        <f t="shared" si="299"/>
        <v>No Aplica</v>
      </c>
      <c r="AU416" s="40" t="str">
        <f t="shared" si="299"/>
        <v>No Aplica</v>
      </c>
      <c r="AV416" s="40" t="str">
        <f t="shared" si="299"/>
        <v>No Aplica</v>
      </c>
      <c r="AW416" s="35">
        <v>100113004</v>
      </c>
      <c r="AX416" s="41" t="e">
        <f t="shared" si="300"/>
        <v>#REF!</v>
      </c>
      <c r="AY416" s="46" t="str">
        <f t="shared" si="300"/>
        <v>Fruta</v>
      </c>
      <c r="AZ416" s="40">
        <f t="shared" si="300"/>
        <v>38</v>
      </c>
      <c r="BA416" s="41" t="e">
        <f>+VLOOKUP($Z416,[3]!Temporalidad[[nombre]:[Columna1]],7,0)</f>
        <v>#REF!</v>
      </c>
      <c r="BB416" s="41" t="e">
        <f>+VLOOKUP($B416,[3]!Tipo_Gráfico[#Data],2,0)</f>
        <v>#REF!</v>
      </c>
      <c r="BC416" s="36" t="str">
        <f t="shared" si="285"/>
        <v>Servicio de Impuestos Internos , Ministerio de Hacienda, Chile</v>
      </c>
      <c r="BD416" s="35" t="e">
        <f>+VLOOKUP($AA416,[3]!unidad_medida[[nombre]:[Columna1]],2,0)</f>
        <v>#REF!</v>
      </c>
      <c r="BE416" s="40" t="str">
        <f t="shared" si="301"/>
        <v>No Aplica</v>
      </c>
      <c r="BF416" s="40" t="str">
        <f t="shared" si="301"/>
        <v>No Aplica</v>
      </c>
      <c r="BG416" s="40" t="str">
        <f t="shared" si="301"/>
        <v>No Aplica</v>
      </c>
      <c r="BH416" s="41" t="e">
        <f>+VLOOKUP($AP416,[3]!Responsables[#Data],3,0)</f>
        <v>#REF!</v>
      </c>
      <c r="BI416" s="41" t="e">
        <f>+VLOOKUP($AA416,[3]!unidad_medida[[nombre]:[Columna1]],5,0)</f>
        <v>#REF!</v>
      </c>
    </row>
    <row r="417" spans="1:61" ht="24" x14ac:dyDescent="0.35">
      <c r="A417" s="58" t="s">
        <v>250</v>
      </c>
      <c r="B417" s="58" t="s">
        <v>251</v>
      </c>
      <c r="C417" s="59">
        <v>4.3</v>
      </c>
      <c r="D417" s="19">
        <f t="shared" si="281"/>
        <v>102</v>
      </c>
      <c r="E417" s="20" t="str">
        <f t="shared" si="305"/>
        <v>GR</v>
      </c>
      <c r="F417" s="21"/>
      <c r="G417" s="22"/>
      <c r="H417" s="22"/>
      <c r="I417" s="24">
        <v>100113005</v>
      </c>
      <c r="J417" s="23" t="s">
        <v>48</v>
      </c>
      <c r="K417" s="22"/>
      <c r="L417" s="22"/>
      <c r="M417" s="22"/>
      <c r="N417" s="22"/>
      <c r="O417" s="22"/>
      <c r="P417" s="53" t="str">
        <f t="shared" si="290"/>
        <v>Ventas Estimadas de Empresas del Sector Agrícola en cultivos de Tabaco según la Categoría de Tamaño Específica del Servicio de Impuestos Internos de Chile para el Año 2020 (USD)</v>
      </c>
      <c r="Q417" s="20" t="str">
        <f t="shared" si="304"/>
        <v>Gráfico 8</v>
      </c>
      <c r="R417" s="49" t="s">
        <v>179</v>
      </c>
      <c r="S417" s="50">
        <f t="shared" si="297"/>
        <v>100113005</v>
      </c>
      <c r="T417" s="28"/>
      <c r="U417" s="28"/>
      <c r="V417" s="28"/>
      <c r="W417" s="28"/>
      <c r="X417" s="28"/>
      <c r="Y417" s="28"/>
      <c r="Z417" s="25" t="str">
        <f t="shared" si="298"/>
        <v>https://analytics.zoho.com/open-view/2395394000001175359?ZOHO_CRITERIA=%224.5%22.%22Id_Categor%C3%ADa%22%3D100113005</v>
      </c>
      <c r="AA417" s="29" t="s">
        <v>220</v>
      </c>
      <c r="AB417" s="30" t="str">
        <f t="shared" si="302"/>
        <v>Chile</v>
      </c>
      <c r="AC417" s="31" t="str">
        <f t="shared" si="302"/>
        <v>Año 2020</v>
      </c>
      <c r="AD417" s="32" t="str">
        <f t="shared" si="302"/>
        <v>Dólar USA</v>
      </c>
      <c r="AE417" s="30" t="str">
        <f t="shared" si="302"/>
        <v>Ventas</v>
      </c>
      <c r="AG417" s="33" t="str">
        <f t="shared" si="275"/>
        <v>Gráfico 8</v>
      </c>
      <c r="AH417" s="34" t="str">
        <f t="shared" si="283"/>
        <v>Ventas Estimadas Agricultura</v>
      </c>
      <c r="AI417" s="34" t="str">
        <f t="shared" si="267"/>
        <v>Ventas estimadas de empresas dedicadas a agricultura y/o ganadería</v>
      </c>
      <c r="AJ417" s="34" t="str">
        <f t="shared" si="276"/>
        <v>Ventas Estimadas de Empresas del Sector Agrícola en cultivos de Tabaco según la Categoría de Tamaño Específica del Servicio de Impuestos Internos de Chile para el Año 2020 (USD)</v>
      </c>
      <c r="AK417" s="35" t="str">
        <f t="shared" si="303"/>
        <v>Año 2020</v>
      </c>
      <c r="AL417" s="34" t="str">
        <f t="shared" si="303"/>
        <v>venta estimada, empresas en agricultura, cultivos, actividad económica, agricultura, ganadería</v>
      </c>
      <c r="AM417" s="36" t="str">
        <f t="shared" si="277"/>
        <v>https://analytics.zoho.com/open-view/2395394000001175359?ZOHO_CRITERIA=%224.5%22.%22Id_Categor%C3%ADa%22%3D100113005</v>
      </c>
      <c r="AN417" s="44" t="str">
        <f t="shared" si="299"/>
        <v>CHL</v>
      </c>
      <c r="AO417" s="44" t="str">
        <f t="shared" si="299"/>
        <v>País</v>
      </c>
      <c r="AP417" s="34" t="str">
        <f t="shared" si="299"/>
        <v>Número de Empleados de las empresas dedicadas a una actividad económica asociada a la agricultura o la ganadería, según tamaño de la empresa.</v>
      </c>
      <c r="AQ417" s="45">
        <f t="shared" si="299"/>
        <v>44324</v>
      </c>
      <c r="AR417" s="36" t="str">
        <f t="shared" si="299"/>
        <v>Español</v>
      </c>
      <c r="AS417" s="36" t="str">
        <f t="shared" si="299"/>
        <v>Naty</v>
      </c>
      <c r="AT417" s="40" t="str">
        <f t="shared" si="299"/>
        <v>No Aplica</v>
      </c>
      <c r="AU417" s="40" t="str">
        <f t="shared" si="299"/>
        <v>No Aplica</v>
      </c>
      <c r="AV417" s="40" t="str">
        <f t="shared" si="299"/>
        <v>No Aplica</v>
      </c>
      <c r="AW417" s="35">
        <v>100113005</v>
      </c>
      <c r="AX417" s="41" t="e">
        <f t="shared" si="300"/>
        <v>#REF!</v>
      </c>
      <c r="AY417" s="46" t="str">
        <f t="shared" si="300"/>
        <v>Fruta</v>
      </c>
      <c r="AZ417" s="40">
        <f t="shared" si="300"/>
        <v>38</v>
      </c>
      <c r="BA417" s="41" t="e">
        <f>+VLOOKUP($Z417,[3]!Temporalidad[[nombre]:[Columna1]],7,0)</f>
        <v>#REF!</v>
      </c>
      <c r="BB417" s="41" t="e">
        <f>+VLOOKUP($B417,[3]!Tipo_Gráfico[#Data],2,0)</f>
        <v>#REF!</v>
      </c>
      <c r="BC417" s="36" t="str">
        <f t="shared" si="285"/>
        <v>Servicio de Impuestos Internos , Ministerio de Hacienda, Chile</v>
      </c>
      <c r="BD417" s="35" t="e">
        <f>+VLOOKUP($AA417,[3]!unidad_medida[[nombre]:[Columna1]],2,0)</f>
        <v>#REF!</v>
      </c>
      <c r="BE417" s="40" t="str">
        <f t="shared" si="301"/>
        <v>No Aplica</v>
      </c>
      <c r="BF417" s="40" t="str">
        <f t="shared" si="301"/>
        <v>No Aplica</v>
      </c>
      <c r="BG417" s="40" t="str">
        <f t="shared" si="301"/>
        <v>No Aplica</v>
      </c>
      <c r="BH417" s="41" t="e">
        <f>+VLOOKUP($AP417,[3]!Responsables[#Data],3,0)</f>
        <v>#REF!</v>
      </c>
      <c r="BI417" s="41" t="e">
        <f>+VLOOKUP($AA417,[3]!unidad_medida[[nombre]:[Columna1]],5,0)</f>
        <v>#REF!</v>
      </c>
    </row>
    <row r="418" spans="1:61" ht="24" x14ac:dyDescent="0.35">
      <c r="A418" s="58" t="s">
        <v>250</v>
      </c>
      <c r="B418" s="58" t="s">
        <v>251</v>
      </c>
      <c r="C418" s="59">
        <v>4.3</v>
      </c>
      <c r="D418" s="19">
        <f t="shared" si="281"/>
        <v>103</v>
      </c>
      <c r="E418" s="20" t="str">
        <f t="shared" si="305"/>
        <v>GR</v>
      </c>
      <c r="F418" s="21"/>
      <c r="G418" s="22"/>
      <c r="H418" s="22"/>
      <c r="I418" s="24">
        <v>100114001</v>
      </c>
      <c r="J418" s="23" t="s">
        <v>48</v>
      </c>
      <c r="K418" s="22"/>
      <c r="L418" s="22"/>
      <c r="M418" s="22"/>
      <c r="N418" s="22"/>
      <c r="O418" s="22"/>
      <c r="P418" s="53" t="str">
        <f t="shared" si="290"/>
        <v>Ventas Estimadas de Empresas del Sector Agrícola en cultivos de Papas según la Categoría de Tamaño Específica del Servicio de Impuestos Internos de Chile para el Año 2020 (USD)</v>
      </c>
      <c r="Q418" s="20" t="str">
        <f t="shared" si="304"/>
        <v>Gráfico 8</v>
      </c>
      <c r="R418" s="49" t="s">
        <v>181</v>
      </c>
      <c r="S418" s="50">
        <f t="shared" si="297"/>
        <v>100114001</v>
      </c>
      <c r="T418" s="28"/>
      <c r="U418" s="28"/>
      <c r="V418" s="28"/>
      <c r="W418" s="28"/>
      <c r="X418" s="28"/>
      <c r="Y418" s="28"/>
      <c r="Z418" s="25" t="str">
        <f t="shared" si="298"/>
        <v>https://analytics.zoho.com/open-view/2395394000001175359?ZOHO_CRITERIA=%224.5%22.%22Id_Categor%C3%ADa%22%3D100114001</v>
      </c>
      <c r="AA418" s="29" t="s">
        <v>221</v>
      </c>
      <c r="AB418" s="30" t="str">
        <f t="shared" si="302"/>
        <v>Chile</v>
      </c>
      <c r="AC418" s="31" t="str">
        <f t="shared" si="302"/>
        <v>Año 2020</v>
      </c>
      <c r="AD418" s="32" t="str">
        <f t="shared" si="302"/>
        <v>Dólar USA</v>
      </c>
      <c r="AE418" s="30" t="str">
        <f t="shared" si="302"/>
        <v>Ventas</v>
      </c>
      <c r="AG418" s="33" t="str">
        <f t="shared" si="275"/>
        <v>Gráfico 8</v>
      </c>
      <c r="AH418" s="34" t="str">
        <f t="shared" si="283"/>
        <v>Ventas Estimadas Agricultura</v>
      </c>
      <c r="AI418" s="34" t="str">
        <f t="shared" si="267"/>
        <v>Ventas estimadas de empresas dedicadas a agricultura y/o ganadería</v>
      </c>
      <c r="AJ418" s="34" t="str">
        <f t="shared" si="276"/>
        <v>Ventas Estimadas de Empresas del Sector Agrícola en cultivos de Papas según la Categoría de Tamaño Específica del Servicio de Impuestos Internos de Chile para el Año 2020 (USD)</v>
      </c>
      <c r="AK418" s="35" t="str">
        <f t="shared" si="303"/>
        <v>Año 2020</v>
      </c>
      <c r="AL418" s="34" t="str">
        <f t="shared" si="303"/>
        <v>venta estimada, empresas en agricultura, cultivos, actividad económica, agricultura, ganadería</v>
      </c>
      <c r="AM418" s="36" t="str">
        <f t="shared" si="277"/>
        <v>https://analytics.zoho.com/open-view/2395394000001175359?ZOHO_CRITERIA=%224.5%22.%22Id_Categor%C3%ADa%22%3D100114001</v>
      </c>
      <c r="AN418" s="44" t="str">
        <f t="shared" si="299"/>
        <v>CHL</v>
      </c>
      <c r="AO418" s="44" t="str">
        <f t="shared" si="299"/>
        <v>País</v>
      </c>
      <c r="AP418" s="34" t="str">
        <f t="shared" si="299"/>
        <v>Número de Empleados de las empresas dedicadas a una actividad económica asociada a la agricultura o la ganadería, según tamaño de la empresa.</v>
      </c>
      <c r="AQ418" s="45">
        <f t="shared" si="299"/>
        <v>44324</v>
      </c>
      <c r="AR418" s="36" t="str">
        <f t="shared" si="299"/>
        <v>Español</v>
      </c>
      <c r="AS418" s="36" t="str">
        <f t="shared" si="299"/>
        <v>Naty</v>
      </c>
      <c r="AT418" s="40" t="str">
        <f t="shared" si="299"/>
        <v>No Aplica</v>
      </c>
      <c r="AU418" s="40" t="str">
        <f t="shared" si="299"/>
        <v>No Aplica</v>
      </c>
      <c r="AV418" s="40" t="str">
        <f t="shared" si="299"/>
        <v>No Aplica</v>
      </c>
      <c r="AW418" s="35">
        <v>100114001</v>
      </c>
      <c r="AX418" s="41" t="e">
        <f t="shared" si="300"/>
        <v>#REF!</v>
      </c>
      <c r="AY418" s="46" t="str">
        <f t="shared" si="300"/>
        <v>Fruta</v>
      </c>
      <c r="AZ418" s="40">
        <f t="shared" si="300"/>
        <v>38</v>
      </c>
      <c r="BA418" s="41" t="e">
        <f>+VLOOKUP($Z418,[3]!Temporalidad[[nombre]:[Columna1]],7,0)</f>
        <v>#REF!</v>
      </c>
      <c r="BB418" s="41" t="e">
        <f>+VLOOKUP($B418,[3]!Tipo_Gráfico[#Data],2,0)</f>
        <v>#REF!</v>
      </c>
      <c r="BC418" s="36" t="str">
        <f t="shared" si="285"/>
        <v>Servicio de Impuestos Internos , Ministerio de Hacienda, Chile</v>
      </c>
      <c r="BD418" s="35" t="e">
        <f>+VLOOKUP($AA418,[3]!unidad_medida[[nombre]:[Columna1]],2,0)</f>
        <v>#REF!</v>
      </c>
      <c r="BE418" s="40" t="str">
        <f t="shared" si="301"/>
        <v>No Aplica</v>
      </c>
      <c r="BF418" s="40" t="str">
        <f t="shared" si="301"/>
        <v>No Aplica</v>
      </c>
      <c r="BG418" s="40" t="str">
        <f t="shared" si="301"/>
        <v>No Aplica</v>
      </c>
      <c r="BH418" s="41" t="e">
        <f>+VLOOKUP($AP418,[3]!Responsables[#Data],3,0)</f>
        <v>#REF!</v>
      </c>
      <c r="BI418" s="41" t="e">
        <f>+VLOOKUP($AA418,[3]!unidad_medida[[nombre]:[Columna1]],5,0)</f>
        <v>#REF!</v>
      </c>
    </row>
    <row r="419" spans="1:61" ht="24" x14ac:dyDescent="0.35">
      <c r="A419" s="58" t="s">
        <v>250</v>
      </c>
      <c r="B419" s="58" t="s">
        <v>251</v>
      </c>
      <c r="C419" s="59">
        <v>4.3</v>
      </c>
      <c r="D419" s="19">
        <f t="shared" si="281"/>
        <v>104</v>
      </c>
      <c r="E419" s="20" t="str">
        <f t="shared" si="305"/>
        <v>GR</v>
      </c>
      <c r="F419" s="21"/>
      <c r="G419" s="22"/>
      <c r="H419" s="22"/>
      <c r="I419" s="24">
        <v>100114002</v>
      </c>
      <c r="J419" s="23" t="s">
        <v>48</v>
      </c>
      <c r="K419" s="22"/>
      <c r="L419" s="22"/>
      <c r="M419" s="22"/>
      <c r="N419" s="22"/>
      <c r="O419" s="22"/>
      <c r="P419" s="53" t="str">
        <f t="shared" si="290"/>
        <v>Ventas Estimadas de Empresas del Sector Agrícola en cultivos de Camotes según la Categoría de Tamaño Específica del Servicio de Impuestos Internos de Chile para el Año 2020 (USD)</v>
      </c>
      <c r="Q419" s="20" t="str">
        <f t="shared" si="304"/>
        <v>Gráfico 8</v>
      </c>
      <c r="R419" s="49" t="s">
        <v>183</v>
      </c>
      <c r="S419" s="50">
        <f t="shared" si="297"/>
        <v>100114002</v>
      </c>
      <c r="T419" s="28"/>
      <c r="U419" s="28"/>
      <c r="V419" s="28"/>
      <c r="W419" s="28"/>
      <c r="X419" s="28"/>
      <c r="Y419" s="28"/>
      <c r="Z419" s="25" t="str">
        <f t="shared" si="298"/>
        <v>https://analytics.zoho.com/open-view/2395394000001175359?ZOHO_CRITERIA=%224.5%22.%22Id_Categor%C3%ADa%22%3D100114002</v>
      </c>
      <c r="AA419" s="29" t="s">
        <v>222</v>
      </c>
      <c r="AB419" s="30" t="str">
        <f t="shared" si="302"/>
        <v>Chile</v>
      </c>
      <c r="AC419" s="31" t="str">
        <f t="shared" si="302"/>
        <v>Año 2020</v>
      </c>
      <c r="AD419" s="32" t="str">
        <f t="shared" si="302"/>
        <v>Dólar USA</v>
      </c>
      <c r="AE419" s="30" t="str">
        <f t="shared" si="302"/>
        <v>Ventas</v>
      </c>
      <c r="AG419" s="33" t="str">
        <f t="shared" si="275"/>
        <v>Gráfico 8</v>
      </c>
      <c r="AH419" s="34" t="str">
        <f t="shared" si="283"/>
        <v>Ventas Estimadas Agricultura</v>
      </c>
      <c r="AI419" s="34" t="str">
        <f t="shared" si="267"/>
        <v>Ventas estimadas de empresas dedicadas a agricultura y/o ganadería</v>
      </c>
      <c r="AJ419" s="34" t="str">
        <f t="shared" si="276"/>
        <v>Ventas Estimadas de Empresas del Sector Agrícola en cultivos de Camotes según la Categoría de Tamaño Específica del Servicio de Impuestos Internos de Chile para el Año 2020 (USD)</v>
      </c>
      <c r="AK419" s="35" t="str">
        <f t="shared" si="303"/>
        <v>Año 2020</v>
      </c>
      <c r="AL419" s="34" t="str">
        <f t="shared" si="303"/>
        <v>venta estimada, empresas en agricultura, cultivos, actividad económica, agricultura, ganadería</v>
      </c>
      <c r="AM419" s="36" t="str">
        <f t="shared" si="277"/>
        <v>https://analytics.zoho.com/open-view/2395394000001175359?ZOHO_CRITERIA=%224.5%22.%22Id_Categor%C3%ADa%22%3D100114002</v>
      </c>
      <c r="AN419" s="44" t="str">
        <f t="shared" si="299"/>
        <v>CHL</v>
      </c>
      <c r="AO419" s="44" t="str">
        <f t="shared" si="299"/>
        <v>País</v>
      </c>
      <c r="AP419" s="34" t="str">
        <f t="shared" si="299"/>
        <v>Número de Empleados de las empresas dedicadas a una actividad económica asociada a la agricultura o la ganadería, según tamaño de la empresa.</v>
      </c>
      <c r="AQ419" s="45">
        <f t="shared" si="299"/>
        <v>44324</v>
      </c>
      <c r="AR419" s="36" t="str">
        <f t="shared" si="299"/>
        <v>Español</v>
      </c>
      <c r="AS419" s="36" t="str">
        <f t="shared" si="299"/>
        <v>Naty</v>
      </c>
      <c r="AT419" s="40" t="str">
        <f t="shared" si="299"/>
        <v>No Aplica</v>
      </c>
      <c r="AU419" s="40" t="str">
        <f t="shared" si="299"/>
        <v>No Aplica</v>
      </c>
      <c r="AV419" s="40" t="str">
        <f t="shared" si="299"/>
        <v>No Aplica</v>
      </c>
      <c r="AW419" s="35">
        <v>100114002</v>
      </c>
      <c r="AX419" s="41" t="e">
        <f t="shared" si="300"/>
        <v>#REF!</v>
      </c>
      <c r="AY419" s="46" t="str">
        <f t="shared" si="300"/>
        <v>Fruta</v>
      </c>
      <c r="AZ419" s="40">
        <f t="shared" si="300"/>
        <v>38</v>
      </c>
      <c r="BA419" s="41" t="e">
        <f>+VLOOKUP($Z419,[3]!Temporalidad[[nombre]:[Columna1]],7,0)</f>
        <v>#REF!</v>
      </c>
      <c r="BB419" s="41" t="e">
        <f>+VLOOKUP($B419,[3]!Tipo_Gráfico[#Data],2,0)</f>
        <v>#REF!</v>
      </c>
      <c r="BC419" s="36" t="str">
        <f t="shared" si="285"/>
        <v>Servicio de Impuestos Internos , Ministerio de Hacienda, Chile</v>
      </c>
      <c r="BD419" s="35" t="e">
        <f>+VLOOKUP($AA419,[3]!unidad_medida[[nombre]:[Columna1]],2,0)</f>
        <v>#REF!</v>
      </c>
      <c r="BE419" s="40" t="str">
        <f t="shared" si="301"/>
        <v>No Aplica</v>
      </c>
      <c r="BF419" s="40" t="str">
        <f t="shared" si="301"/>
        <v>No Aplica</v>
      </c>
      <c r="BG419" s="40" t="str">
        <f t="shared" si="301"/>
        <v>No Aplica</v>
      </c>
      <c r="BH419" s="41" t="e">
        <f>+VLOOKUP($AP419,[3]!Responsables[#Data],3,0)</f>
        <v>#REF!</v>
      </c>
      <c r="BI419" s="41" t="e">
        <f>+VLOOKUP($AA419,[3]!unidad_medida[[nombre]:[Columna1]],5,0)</f>
        <v>#REF!</v>
      </c>
    </row>
    <row r="420" spans="1:61" ht="24" x14ac:dyDescent="0.35">
      <c r="A420" s="58" t="s">
        <v>250</v>
      </c>
      <c r="B420" s="58" t="s">
        <v>251</v>
      </c>
      <c r="C420" s="59">
        <v>4.3</v>
      </c>
      <c r="D420" s="19">
        <f t="shared" si="281"/>
        <v>105</v>
      </c>
      <c r="E420" s="20" t="str">
        <f t="shared" si="305"/>
        <v>GR</v>
      </c>
      <c r="F420" s="21"/>
      <c r="G420" s="22"/>
      <c r="H420" s="22"/>
      <c r="I420" s="24">
        <v>100114015</v>
      </c>
      <c r="J420" s="23" t="s">
        <v>48</v>
      </c>
      <c r="K420" s="22"/>
      <c r="L420" s="22"/>
      <c r="M420" s="22"/>
      <c r="N420" s="22"/>
      <c r="O420" s="22"/>
      <c r="P420" s="53" t="str">
        <f t="shared" si="290"/>
        <v>Ventas Estimadas de Empresas del Sector Agrícola en cultivos de Otros tubérculos según la Categoría de Tamaño Específica del Servicio de Impuestos Internos de Chile para el Año 2020 (USD)</v>
      </c>
      <c r="Q420" s="20" t="str">
        <f t="shared" si="304"/>
        <v>Gráfico 8</v>
      </c>
      <c r="R420" s="49" t="s">
        <v>185</v>
      </c>
      <c r="S420" s="50">
        <f t="shared" si="297"/>
        <v>100114015</v>
      </c>
      <c r="T420" s="28"/>
      <c r="U420" s="28"/>
      <c r="V420" s="28"/>
      <c r="W420" s="28"/>
      <c r="X420" s="28"/>
      <c r="Y420" s="28"/>
      <c r="Z420" s="25" t="str">
        <f t="shared" si="298"/>
        <v>https://analytics.zoho.com/open-view/2395394000001175359?ZOHO_CRITERIA=%224.5%22.%22Id_Categor%C3%ADa%22%3D100114015</v>
      </c>
      <c r="AA420" s="29" t="s">
        <v>223</v>
      </c>
      <c r="AB420" s="30" t="str">
        <f t="shared" si="302"/>
        <v>Chile</v>
      </c>
      <c r="AC420" s="31" t="str">
        <f t="shared" si="302"/>
        <v>Año 2020</v>
      </c>
      <c r="AD420" s="32" t="str">
        <f t="shared" si="302"/>
        <v>Dólar USA</v>
      </c>
      <c r="AE420" s="30" t="str">
        <f t="shared" si="302"/>
        <v>Ventas</v>
      </c>
      <c r="AG420" s="33" t="str">
        <f t="shared" si="275"/>
        <v>Gráfico 8</v>
      </c>
      <c r="AH420" s="34" t="str">
        <f t="shared" si="283"/>
        <v>Ventas Estimadas Agricultura</v>
      </c>
      <c r="AI420" s="34" t="str">
        <f t="shared" si="267"/>
        <v>Ventas estimadas de empresas dedicadas a agricultura y/o ganadería</v>
      </c>
      <c r="AJ420" s="34" t="str">
        <f t="shared" si="276"/>
        <v>Ventas Estimadas de Empresas del Sector Agrícola en cultivos de Otros tubérculos según la Categoría de Tamaño Específica del Servicio de Impuestos Internos de Chile para el Año 2020 (USD)</v>
      </c>
      <c r="AK420" s="35" t="str">
        <f t="shared" si="303"/>
        <v>Año 2020</v>
      </c>
      <c r="AL420" s="34" t="str">
        <f t="shared" si="303"/>
        <v>venta estimada, empresas en agricultura, cultivos, actividad económica, agricultura, ganadería</v>
      </c>
      <c r="AM420" s="36" t="str">
        <f t="shared" si="277"/>
        <v>https://analytics.zoho.com/open-view/2395394000001175359?ZOHO_CRITERIA=%224.5%22.%22Id_Categor%C3%ADa%22%3D100114015</v>
      </c>
      <c r="AN420" s="44" t="str">
        <f t="shared" si="299"/>
        <v>CHL</v>
      </c>
      <c r="AO420" s="44" t="str">
        <f t="shared" si="299"/>
        <v>País</v>
      </c>
      <c r="AP420" s="34" t="str">
        <f t="shared" si="299"/>
        <v>Número de Empleados de las empresas dedicadas a una actividad económica asociada a la agricultura o la ganadería, según tamaño de la empresa.</v>
      </c>
      <c r="AQ420" s="45">
        <f t="shared" si="299"/>
        <v>44324</v>
      </c>
      <c r="AR420" s="36" t="str">
        <f t="shared" si="299"/>
        <v>Español</v>
      </c>
      <c r="AS420" s="36" t="str">
        <f t="shared" si="299"/>
        <v>Naty</v>
      </c>
      <c r="AT420" s="40" t="str">
        <f t="shared" si="299"/>
        <v>No Aplica</v>
      </c>
      <c r="AU420" s="40" t="str">
        <f t="shared" si="299"/>
        <v>No Aplica</v>
      </c>
      <c r="AV420" s="40" t="str">
        <f t="shared" si="299"/>
        <v>No Aplica</v>
      </c>
      <c r="AW420" s="35">
        <v>100114015</v>
      </c>
      <c r="AX420" s="41" t="e">
        <f t="shared" si="300"/>
        <v>#REF!</v>
      </c>
      <c r="AY420" s="46" t="str">
        <f t="shared" si="300"/>
        <v>Fruta</v>
      </c>
      <c r="AZ420" s="40">
        <f t="shared" si="300"/>
        <v>38</v>
      </c>
      <c r="BA420" s="41" t="e">
        <f>+VLOOKUP($Z420,[3]!Temporalidad[[nombre]:[Columna1]],7,0)</f>
        <v>#REF!</v>
      </c>
      <c r="BB420" s="41" t="e">
        <f>+VLOOKUP($B420,[3]!Tipo_Gráfico[#Data],2,0)</f>
        <v>#REF!</v>
      </c>
      <c r="BC420" s="36" t="str">
        <f t="shared" si="285"/>
        <v>Servicio de Impuestos Internos , Ministerio de Hacienda, Chile</v>
      </c>
      <c r="BD420" s="35" t="e">
        <f>+VLOOKUP($AA420,[3]!unidad_medida[[nombre]:[Columna1]],2,0)</f>
        <v>#REF!</v>
      </c>
      <c r="BE420" s="40" t="str">
        <f t="shared" si="301"/>
        <v>No Aplica</v>
      </c>
      <c r="BF420" s="40" t="str">
        <f t="shared" si="301"/>
        <v>No Aplica</v>
      </c>
      <c r="BG420" s="40" t="str">
        <f t="shared" si="301"/>
        <v>No Aplica</v>
      </c>
      <c r="BH420" s="41" t="e">
        <f>+VLOOKUP($AP420,[3]!Responsables[#Data],3,0)</f>
        <v>#REF!</v>
      </c>
      <c r="BI420" s="41" t="e">
        <f>+VLOOKUP($AA420,[3]!unidad_medida[[nombre]:[Columna1]],5,0)</f>
        <v>#REF!</v>
      </c>
    </row>
    <row r="421" spans="1:61" ht="24" x14ac:dyDescent="0.35">
      <c r="A421" s="58" t="s">
        <v>250</v>
      </c>
      <c r="B421" s="58" t="s">
        <v>251</v>
      </c>
      <c r="C421" s="59">
        <v>4.3</v>
      </c>
      <c r="D421" s="19">
        <f t="shared" si="281"/>
        <v>106</v>
      </c>
      <c r="E421" s="20" t="str">
        <f t="shared" si="305"/>
        <v>GR</v>
      </c>
      <c r="F421" s="21"/>
      <c r="G421" s="22"/>
      <c r="H421" s="22"/>
      <c r="I421" s="24">
        <v>100115001</v>
      </c>
      <c r="J421" s="23" t="s">
        <v>48</v>
      </c>
      <c r="K421" s="22"/>
      <c r="L421" s="22"/>
      <c r="M421" s="22"/>
      <c r="N421" s="22"/>
      <c r="O421" s="22"/>
      <c r="P421" s="53" t="str">
        <f t="shared" si="290"/>
        <v>Ventas Estimadas de Empresas del Sector Agrícola en cultivos de Semillas de hortalizas según la Categoría de Tamaño Específica del Servicio de Impuestos Internos de Chile para el Año 2020 (USD)</v>
      </c>
      <c r="Q421" s="20" t="str">
        <f t="shared" si="304"/>
        <v>Gráfico 8</v>
      </c>
      <c r="R421" s="49" t="s">
        <v>187</v>
      </c>
      <c r="S421" s="50">
        <f t="shared" si="297"/>
        <v>100115001</v>
      </c>
      <c r="T421" s="28"/>
      <c r="U421" s="28"/>
      <c r="V421" s="28"/>
      <c r="W421" s="28"/>
      <c r="X421" s="28"/>
      <c r="Y421" s="28"/>
      <c r="Z421" s="25" t="str">
        <f t="shared" si="298"/>
        <v>https://analytics.zoho.com/open-view/2395394000001175359?ZOHO_CRITERIA=%224.5%22.%22Id_Categor%C3%ADa%22%3D100115001</v>
      </c>
      <c r="AA421" s="29" t="s">
        <v>224</v>
      </c>
      <c r="AB421" s="30" t="str">
        <f t="shared" si="302"/>
        <v>Chile</v>
      </c>
      <c r="AC421" s="31" t="str">
        <f t="shared" si="302"/>
        <v>Año 2020</v>
      </c>
      <c r="AD421" s="32" t="str">
        <f t="shared" si="302"/>
        <v>Dólar USA</v>
      </c>
      <c r="AE421" s="30" t="str">
        <f t="shared" si="302"/>
        <v>Ventas</v>
      </c>
      <c r="AG421" s="33" t="str">
        <f t="shared" si="275"/>
        <v>Gráfico 8</v>
      </c>
      <c r="AH421" s="34" t="str">
        <f t="shared" si="283"/>
        <v>Ventas Estimadas Agricultura</v>
      </c>
      <c r="AI421" s="34" t="str">
        <f t="shared" si="267"/>
        <v>Ventas estimadas de empresas dedicadas a agricultura y/o ganadería</v>
      </c>
      <c r="AJ421" s="34" t="str">
        <f t="shared" si="276"/>
        <v>Ventas Estimadas de Empresas del Sector Agrícola en cultivos de Semillas de hortalizas según la Categoría de Tamaño Específica del Servicio de Impuestos Internos de Chile para el Año 2020 (USD)</v>
      </c>
      <c r="AK421" s="35" t="str">
        <f t="shared" si="303"/>
        <v>Año 2020</v>
      </c>
      <c r="AL421" s="34" t="str">
        <f t="shared" si="303"/>
        <v>venta estimada, empresas en agricultura, cultivos, actividad económica, agricultura, ganadería</v>
      </c>
      <c r="AM421" s="36" t="str">
        <f t="shared" si="277"/>
        <v>https://analytics.zoho.com/open-view/2395394000001175359?ZOHO_CRITERIA=%224.5%22.%22Id_Categor%C3%ADa%22%3D100115001</v>
      </c>
      <c r="AN421" s="44" t="str">
        <f t="shared" si="299"/>
        <v>CHL</v>
      </c>
      <c r="AO421" s="44" t="str">
        <f t="shared" si="299"/>
        <v>País</v>
      </c>
      <c r="AP421" s="34" t="str">
        <f t="shared" si="299"/>
        <v>Número de Empleados de las empresas dedicadas a una actividad económica asociada a la agricultura o la ganadería, según tamaño de la empresa.</v>
      </c>
      <c r="AQ421" s="45">
        <f t="shared" si="299"/>
        <v>44324</v>
      </c>
      <c r="AR421" s="36" t="str">
        <f t="shared" si="299"/>
        <v>Español</v>
      </c>
      <c r="AS421" s="36" t="str">
        <f t="shared" si="299"/>
        <v>Naty</v>
      </c>
      <c r="AT421" s="40" t="str">
        <f t="shared" si="299"/>
        <v>No Aplica</v>
      </c>
      <c r="AU421" s="40" t="str">
        <f t="shared" si="299"/>
        <v>No Aplica</v>
      </c>
      <c r="AV421" s="40" t="str">
        <f t="shared" si="299"/>
        <v>No Aplica</v>
      </c>
      <c r="AW421" s="35">
        <v>100115001</v>
      </c>
      <c r="AX421" s="41" t="e">
        <f t="shared" si="300"/>
        <v>#REF!</v>
      </c>
      <c r="AY421" s="46" t="str">
        <f t="shared" si="300"/>
        <v>Fruta</v>
      </c>
      <c r="AZ421" s="40">
        <f t="shared" si="300"/>
        <v>38</v>
      </c>
      <c r="BA421" s="41" t="e">
        <f>+VLOOKUP($Z421,[3]!Temporalidad[[nombre]:[Columna1]],7,0)</f>
        <v>#REF!</v>
      </c>
      <c r="BB421" s="41" t="e">
        <f>+VLOOKUP($B421,[3]!Tipo_Gráfico[#Data],2,0)</f>
        <v>#REF!</v>
      </c>
      <c r="BC421" s="36" t="str">
        <f t="shared" si="285"/>
        <v>Servicio de Impuestos Internos , Ministerio de Hacienda, Chile</v>
      </c>
      <c r="BD421" s="35" t="e">
        <f>+VLOOKUP($AA421,[3]!unidad_medida[[nombre]:[Columna1]],2,0)</f>
        <v>#REF!</v>
      </c>
      <c r="BE421" s="40" t="str">
        <f t="shared" si="301"/>
        <v>No Aplica</v>
      </c>
      <c r="BF421" s="40" t="str">
        <f t="shared" si="301"/>
        <v>No Aplica</v>
      </c>
      <c r="BG421" s="40" t="str">
        <f t="shared" si="301"/>
        <v>No Aplica</v>
      </c>
      <c r="BH421" s="41" t="e">
        <f>+VLOOKUP($AP421,[3]!Responsables[#Data],3,0)</f>
        <v>#REF!</v>
      </c>
      <c r="BI421" s="41" t="e">
        <f>+VLOOKUP($AA421,[3]!unidad_medida[[nombre]:[Columna1]],5,0)</f>
        <v>#REF!</v>
      </c>
    </row>
    <row r="422" spans="1:61" ht="42" x14ac:dyDescent="0.35">
      <c r="A422" s="58" t="s">
        <v>250</v>
      </c>
      <c r="B422" s="58" t="s">
        <v>251</v>
      </c>
      <c r="C422" s="59">
        <v>4.3</v>
      </c>
      <c r="D422" s="19">
        <f t="shared" si="281"/>
        <v>107</v>
      </c>
      <c r="E422" s="20" t="str">
        <f t="shared" si="305"/>
        <v>GR</v>
      </c>
      <c r="F422" s="21"/>
      <c r="G422" s="22"/>
      <c r="H422" s="22"/>
      <c r="I422" s="24">
        <v>100115003</v>
      </c>
      <c r="J422" s="23" t="s">
        <v>48</v>
      </c>
      <c r="K422" s="22"/>
      <c r="L422" s="22"/>
      <c r="M422" s="22"/>
      <c r="N422" s="22"/>
      <c r="O422" s="22"/>
      <c r="P422" s="53" t="str">
        <f t="shared" si="290"/>
        <v>Ventas Estimadas de Empresas del Sector Agrícola en cultivos de Otras semillas de cereales, legumbres y oleaginosas según la Categoría de Tamaño Específica del Servicio de Impuestos Internos de Chile para el Año 2020 (USD)</v>
      </c>
      <c r="Q422" s="20" t="str">
        <f t="shared" si="304"/>
        <v>Gráfico 8</v>
      </c>
      <c r="R422" s="49" t="s">
        <v>189</v>
      </c>
      <c r="S422" s="50">
        <f t="shared" si="297"/>
        <v>100115003</v>
      </c>
      <c r="T422" s="28"/>
      <c r="U422" s="28"/>
      <c r="V422" s="28"/>
      <c r="W422" s="28"/>
      <c r="X422" s="28"/>
      <c r="Y422" s="28"/>
      <c r="Z422" s="25" t="str">
        <f t="shared" si="298"/>
        <v>https://analytics.zoho.com/open-view/2395394000001175359?ZOHO_CRITERIA=%224.5%22.%22Id_Categor%C3%ADa%22%3D100115003</v>
      </c>
      <c r="AA422" s="29" t="s">
        <v>225</v>
      </c>
      <c r="AB422" s="30" t="str">
        <f t="shared" si="302"/>
        <v>Chile</v>
      </c>
      <c r="AC422" s="31" t="str">
        <f t="shared" si="302"/>
        <v>Año 2020</v>
      </c>
      <c r="AD422" s="32" t="str">
        <f t="shared" si="302"/>
        <v>Dólar USA</v>
      </c>
      <c r="AE422" s="30" t="str">
        <f t="shared" si="302"/>
        <v>Ventas</v>
      </c>
      <c r="AG422" s="33" t="str">
        <f t="shared" si="275"/>
        <v>Gráfico 8</v>
      </c>
      <c r="AH422" s="34" t="str">
        <f t="shared" si="283"/>
        <v>Ventas Estimadas Agricultura</v>
      </c>
      <c r="AI422" s="34" t="str">
        <f t="shared" si="267"/>
        <v>Ventas estimadas de empresas dedicadas a agricultura y/o ganadería</v>
      </c>
      <c r="AJ422" s="34" t="str">
        <f t="shared" si="276"/>
        <v>Ventas Estimadas de Empresas del Sector Agrícola en cultivos de Otras semillas de cereales, legumbres y oleaginosas según la Categoría de Tamaño Específica del Servicio de Impuestos Internos de Chile para el Año 2020 (USD)</v>
      </c>
      <c r="AK422" s="35" t="str">
        <f t="shared" si="303"/>
        <v>Año 2020</v>
      </c>
      <c r="AL422" s="34" t="str">
        <f t="shared" si="303"/>
        <v>venta estimada, empresas en agricultura, cultivos, actividad económica, agricultura, ganadería</v>
      </c>
      <c r="AM422" s="36" t="str">
        <f t="shared" si="277"/>
        <v>https://analytics.zoho.com/open-view/2395394000001175359?ZOHO_CRITERIA=%224.5%22.%22Id_Categor%C3%ADa%22%3D100115003</v>
      </c>
      <c r="AN422" s="44" t="str">
        <f t="shared" si="299"/>
        <v>CHL</v>
      </c>
      <c r="AO422" s="44" t="str">
        <f t="shared" si="299"/>
        <v>País</v>
      </c>
      <c r="AP422" s="34" t="str">
        <f t="shared" si="299"/>
        <v>Número de Empleados de las empresas dedicadas a una actividad económica asociada a la agricultura o la ganadería, según tamaño de la empresa.</v>
      </c>
      <c r="AQ422" s="45">
        <f t="shared" si="299"/>
        <v>44324</v>
      </c>
      <c r="AR422" s="36" t="str">
        <f t="shared" si="299"/>
        <v>Español</v>
      </c>
      <c r="AS422" s="36" t="str">
        <f t="shared" si="299"/>
        <v>Naty</v>
      </c>
      <c r="AT422" s="40" t="str">
        <f t="shared" si="299"/>
        <v>No Aplica</v>
      </c>
      <c r="AU422" s="40" t="str">
        <f t="shared" si="299"/>
        <v>No Aplica</v>
      </c>
      <c r="AV422" s="40" t="str">
        <f t="shared" si="299"/>
        <v>No Aplica</v>
      </c>
      <c r="AW422" s="35">
        <v>100115003</v>
      </c>
      <c r="AX422" s="41" t="e">
        <f t="shared" si="300"/>
        <v>#REF!</v>
      </c>
      <c r="AY422" s="46" t="str">
        <f t="shared" si="300"/>
        <v>Fruta</v>
      </c>
      <c r="AZ422" s="40">
        <f t="shared" si="300"/>
        <v>38</v>
      </c>
      <c r="BA422" s="41" t="e">
        <f>+VLOOKUP($Z422,[3]!Temporalidad[[nombre]:[Columna1]],7,0)</f>
        <v>#REF!</v>
      </c>
      <c r="BB422" s="41" t="e">
        <f>+VLOOKUP($B422,[3]!Tipo_Gráfico[#Data],2,0)</f>
        <v>#REF!</v>
      </c>
      <c r="BC422" s="36" t="str">
        <f t="shared" si="285"/>
        <v>Servicio de Impuestos Internos , Ministerio de Hacienda, Chile</v>
      </c>
      <c r="BD422" s="35" t="e">
        <f>+VLOOKUP($AA422,[3]!unidad_medida[[nombre]:[Columna1]],2,0)</f>
        <v>#REF!</v>
      </c>
      <c r="BE422" s="40" t="str">
        <f t="shared" si="301"/>
        <v>No Aplica</v>
      </c>
      <c r="BF422" s="40" t="str">
        <f t="shared" si="301"/>
        <v>No Aplica</v>
      </c>
      <c r="BG422" s="40" t="str">
        <f t="shared" si="301"/>
        <v>No Aplica</v>
      </c>
      <c r="BH422" s="41" t="e">
        <f>+VLOOKUP($AP422,[3]!Responsables[#Data],3,0)</f>
        <v>#REF!</v>
      </c>
      <c r="BI422" s="41" t="e">
        <f>+VLOOKUP($AA422,[3]!unidad_medida[[nombre]:[Columna1]],5,0)</f>
        <v>#REF!</v>
      </c>
    </row>
    <row r="423" spans="1:61" ht="24" x14ac:dyDescent="0.35">
      <c r="A423" s="58" t="s">
        <v>250</v>
      </c>
      <c r="B423" s="58" t="s">
        <v>251</v>
      </c>
      <c r="C423" s="59">
        <v>4.3</v>
      </c>
      <c r="D423" s="19">
        <f t="shared" si="281"/>
        <v>108</v>
      </c>
      <c r="E423" s="20" t="str">
        <f t="shared" si="305"/>
        <v>GR</v>
      </c>
      <c r="F423" s="21"/>
      <c r="G423" s="22"/>
      <c r="H423" s="22"/>
      <c r="I423" s="24">
        <v>100117002</v>
      </c>
      <c r="J423" s="23" t="s">
        <v>48</v>
      </c>
      <c r="K423" s="22"/>
      <c r="L423" s="22"/>
      <c r="M423" s="22"/>
      <c r="N423" s="22"/>
      <c r="O423" s="22"/>
      <c r="P423" s="53" t="str">
        <f t="shared" si="290"/>
        <v>Ventas Estimadas de Empresas del Sector Agrícola en cultivos de Plantas de fibra según la Categoría de Tamaño Específica del Servicio de Impuestos Internos de Chile para el Año 2020 (USD)</v>
      </c>
      <c r="Q423" s="20" t="str">
        <f t="shared" si="304"/>
        <v>Gráfico 8</v>
      </c>
      <c r="R423" s="49" t="s">
        <v>191</v>
      </c>
      <c r="S423" s="50">
        <f t="shared" si="297"/>
        <v>100117002</v>
      </c>
      <c r="T423" s="28"/>
      <c r="U423" s="28"/>
      <c r="V423" s="28"/>
      <c r="W423" s="28"/>
      <c r="X423" s="28"/>
      <c r="Y423" s="28"/>
      <c r="Z423" s="25" t="str">
        <f t="shared" si="298"/>
        <v>https://analytics.zoho.com/open-view/2395394000001175359?ZOHO_CRITERIA=%224.5%22.%22Id_Categor%C3%ADa%22%3D100117002</v>
      </c>
      <c r="AA423" s="29" t="s">
        <v>226</v>
      </c>
      <c r="AB423" s="30" t="str">
        <f t="shared" si="302"/>
        <v>Chile</v>
      </c>
      <c r="AC423" s="31" t="str">
        <f t="shared" si="302"/>
        <v>Año 2020</v>
      </c>
      <c r="AD423" s="32" t="str">
        <f t="shared" si="302"/>
        <v>Dólar USA</v>
      </c>
      <c r="AE423" s="30" t="str">
        <f t="shared" si="302"/>
        <v>Ventas</v>
      </c>
      <c r="AG423" s="33" t="str">
        <f t="shared" si="275"/>
        <v>Gráfico 8</v>
      </c>
      <c r="AH423" s="34" t="str">
        <f t="shared" si="283"/>
        <v>Ventas Estimadas Agricultura</v>
      </c>
      <c r="AI423" s="34" t="str">
        <f t="shared" si="267"/>
        <v>Ventas estimadas de empresas dedicadas a agricultura y/o ganadería</v>
      </c>
      <c r="AJ423" s="34" t="str">
        <f t="shared" si="276"/>
        <v>Ventas Estimadas de Empresas del Sector Agrícola en cultivos de Plantas de fibra según la Categoría de Tamaño Específica del Servicio de Impuestos Internos de Chile para el Año 2020 (USD)</v>
      </c>
      <c r="AK423" s="35" t="str">
        <f t="shared" si="303"/>
        <v>Año 2020</v>
      </c>
      <c r="AL423" s="34" t="str">
        <f t="shared" si="303"/>
        <v>venta estimada, empresas en agricultura, cultivos, actividad económica, agricultura, ganadería</v>
      </c>
      <c r="AM423" s="36" t="str">
        <f t="shared" si="277"/>
        <v>https://analytics.zoho.com/open-view/2395394000001175359?ZOHO_CRITERIA=%224.5%22.%22Id_Categor%C3%ADa%22%3D100117002</v>
      </c>
      <c r="AN423" s="44" t="str">
        <f t="shared" si="299"/>
        <v>CHL</v>
      </c>
      <c r="AO423" s="44" t="str">
        <f t="shared" si="299"/>
        <v>País</v>
      </c>
      <c r="AP423" s="34" t="str">
        <f t="shared" si="299"/>
        <v>Número de Empleados de las empresas dedicadas a una actividad económica asociada a la agricultura o la ganadería, según tamaño de la empresa.</v>
      </c>
      <c r="AQ423" s="45">
        <f t="shared" si="299"/>
        <v>44324</v>
      </c>
      <c r="AR423" s="36" t="str">
        <f t="shared" si="299"/>
        <v>Español</v>
      </c>
      <c r="AS423" s="36" t="str">
        <f t="shared" si="299"/>
        <v>Naty</v>
      </c>
      <c r="AT423" s="40" t="str">
        <f t="shared" si="299"/>
        <v>No Aplica</v>
      </c>
      <c r="AU423" s="40" t="str">
        <f t="shared" si="299"/>
        <v>No Aplica</v>
      </c>
      <c r="AV423" s="40" t="str">
        <f t="shared" si="299"/>
        <v>No Aplica</v>
      </c>
      <c r="AW423" s="35">
        <v>100117002</v>
      </c>
      <c r="AX423" s="41" t="e">
        <f t="shared" si="300"/>
        <v>#REF!</v>
      </c>
      <c r="AY423" s="46" t="str">
        <f t="shared" si="300"/>
        <v>Fruta</v>
      </c>
      <c r="AZ423" s="40">
        <f t="shared" si="300"/>
        <v>38</v>
      </c>
      <c r="BA423" s="41" t="e">
        <f>+VLOOKUP($Z423,[3]!Temporalidad[[nombre]:[Columna1]],7,0)</f>
        <v>#REF!</v>
      </c>
      <c r="BB423" s="41" t="e">
        <f>+VLOOKUP($B423,[3]!Tipo_Gráfico[#Data],2,0)</f>
        <v>#REF!</v>
      </c>
      <c r="BC423" s="36" t="str">
        <f t="shared" si="285"/>
        <v>Servicio de Impuestos Internos , Ministerio de Hacienda, Chile</v>
      </c>
      <c r="BD423" s="35" t="e">
        <f>+VLOOKUP($AA423,[3]!unidad_medida[[nombre]:[Columna1]],2,0)</f>
        <v>#REF!</v>
      </c>
      <c r="BE423" s="40" t="str">
        <f t="shared" si="301"/>
        <v>No Aplica</v>
      </c>
      <c r="BF423" s="40" t="str">
        <f t="shared" si="301"/>
        <v>No Aplica</v>
      </c>
      <c r="BG423" s="40" t="str">
        <f t="shared" si="301"/>
        <v>No Aplica</v>
      </c>
      <c r="BH423" s="41" t="e">
        <f>+VLOOKUP($AP423,[3]!Responsables[#Data],3,0)</f>
        <v>#REF!</v>
      </c>
      <c r="BI423" s="41" t="e">
        <f>+VLOOKUP($AA423,[3]!unidad_medida[[nombre]:[Columna1]],5,0)</f>
        <v>#REF!</v>
      </c>
    </row>
    <row r="424" spans="1:61" ht="24" x14ac:dyDescent="0.35">
      <c r="A424" s="58" t="s">
        <v>250</v>
      </c>
      <c r="B424" s="58" t="s">
        <v>251</v>
      </c>
      <c r="C424" s="59">
        <v>4.3</v>
      </c>
      <c r="D424" s="19">
        <f t="shared" si="281"/>
        <v>109</v>
      </c>
      <c r="E424" s="20" t="str">
        <f t="shared" si="305"/>
        <v>GR</v>
      </c>
      <c r="F424" s="21"/>
      <c r="G424" s="22"/>
      <c r="H424" s="22"/>
      <c r="I424" s="24">
        <v>100117005</v>
      </c>
      <c r="J424" s="23" t="s">
        <v>48</v>
      </c>
      <c r="K424" s="22"/>
      <c r="L424" s="22"/>
      <c r="M424" s="22"/>
      <c r="N424" s="22"/>
      <c r="O424" s="22"/>
      <c r="P424" s="53" t="str">
        <f t="shared" si="290"/>
        <v>Ventas Estimadas de Empresas del Sector Agrícola en cultivos de Flores según la Categoría de Tamaño Específica del Servicio de Impuestos Internos de Chile para el Año 2020 (USD)</v>
      </c>
      <c r="Q424" s="20" t="str">
        <f t="shared" si="304"/>
        <v>Gráfico 8</v>
      </c>
      <c r="R424" s="49" t="s">
        <v>193</v>
      </c>
      <c r="S424" s="50">
        <f t="shared" si="297"/>
        <v>100117005</v>
      </c>
      <c r="T424" s="28"/>
      <c r="U424" s="28"/>
      <c r="V424" s="28"/>
      <c r="W424" s="28"/>
      <c r="X424" s="28"/>
      <c r="Y424" s="28"/>
      <c r="Z424" s="25" t="str">
        <f t="shared" si="298"/>
        <v>https://analytics.zoho.com/open-view/2395394000001175359?ZOHO_CRITERIA=%224.5%22.%22Id_Categor%C3%ADa%22%3D100117005</v>
      </c>
      <c r="AA424" s="29" t="s">
        <v>227</v>
      </c>
      <c r="AB424" s="30" t="str">
        <f t="shared" si="302"/>
        <v>Chile</v>
      </c>
      <c r="AC424" s="31" t="str">
        <f t="shared" si="302"/>
        <v>Año 2020</v>
      </c>
      <c r="AD424" s="32" t="str">
        <f t="shared" si="302"/>
        <v>Dólar USA</v>
      </c>
      <c r="AE424" s="30" t="str">
        <f t="shared" si="302"/>
        <v>Ventas</v>
      </c>
      <c r="AG424" s="33" t="str">
        <f t="shared" si="275"/>
        <v>Gráfico 8</v>
      </c>
      <c r="AH424" s="34" t="str">
        <f t="shared" si="283"/>
        <v>Ventas Estimadas Agricultura</v>
      </c>
      <c r="AI424" s="34" t="str">
        <f t="shared" si="267"/>
        <v>Ventas estimadas de empresas dedicadas a agricultura y/o ganadería</v>
      </c>
      <c r="AJ424" s="34" t="str">
        <f t="shared" si="276"/>
        <v>Ventas Estimadas de Empresas del Sector Agrícola en cultivos de Flores según la Categoría de Tamaño Específica del Servicio de Impuestos Internos de Chile para el Año 2020 (USD)</v>
      </c>
      <c r="AK424" s="35" t="str">
        <f t="shared" si="303"/>
        <v>Año 2020</v>
      </c>
      <c r="AL424" s="34" t="str">
        <f t="shared" si="303"/>
        <v>venta estimada, empresas en agricultura, cultivos, actividad económica, agricultura, ganadería</v>
      </c>
      <c r="AM424" s="36" t="str">
        <f t="shared" si="277"/>
        <v>https://analytics.zoho.com/open-view/2395394000001175359?ZOHO_CRITERIA=%224.5%22.%22Id_Categor%C3%ADa%22%3D100117005</v>
      </c>
      <c r="AN424" s="44" t="str">
        <f t="shared" si="299"/>
        <v>CHL</v>
      </c>
      <c r="AO424" s="44" t="str">
        <f t="shared" si="299"/>
        <v>País</v>
      </c>
      <c r="AP424" s="34" t="str">
        <f t="shared" si="299"/>
        <v>Número de Empleados de las empresas dedicadas a una actividad económica asociada a la agricultura o la ganadería, según tamaño de la empresa.</v>
      </c>
      <c r="AQ424" s="45">
        <f t="shared" si="299"/>
        <v>44324</v>
      </c>
      <c r="AR424" s="36" t="str">
        <f t="shared" si="299"/>
        <v>Español</v>
      </c>
      <c r="AS424" s="36" t="str">
        <f t="shared" si="299"/>
        <v>Naty</v>
      </c>
      <c r="AT424" s="40" t="str">
        <f t="shared" si="299"/>
        <v>No Aplica</v>
      </c>
      <c r="AU424" s="40" t="str">
        <f t="shared" si="299"/>
        <v>No Aplica</v>
      </c>
      <c r="AV424" s="40" t="str">
        <f t="shared" si="299"/>
        <v>No Aplica</v>
      </c>
      <c r="AW424" s="35">
        <v>100117005</v>
      </c>
      <c r="AX424" s="41" t="e">
        <f t="shared" si="300"/>
        <v>#REF!</v>
      </c>
      <c r="AY424" s="46" t="str">
        <f t="shared" si="300"/>
        <v>Fruta</v>
      </c>
      <c r="AZ424" s="40">
        <f t="shared" si="300"/>
        <v>38</v>
      </c>
      <c r="BA424" s="41" t="e">
        <f>+VLOOKUP($Z424,[3]!Temporalidad[[nombre]:[Columna1]],7,0)</f>
        <v>#REF!</v>
      </c>
      <c r="BB424" s="41" t="e">
        <f>+VLOOKUP($B424,[3]!Tipo_Gráfico[#Data],2,0)</f>
        <v>#REF!</v>
      </c>
      <c r="BC424" s="36" t="str">
        <f t="shared" si="285"/>
        <v>Servicio de Impuestos Internos , Ministerio de Hacienda, Chile</v>
      </c>
      <c r="BD424" s="35" t="e">
        <f>+VLOOKUP($AA424,[3]!unidad_medida[[nombre]:[Columna1]],2,0)</f>
        <v>#REF!</v>
      </c>
      <c r="BE424" s="40" t="str">
        <f t="shared" si="301"/>
        <v>No Aplica</v>
      </c>
      <c r="BF424" s="40" t="str">
        <f t="shared" si="301"/>
        <v>No Aplica</v>
      </c>
      <c r="BG424" s="40" t="str">
        <f t="shared" si="301"/>
        <v>No Aplica</v>
      </c>
      <c r="BH424" s="41" t="e">
        <f>+VLOOKUP($AP424,[3]!Responsables[#Data],3,0)</f>
        <v>#REF!</v>
      </c>
      <c r="BI424" s="41" t="e">
        <f>+VLOOKUP($AA424,[3]!unidad_medida[[nombre]:[Columna1]],5,0)</f>
        <v>#REF!</v>
      </c>
    </row>
    <row r="425" spans="1:61" ht="42" x14ac:dyDescent="0.35">
      <c r="A425" s="58" t="s">
        <v>250</v>
      </c>
      <c r="B425" s="58" t="s">
        <v>251</v>
      </c>
      <c r="C425" s="59">
        <v>4.3</v>
      </c>
      <c r="D425" s="19">
        <f t="shared" si="281"/>
        <v>110</v>
      </c>
      <c r="E425" s="20" t="str">
        <f t="shared" si="305"/>
        <v>GR</v>
      </c>
      <c r="F425" s="21"/>
      <c r="G425" s="22"/>
      <c r="H425" s="22"/>
      <c r="I425" s="24">
        <v>100117006</v>
      </c>
      <c r="J425" s="23" t="s">
        <v>48</v>
      </c>
      <c r="K425" s="22"/>
      <c r="L425" s="22"/>
      <c r="M425" s="22"/>
      <c r="N425" s="22"/>
      <c r="O425" s="22"/>
      <c r="P425" s="53" t="str">
        <f t="shared" si="290"/>
        <v>Ventas Estimadas de Empresas del Sector Agrícola en cultivos de Forraje en praderas mejoradas o sembradas según la Categoría de Tamaño Específica del Servicio de Impuestos Internos de Chile para el Año 2020 (USD)</v>
      </c>
      <c r="Q425" s="20" t="str">
        <f t="shared" si="304"/>
        <v>Gráfico 8</v>
      </c>
      <c r="R425" s="49" t="s">
        <v>195</v>
      </c>
      <c r="S425" s="50">
        <f t="shared" si="297"/>
        <v>100117006</v>
      </c>
      <c r="T425" s="28"/>
      <c r="U425" s="28"/>
      <c r="V425" s="28"/>
      <c r="W425" s="28"/>
      <c r="X425" s="28"/>
      <c r="Y425" s="28"/>
      <c r="Z425" s="25" t="str">
        <f t="shared" si="298"/>
        <v>https://analytics.zoho.com/open-view/2395394000001175359?ZOHO_CRITERIA=%224.5%22.%22Id_Categor%C3%ADa%22%3D100117006</v>
      </c>
      <c r="AA425" s="29" t="s">
        <v>228</v>
      </c>
      <c r="AB425" s="30" t="str">
        <f t="shared" si="302"/>
        <v>Chile</v>
      </c>
      <c r="AC425" s="31" t="str">
        <f t="shared" si="302"/>
        <v>Año 2020</v>
      </c>
      <c r="AD425" s="32" t="str">
        <f t="shared" si="302"/>
        <v>Dólar USA</v>
      </c>
      <c r="AE425" s="30" t="str">
        <f t="shared" si="302"/>
        <v>Ventas</v>
      </c>
      <c r="AG425" s="33" t="str">
        <f t="shared" si="275"/>
        <v>Gráfico 8</v>
      </c>
      <c r="AH425" s="34" t="str">
        <f t="shared" si="283"/>
        <v>Ventas Estimadas Agricultura</v>
      </c>
      <c r="AI425" s="34" t="str">
        <f t="shared" si="267"/>
        <v>Ventas estimadas de empresas dedicadas a agricultura y/o ganadería</v>
      </c>
      <c r="AJ425" s="34" t="str">
        <f t="shared" si="276"/>
        <v>Ventas Estimadas de Empresas del Sector Agrícola en cultivos de Forraje en praderas mejoradas o sembradas según la Categoría de Tamaño Específica del Servicio de Impuestos Internos de Chile para el Año 2020 (USD)</v>
      </c>
      <c r="AK425" s="35" t="str">
        <f t="shared" si="303"/>
        <v>Año 2020</v>
      </c>
      <c r="AL425" s="34" t="str">
        <f t="shared" si="303"/>
        <v>venta estimada, empresas en agricultura, cultivos, actividad económica, agricultura, ganadería</v>
      </c>
      <c r="AM425" s="36" t="str">
        <f t="shared" si="277"/>
        <v>https://analytics.zoho.com/open-view/2395394000001175359?ZOHO_CRITERIA=%224.5%22.%22Id_Categor%C3%ADa%22%3D100117006</v>
      </c>
      <c r="AN425" s="44" t="str">
        <f t="shared" si="299"/>
        <v>CHL</v>
      </c>
      <c r="AO425" s="44" t="str">
        <f t="shared" si="299"/>
        <v>País</v>
      </c>
      <c r="AP425" s="34" t="str">
        <f t="shared" si="299"/>
        <v>Número de Empleados de las empresas dedicadas a una actividad económica asociada a la agricultura o la ganadería, según tamaño de la empresa.</v>
      </c>
      <c r="AQ425" s="45">
        <f t="shared" si="299"/>
        <v>44324</v>
      </c>
      <c r="AR425" s="36" t="str">
        <f t="shared" si="299"/>
        <v>Español</v>
      </c>
      <c r="AS425" s="36" t="str">
        <f t="shared" si="299"/>
        <v>Naty</v>
      </c>
      <c r="AT425" s="40" t="str">
        <f t="shared" si="299"/>
        <v>No Aplica</v>
      </c>
      <c r="AU425" s="40" t="str">
        <f t="shared" si="299"/>
        <v>No Aplica</v>
      </c>
      <c r="AV425" s="40" t="str">
        <f t="shared" si="299"/>
        <v>No Aplica</v>
      </c>
      <c r="AW425" s="35">
        <v>100117006</v>
      </c>
      <c r="AX425" s="41" t="e">
        <f t="shared" si="300"/>
        <v>#REF!</v>
      </c>
      <c r="AY425" s="46" t="str">
        <f t="shared" si="300"/>
        <v>Fruta</v>
      </c>
      <c r="AZ425" s="40">
        <f t="shared" si="300"/>
        <v>38</v>
      </c>
      <c r="BA425" s="41" t="e">
        <f>+VLOOKUP($Z425,[3]!Temporalidad[[nombre]:[Columna1]],7,0)</f>
        <v>#REF!</v>
      </c>
      <c r="BB425" s="41" t="e">
        <f>+VLOOKUP($B425,[3]!Tipo_Gráfico[#Data],2,0)</f>
        <v>#REF!</v>
      </c>
      <c r="BC425" s="36" t="str">
        <f t="shared" si="285"/>
        <v>Servicio de Impuestos Internos , Ministerio de Hacienda, Chile</v>
      </c>
      <c r="BD425" s="35" t="e">
        <f>+VLOOKUP($AA425,[3]!unidad_medida[[nombre]:[Columna1]],2,0)</f>
        <v>#REF!</v>
      </c>
      <c r="BE425" s="40" t="str">
        <f t="shared" si="301"/>
        <v>No Aplica</v>
      </c>
      <c r="BF425" s="40" t="str">
        <f t="shared" si="301"/>
        <v>No Aplica</v>
      </c>
      <c r="BG425" s="40" t="str">
        <f t="shared" si="301"/>
        <v>No Aplica</v>
      </c>
      <c r="BH425" s="41" t="e">
        <f>+VLOOKUP($AP425,[3]!Responsables[#Data],3,0)</f>
        <v>#REF!</v>
      </c>
      <c r="BI425" s="41" t="e">
        <f>+VLOOKUP($AA425,[3]!unidad_medida[[nombre]:[Columna1]],5,0)</f>
        <v>#REF!</v>
      </c>
    </row>
    <row r="426" spans="1:61" ht="24" x14ac:dyDescent="0.35">
      <c r="A426" s="58" t="s">
        <v>250</v>
      </c>
      <c r="B426" s="58" t="s">
        <v>251</v>
      </c>
      <c r="C426" s="59">
        <v>4.3</v>
      </c>
      <c r="D426" s="19">
        <f t="shared" si="281"/>
        <v>111</v>
      </c>
      <c r="E426" s="20" t="str">
        <f t="shared" si="305"/>
        <v>GR</v>
      </c>
      <c r="F426" s="21"/>
      <c r="G426" s="22"/>
      <c r="H426" s="22"/>
      <c r="I426" s="22"/>
      <c r="J426" s="22"/>
      <c r="K426" s="22"/>
      <c r="L426" s="22"/>
      <c r="M426" s="22"/>
      <c r="N426" s="22"/>
      <c r="O426" s="22"/>
      <c r="P426" s="53" t="str">
        <f>+"Número de Empresas del Sector Agrícola según la Categoría de Tamaño Específica del Servicio de Impuestos Internos de Chile para el Año 2020 (USD)"</f>
        <v>Número de Empresas del Sector Agrícola según la Categoría de Tamaño Específica del Servicio de Impuestos Internos de Chile para el Año 2020 (USD)</v>
      </c>
      <c r="Q426" s="20" t="s">
        <v>229</v>
      </c>
      <c r="R426" s="51"/>
      <c r="S426" s="52"/>
      <c r="T426" s="28"/>
      <c r="U426" s="28"/>
      <c r="V426" s="28"/>
      <c r="W426" s="28"/>
      <c r="X426" s="28"/>
      <c r="Y426" s="28"/>
      <c r="Z426" s="25" t="s">
        <v>230</v>
      </c>
      <c r="AA426" s="29" t="s">
        <v>230</v>
      </c>
      <c r="AB426" s="30" t="str">
        <f t="shared" si="302"/>
        <v>Chile</v>
      </c>
      <c r="AC426" s="31" t="str">
        <f t="shared" si="302"/>
        <v>Año 2020</v>
      </c>
      <c r="AD426" s="32" t="s">
        <v>54</v>
      </c>
      <c r="AE426" s="30" t="s">
        <v>55</v>
      </c>
      <c r="AG426" s="33" t="str">
        <f t="shared" si="275"/>
        <v>Gráfico 9</v>
      </c>
      <c r="AH426" s="34" t="s">
        <v>231</v>
      </c>
      <c r="AI426" s="34" t="str">
        <f t="shared" si="267"/>
        <v>Ventas estimadas de empresas dedicadas a agricultura y/o ganadería</v>
      </c>
      <c r="AJ426" s="34" t="str">
        <f t="shared" si="276"/>
        <v>Número de Empresas del Sector Agrícola según la Categoría de Tamaño Específica del Servicio de Impuestos Internos de Chile para el Año 2020 (USD)</v>
      </c>
      <c r="AK426" s="35" t="str">
        <f t="shared" si="303"/>
        <v>Año 2020</v>
      </c>
      <c r="AL426" s="34" t="str">
        <f t="shared" si="303"/>
        <v>venta estimada, empresas en agricultura, cultivos, actividad económica, agricultura, ganadería</v>
      </c>
      <c r="AM426" s="36" t="str">
        <f t="shared" si="277"/>
        <v>https://analytics.zoho.com/open-view/2395394000001194468</v>
      </c>
      <c r="AN426" s="44" t="str">
        <f t="shared" si="299"/>
        <v>CHL</v>
      </c>
      <c r="AO426" s="44" t="str">
        <f t="shared" si="299"/>
        <v>País</v>
      </c>
      <c r="AP426" s="34" t="str">
        <f t="shared" si="299"/>
        <v>Número de Empleados de las empresas dedicadas a una actividad económica asociada a la agricultura o la ganadería, según tamaño de la empresa.</v>
      </c>
      <c r="AQ426" s="45">
        <f t="shared" si="299"/>
        <v>44324</v>
      </c>
      <c r="AR426" s="36" t="str">
        <f t="shared" si="299"/>
        <v>Español</v>
      </c>
      <c r="AS426" s="36" t="str">
        <f t="shared" si="299"/>
        <v>Naty</v>
      </c>
      <c r="AT426" s="40" t="str">
        <f t="shared" si="299"/>
        <v>No Aplica</v>
      </c>
      <c r="AU426" s="40" t="str">
        <f t="shared" si="299"/>
        <v>No Aplica</v>
      </c>
      <c r="AV426" s="40" t="str">
        <f t="shared" si="299"/>
        <v>No Aplica</v>
      </c>
      <c r="AW426" s="35">
        <f t="shared" si="299"/>
        <v>100117006</v>
      </c>
      <c r="AX426" s="41" t="e">
        <f t="shared" si="300"/>
        <v>#REF!</v>
      </c>
      <c r="AY426" s="46" t="str">
        <f t="shared" si="300"/>
        <v>Fruta</v>
      </c>
      <c r="AZ426" s="40">
        <f t="shared" si="300"/>
        <v>38</v>
      </c>
      <c r="BA426" s="41" t="e">
        <f>+VLOOKUP($Z426,[3]!Temporalidad[[nombre]:[Columna1]],7,0)</f>
        <v>#REF!</v>
      </c>
      <c r="BB426" s="41" t="e">
        <f>+VLOOKUP($B426,[3]!Tipo_Gráfico[#Data],2,0)</f>
        <v>#REF!</v>
      </c>
      <c r="BC426" s="36" t="str">
        <f t="shared" si="285"/>
        <v>Servicio de Impuestos Internos , Ministerio de Hacienda, Chile</v>
      </c>
      <c r="BD426" s="35" t="e">
        <f>+VLOOKUP($AA426,[3]!unidad_medida[[nombre]:[Columna1]],2,0)</f>
        <v>#REF!</v>
      </c>
      <c r="BE426" s="40" t="str">
        <f t="shared" si="301"/>
        <v>No Aplica</v>
      </c>
      <c r="BF426" s="40" t="str">
        <f t="shared" si="301"/>
        <v>No Aplica</v>
      </c>
      <c r="BG426" s="40" t="str">
        <f t="shared" si="301"/>
        <v>No Aplica</v>
      </c>
      <c r="BH426" s="41" t="e">
        <f>+VLOOKUP($AP426,[3]!Responsables[#Data],3,0)</f>
        <v>#REF!</v>
      </c>
      <c r="BI426" s="41" t="e">
        <f>+VLOOKUP($AA426,[3]!unidad_medida[[nombre]:[Columna1]],5,0)</f>
        <v>#REF!</v>
      </c>
    </row>
    <row r="427" spans="1:61" ht="24" x14ac:dyDescent="0.35">
      <c r="A427" s="58" t="s">
        <v>250</v>
      </c>
      <c r="B427" s="58" t="s">
        <v>251</v>
      </c>
      <c r="C427" s="59">
        <v>4.3</v>
      </c>
      <c r="D427" s="19">
        <f t="shared" si="281"/>
        <v>112</v>
      </c>
      <c r="E427" s="20" t="str">
        <f t="shared" si="305"/>
        <v>GR</v>
      </c>
      <c r="F427" s="21"/>
      <c r="G427" s="22"/>
      <c r="H427" s="22"/>
      <c r="I427" s="22"/>
      <c r="J427" s="22"/>
      <c r="K427" s="22"/>
      <c r="L427" s="22"/>
      <c r="M427" s="22"/>
      <c r="N427" s="22"/>
      <c r="O427" s="22"/>
      <c r="P427" s="53" t="str">
        <f>+"Ventas Estimadas de Empresas del Sector Agrícola según la Categoría de Tamaño Específica del Servicio de Impuestos Internos de Chile para el Año 2020 (USD)"</f>
        <v>Ventas Estimadas de Empresas del Sector Agrícola según la Categoría de Tamaño Específica del Servicio de Impuestos Internos de Chile para el Año 2020 (USD)</v>
      </c>
      <c r="Q427" s="20" t="s">
        <v>232</v>
      </c>
      <c r="R427" s="51"/>
      <c r="S427" s="52"/>
      <c r="T427" s="28"/>
      <c r="U427" s="28"/>
      <c r="V427" s="28"/>
      <c r="W427" s="28"/>
      <c r="X427" s="28"/>
      <c r="Y427" s="28"/>
      <c r="Z427" s="25" t="s">
        <v>233</v>
      </c>
      <c r="AA427" s="29" t="s">
        <v>233</v>
      </c>
      <c r="AB427" s="30" t="str">
        <f t="shared" si="302"/>
        <v>Chile</v>
      </c>
      <c r="AC427" s="31" t="str">
        <f t="shared" si="302"/>
        <v>Año 2020</v>
      </c>
      <c r="AD427" s="32" t="s">
        <v>106</v>
      </c>
      <c r="AE427" s="30" t="s">
        <v>107</v>
      </c>
      <c r="AG427" s="33" t="str">
        <f t="shared" si="275"/>
        <v>Gráfico 10</v>
      </c>
      <c r="AH427" s="34" t="s">
        <v>108</v>
      </c>
      <c r="AI427" s="34" t="str">
        <f t="shared" si="267"/>
        <v>Ventas estimadas de empresas dedicadas a agricultura y/o ganadería</v>
      </c>
      <c r="AJ427" s="34" t="str">
        <f t="shared" si="276"/>
        <v>Ventas Estimadas de Empresas del Sector Agrícola según la Categoría de Tamaño Específica del Servicio de Impuestos Internos de Chile para el Año 2020 (USD)</v>
      </c>
      <c r="AK427" s="35" t="str">
        <f t="shared" si="303"/>
        <v>Año 2020</v>
      </c>
      <c r="AL427" s="34" t="str">
        <f t="shared" si="303"/>
        <v>venta estimada, empresas en agricultura, cultivos, actividad económica, agricultura, ganadería</v>
      </c>
      <c r="AM427" s="36" t="str">
        <f t="shared" si="277"/>
        <v>https://analytics.zoho.com/open-view/2395394000001194755</v>
      </c>
      <c r="AN427" s="44" t="str">
        <f t="shared" si="299"/>
        <v>CHL</v>
      </c>
      <c r="AO427" s="44" t="str">
        <f t="shared" si="299"/>
        <v>País</v>
      </c>
      <c r="AP427" s="34" t="str">
        <f t="shared" si="299"/>
        <v>Número de Empleados de las empresas dedicadas a una actividad económica asociada a la agricultura o la ganadería, según tamaño de la empresa.</v>
      </c>
      <c r="AQ427" s="45">
        <f t="shared" si="299"/>
        <v>44324</v>
      </c>
      <c r="AR427" s="36" t="str">
        <f t="shared" si="299"/>
        <v>Español</v>
      </c>
      <c r="AS427" s="36" t="str">
        <f t="shared" si="299"/>
        <v>Naty</v>
      </c>
      <c r="AT427" s="40" t="str">
        <f t="shared" si="299"/>
        <v>No Aplica</v>
      </c>
      <c r="AU427" s="40" t="str">
        <f t="shared" si="299"/>
        <v>No Aplica</v>
      </c>
      <c r="AV427" s="40" t="str">
        <f t="shared" si="299"/>
        <v>No Aplica</v>
      </c>
      <c r="AW427" s="35">
        <f t="shared" si="299"/>
        <v>100117006</v>
      </c>
      <c r="AX427" s="41" t="e">
        <f t="shared" si="300"/>
        <v>#REF!</v>
      </c>
      <c r="AY427" s="46" t="str">
        <f t="shared" si="300"/>
        <v>Fruta</v>
      </c>
      <c r="AZ427" s="40">
        <f t="shared" si="300"/>
        <v>38</v>
      </c>
      <c r="BA427" s="41" t="e">
        <f>+VLOOKUP($Z427,[3]!Temporalidad[[nombre]:[Columna1]],7,0)</f>
        <v>#REF!</v>
      </c>
      <c r="BB427" s="41" t="e">
        <f>+VLOOKUP($B427,[3]!Tipo_Gráfico[#Data],2,0)</f>
        <v>#REF!</v>
      </c>
      <c r="BC427" s="36" t="str">
        <f t="shared" si="285"/>
        <v>Servicio de Impuestos Internos , Ministerio de Hacienda, Chile</v>
      </c>
      <c r="BD427" s="35" t="e">
        <f>+VLOOKUP($AA427,[3]!unidad_medida[[nombre]:[Columna1]],2,0)</f>
        <v>#REF!</v>
      </c>
      <c r="BE427" s="40" t="str">
        <f t="shared" si="301"/>
        <v>No Aplica</v>
      </c>
      <c r="BF427" s="40" t="str">
        <f t="shared" si="301"/>
        <v>No Aplica</v>
      </c>
      <c r="BG427" s="40" t="str">
        <f t="shared" si="301"/>
        <v>No Aplica</v>
      </c>
      <c r="BH427" s="41" t="e">
        <f>+VLOOKUP($AP427,[3]!Responsables[#Data],3,0)</f>
        <v>#REF!</v>
      </c>
      <c r="BI427" s="41" t="e">
        <f>+VLOOKUP($AA427,[3]!unidad_medida[[nombre]:[Columna1]],5,0)</f>
        <v>#REF!</v>
      </c>
    </row>
    <row r="428" spans="1:61" ht="24" x14ac:dyDescent="0.35">
      <c r="A428" s="58" t="s">
        <v>250</v>
      </c>
      <c r="B428" s="58" t="s">
        <v>251</v>
      </c>
      <c r="C428" s="59">
        <v>4.3</v>
      </c>
      <c r="D428" s="19">
        <f t="shared" si="281"/>
        <v>113</v>
      </c>
      <c r="E428" s="20" t="str">
        <f t="shared" si="305"/>
        <v>GR</v>
      </c>
      <c r="F428" s="21"/>
      <c r="G428" s="22"/>
      <c r="H428" s="22"/>
      <c r="I428" s="22"/>
      <c r="J428" s="22"/>
      <c r="K428" s="22"/>
      <c r="L428" s="22"/>
      <c r="M428" s="22"/>
      <c r="N428" s="22"/>
      <c r="O428" s="22"/>
      <c r="P428" s="53" t="s">
        <v>234</v>
      </c>
      <c r="Q428" s="20" t="s">
        <v>235</v>
      </c>
      <c r="R428" s="51"/>
      <c r="S428" s="52"/>
      <c r="T428" s="28"/>
      <c r="U428" s="28"/>
      <c r="V428" s="28"/>
      <c r="W428" s="28"/>
      <c r="X428" s="28"/>
      <c r="Y428" s="28"/>
      <c r="Z428" s="25" t="s">
        <v>236</v>
      </c>
      <c r="AA428" s="29" t="s">
        <v>236</v>
      </c>
      <c r="AB428" s="30" t="str">
        <f t="shared" si="302"/>
        <v>Chile</v>
      </c>
      <c r="AC428" s="31" t="str">
        <f t="shared" si="302"/>
        <v>Año 2020</v>
      </c>
      <c r="AD428" s="32" t="s">
        <v>54</v>
      </c>
      <c r="AE428" s="30" t="s">
        <v>55</v>
      </c>
      <c r="AG428" s="33" t="str">
        <f t="shared" si="275"/>
        <v>Gráfico 11</v>
      </c>
      <c r="AH428" s="34" t="s">
        <v>231</v>
      </c>
      <c r="AI428" s="34" t="str">
        <f t="shared" si="267"/>
        <v>Ventas estimadas de empresas dedicadas a agricultura y/o ganadería</v>
      </c>
      <c r="AJ428" s="34" t="str">
        <f t="shared" si="276"/>
        <v>Número de Empresas y Ventas Estimadas del Sector Agrícola según la Categoría de Tamaño Específica del Servicio de Impuestos Internos de Chile para el Año 2020 (USD)</v>
      </c>
      <c r="AK428" s="35" t="str">
        <f t="shared" si="303"/>
        <v>Año 2020</v>
      </c>
      <c r="AL428" s="34" t="str">
        <f t="shared" si="303"/>
        <v>venta estimada, empresas en agricultura, cultivos, actividad económica, agricultura, ganadería</v>
      </c>
      <c r="AM428" s="36" t="str">
        <f t="shared" si="277"/>
        <v>https://analytics.zoho.com/open-view/2395394000001194960</v>
      </c>
      <c r="AN428" s="44" t="str">
        <f t="shared" si="299"/>
        <v>CHL</v>
      </c>
      <c r="AO428" s="44" t="str">
        <f t="shared" si="299"/>
        <v>País</v>
      </c>
      <c r="AP428" s="34" t="str">
        <f t="shared" si="299"/>
        <v>Número de Empleados de las empresas dedicadas a una actividad económica asociada a la agricultura o la ganadería, según tamaño de la empresa.</v>
      </c>
      <c r="AQ428" s="45">
        <f t="shared" si="299"/>
        <v>44324</v>
      </c>
      <c r="AR428" s="36" t="str">
        <f t="shared" si="299"/>
        <v>Español</v>
      </c>
      <c r="AS428" s="36" t="str">
        <f t="shared" si="299"/>
        <v>Naty</v>
      </c>
      <c r="AT428" s="40" t="str">
        <f t="shared" si="299"/>
        <v>No Aplica</v>
      </c>
      <c r="AU428" s="40" t="str">
        <f t="shared" si="299"/>
        <v>No Aplica</v>
      </c>
      <c r="AV428" s="40" t="str">
        <f t="shared" si="299"/>
        <v>No Aplica</v>
      </c>
      <c r="AW428" s="35">
        <f t="shared" si="299"/>
        <v>100117006</v>
      </c>
      <c r="AX428" s="41" t="e">
        <f t="shared" si="300"/>
        <v>#REF!</v>
      </c>
      <c r="AY428" s="46" t="str">
        <f t="shared" si="300"/>
        <v>Fruta</v>
      </c>
      <c r="AZ428" s="40">
        <f t="shared" si="300"/>
        <v>38</v>
      </c>
      <c r="BA428" s="41" t="e">
        <f>+VLOOKUP($Z428,[3]!Temporalidad[[nombre]:[Columna1]],7,0)</f>
        <v>#REF!</v>
      </c>
      <c r="BB428" s="41" t="e">
        <f>+VLOOKUP($B428,[3]!Tipo_Gráfico[#Data],2,0)</f>
        <v>#REF!</v>
      </c>
      <c r="BC428" s="36" t="str">
        <f t="shared" si="285"/>
        <v>Servicio de Impuestos Internos , Ministerio de Hacienda, Chile</v>
      </c>
      <c r="BD428" s="35" t="e">
        <f>+VLOOKUP($AA428,[3]!unidad_medida[[nombre]:[Columna1]],2,0)</f>
        <v>#REF!</v>
      </c>
      <c r="BE428" s="40" t="str">
        <f t="shared" si="301"/>
        <v>No Aplica</v>
      </c>
      <c r="BF428" s="40" t="str">
        <f t="shared" si="301"/>
        <v>No Aplica</v>
      </c>
      <c r="BG428" s="40" t="str">
        <f t="shared" si="301"/>
        <v>No Aplica</v>
      </c>
      <c r="BH428" s="41" t="e">
        <f>+VLOOKUP($AP428,[3]!Responsables[#Data],3,0)</f>
        <v>#REF!</v>
      </c>
      <c r="BI428" s="41" t="e">
        <f>+VLOOKUP($AA428,[3]!unidad_medida[[nombre]:[Columna1]],5,0)</f>
        <v>#REF!</v>
      </c>
    </row>
    <row r="429" spans="1:61" ht="24" x14ac:dyDescent="0.35">
      <c r="A429" s="58" t="s">
        <v>250</v>
      </c>
      <c r="B429" s="58" t="s">
        <v>251</v>
      </c>
      <c r="C429" s="59">
        <v>4.3</v>
      </c>
      <c r="D429" s="19">
        <f t="shared" si="281"/>
        <v>114</v>
      </c>
      <c r="E429" s="20" t="s">
        <v>237</v>
      </c>
      <c r="F429" s="21"/>
      <c r="G429" s="22"/>
      <c r="H429" s="24">
        <v>100110</v>
      </c>
      <c r="I429" s="23" t="s">
        <v>48</v>
      </c>
      <c r="J429" s="23" t="s">
        <v>48</v>
      </c>
      <c r="K429" s="22"/>
      <c r="L429" s="22"/>
      <c r="M429" s="22"/>
      <c r="N429" s="22"/>
      <c r="O429" s="22"/>
      <c r="P429" s="53" t="str">
        <f>+"Número de Empresas del Sector Agrícola en cultivos de  "&amp;R429&amp;"  según la Categoría de Tamaño Específica del Servicio de Impuestos Internos de Chile para el Año 2020 (USD)"</f>
        <v>Número de Empresas del Sector Agrícola en cultivos de  Legumbres  según la Categoría de Tamaño Específica del Servicio de Impuestos Internos de Chile para el Año 2020 (USD)</v>
      </c>
      <c r="Q429" s="20" t="s">
        <v>238</v>
      </c>
      <c r="R429" s="47" t="s">
        <v>136</v>
      </c>
      <c r="S429" s="48">
        <f>+H429</f>
        <v>100110</v>
      </c>
      <c r="T429" s="28"/>
      <c r="U429" s="28"/>
      <c r="V429" s="28"/>
      <c r="W429" s="28"/>
      <c r="X429" s="28"/>
      <c r="Y429" s="28"/>
      <c r="Z429" s="25"/>
      <c r="AA429" s="29"/>
      <c r="AB429" s="30" t="str">
        <f t="shared" si="302"/>
        <v>Chile</v>
      </c>
      <c r="AC429" s="31" t="str">
        <f t="shared" si="302"/>
        <v>Año 2020</v>
      </c>
      <c r="AD429" s="32" t="s">
        <v>239</v>
      </c>
      <c r="AE429" s="30" t="s">
        <v>138</v>
      </c>
      <c r="AG429" s="33" t="str">
        <f t="shared" si="275"/>
        <v>Informe 1</v>
      </c>
      <c r="AH429" s="34" t="s">
        <v>240</v>
      </c>
      <c r="AI429" s="34" t="str">
        <f t="shared" si="267"/>
        <v>Ventas estimadas de empresas dedicadas a agricultura y/o ganadería</v>
      </c>
      <c r="AJ429" s="34" t="str">
        <f t="shared" si="276"/>
        <v>Número de Empresas del Sector Agrícola en cultivos de  Legumbres  según la Categoría de Tamaño Específica del Servicio de Impuestos Internos de Chile para el Año 2020 (USD)</v>
      </c>
      <c r="AK429" s="35" t="str">
        <f t="shared" si="303"/>
        <v>Año 2020</v>
      </c>
      <c r="AL429" s="34" t="str">
        <f t="shared" si="303"/>
        <v>venta estimada, empresas en agricultura, cultivos, actividad económica, agricultura, ganadería</v>
      </c>
      <c r="AM429" s="36">
        <f t="shared" si="277"/>
        <v>0</v>
      </c>
      <c r="AN429" s="44" t="str">
        <f t="shared" ref="AN429:AZ444" si="306">+AN428</f>
        <v>CHL</v>
      </c>
      <c r="AO429" s="44" t="str">
        <f t="shared" si="306"/>
        <v>País</v>
      </c>
      <c r="AP429" s="34" t="str">
        <f t="shared" si="306"/>
        <v>Número de Empleados de las empresas dedicadas a una actividad económica asociada a la agricultura o la ganadería, según tamaño de la empresa.</v>
      </c>
      <c r="AQ429" s="45">
        <f t="shared" si="306"/>
        <v>44324</v>
      </c>
      <c r="AR429" s="36" t="str">
        <f t="shared" si="306"/>
        <v>Español</v>
      </c>
      <c r="AS429" s="36" t="str">
        <f t="shared" si="306"/>
        <v>Naty</v>
      </c>
      <c r="AT429" s="40" t="str">
        <f t="shared" si="306"/>
        <v>No Aplica</v>
      </c>
      <c r="AU429" s="40" t="str">
        <f t="shared" si="306"/>
        <v>No Aplica</v>
      </c>
      <c r="AV429" s="40" t="str">
        <f t="shared" si="306"/>
        <v>No Aplica</v>
      </c>
      <c r="AW429" s="35">
        <f t="shared" si="306"/>
        <v>100117006</v>
      </c>
      <c r="AX429" s="41" t="e">
        <f t="shared" si="306"/>
        <v>#REF!</v>
      </c>
      <c r="AY429" s="46" t="str">
        <f t="shared" si="306"/>
        <v>Fruta</v>
      </c>
      <c r="AZ429" s="40">
        <f t="shared" si="306"/>
        <v>38</v>
      </c>
      <c r="BA429" s="41" t="e">
        <f>+VLOOKUP($Z429,[3]!Temporalidad[[nombre]:[Columna1]],7,0)</f>
        <v>#REF!</v>
      </c>
      <c r="BB429" s="41" t="e">
        <f>+VLOOKUP($B429,[3]!Tipo_Gráfico[#Data],2,0)</f>
        <v>#REF!</v>
      </c>
      <c r="BC429" s="36" t="str">
        <f t="shared" si="285"/>
        <v>Servicio de Impuestos Internos , Ministerio de Hacienda, Chile</v>
      </c>
      <c r="BD429" s="35" t="e">
        <f>+VLOOKUP($AA429,[3]!unidad_medida[[nombre]:[Columna1]],2,0)</f>
        <v>#REF!</v>
      </c>
      <c r="BE429" s="40" t="str">
        <f t="shared" ref="BE429:BG444" si="307">+BE428</f>
        <v>No Aplica</v>
      </c>
      <c r="BF429" s="40" t="str">
        <f t="shared" si="307"/>
        <v>No Aplica</v>
      </c>
      <c r="BG429" s="40" t="str">
        <f t="shared" si="307"/>
        <v>No Aplica</v>
      </c>
      <c r="BH429" s="41" t="e">
        <f>+VLOOKUP($AP429,[3]!Responsables[#Data],3,0)</f>
        <v>#REF!</v>
      </c>
      <c r="BI429" s="41" t="e">
        <f>+VLOOKUP($AA429,[3]!unidad_medida[[nombre]:[Columna1]],5,0)</f>
        <v>#REF!</v>
      </c>
    </row>
    <row r="430" spans="1:61" ht="24" x14ac:dyDescent="0.35">
      <c r="A430" s="58" t="s">
        <v>250</v>
      </c>
      <c r="B430" s="58" t="s">
        <v>251</v>
      </c>
      <c r="C430" s="59">
        <v>4.3</v>
      </c>
      <c r="D430" s="19">
        <f t="shared" si="281"/>
        <v>115</v>
      </c>
      <c r="E430" s="20" t="s">
        <v>237</v>
      </c>
      <c r="F430" s="21"/>
      <c r="G430" s="22"/>
      <c r="H430" s="24">
        <v>100111</v>
      </c>
      <c r="I430" s="23" t="s">
        <v>48</v>
      </c>
      <c r="J430" s="23" t="s">
        <v>48</v>
      </c>
      <c r="K430" s="22"/>
      <c r="L430" s="22"/>
      <c r="M430" s="22"/>
      <c r="N430" s="22"/>
      <c r="O430" s="22"/>
      <c r="P430" s="53" t="str">
        <f t="shared" ref="P430:P435" si="308">+"Número de Empresas del Sector Agrícola en cultivos de  "&amp;R430&amp;"  según la Categoría de Tamaño Específica del Servicio de Impuestos Internos de Chile para el Año 2020 (USD)"</f>
        <v>Número de Empresas del Sector Agrícola en cultivos de  Cereales  según la Categoría de Tamaño Específica del Servicio de Impuestos Internos de Chile para el Año 2020 (USD)</v>
      </c>
      <c r="Q430" s="20" t="str">
        <f>+Q429</f>
        <v>Informe 1</v>
      </c>
      <c r="R430" s="47" t="s">
        <v>140</v>
      </c>
      <c r="S430" s="48">
        <f t="shared" ref="S430:S435" si="309">+H430</f>
        <v>100111</v>
      </c>
      <c r="T430" s="28"/>
      <c r="U430" s="28"/>
      <c r="V430" s="28"/>
      <c r="W430" s="28"/>
      <c r="X430" s="28"/>
      <c r="Y430" s="28"/>
      <c r="Z430" s="25"/>
      <c r="AA430" s="29"/>
      <c r="AB430" s="30" t="str">
        <f t="shared" ref="AB430:AE445" si="310">+AB429</f>
        <v>Chile</v>
      </c>
      <c r="AC430" s="31" t="str">
        <f t="shared" si="310"/>
        <v>Año 2020</v>
      </c>
      <c r="AD430" s="32" t="str">
        <f>+AD429</f>
        <v>empleados</v>
      </c>
      <c r="AE430" s="30" t="str">
        <f t="shared" ref="AE430:AE435" si="311">+AE429</f>
        <v>Empleados</v>
      </c>
      <c r="AG430" s="33" t="str">
        <f t="shared" si="275"/>
        <v>Informe 1</v>
      </c>
      <c r="AH430" s="34" t="str">
        <f t="shared" si="283"/>
        <v>Número de Empleados</v>
      </c>
      <c r="AI430" s="34" t="str">
        <f t="shared" si="267"/>
        <v>Ventas estimadas de empresas dedicadas a agricultura y/o ganadería</v>
      </c>
      <c r="AJ430" s="34" t="str">
        <f t="shared" si="276"/>
        <v>Número de Empresas del Sector Agrícola en cultivos de  Cereales  según la Categoría de Tamaño Específica del Servicio de Impuestos Internos de Chile para el Año 2020 (USD)</v>
      </c>
      <c r="AK430" s="35" t="str">
        <f t="shared" ref="AK430:AL445" si="312">+AK429</f>
        <v>Año 2020</v>
      </c>
      <c r="AL430" s="34" t="str">
        <f t="shared" si="312"/>
        <v>venta estimada, empresas en agricultura, cultivos, actividad económica, agricultura, ganadería</v>
      </c>
      <c r="AM430" s="36">
        <f t="shared" si="277"/>
        <v>0</v>
      </c>
      <c r="AN430" s="44" t="str">
        <f t="shared" si="306"/>
        <v>CHL</v>
      </c>
      <c r="AO430" s="44" t="str">
        <f t="shared" si="306"/>
        <v>País</v>
      </c>
      <c r="AP430" s="34" t="str">
        <f t="shared" si="306"/>
        <v>Número de Empleados de las empresas dedicadas a una actividad económica asociada a la agricultura o la ganadería, según tamaño de la empresa.</v>
      </c>
      <c r="AQ430" s="45">
        <f t="shared" si="306"/>
        <v>44324</v>
      </c>
      <c r="AR430" s="36" t="str">
        <f t="shared" si="306"/>
        <v>Español</v>
      </c>
      <c r="AS430" s="36" t="str">
        <f t="shared" si="306"/>
        <v>Naty</v>
      </c>
      <c r="AT430" s="40" t="str">
        <f t="shared" si="306"/>
        <v>No Aplica</v>
      </c>
      <c r="AU430" s="40" t="str">
        <f t="shared" si="306"/>
        <v>No Aplica</v>
      </c>
      <c r="AV430" s="40" t="str">
        <f t="shared" si="306"/>
        <v>No Aplica</v>
      </c>
      <c r="AW430" s="35">
        <f t="shared" si="306"/>
        <v>100117006</v>
      </c>
      <c r="AX430" s="41" t="e">
        <f t="shared" si="306"/>
        <v>#REF!</v>
      </c>
      <c r="AY430" s="46" t="str">
        <f t="shared" si="306"/>
        <v>Fruta</v>
      </c>
      <c r="AZ430" s="40">
        <f t="shared" si="306"/>
        <v>38</v>
      </c>
      <c r="BA430" s="41" t="e">
        <f>+VLOOKUP($Z430,[3]!Temporalidad[[nombre]:[Columna1]],7,0)</f>
        <v>#REF!</v>
      </c>
      <c r="BB430" s="41" t="e">
        <f>+VLOOKUP($B430,[3]!Tipo_Gráfico[#Data],2,0)</f>
        <v>#REF!</v>
      </c>
      <c r="BC430" s="36" t="str">
        <f t="shared" si="285"/>
        <v>Servicio de Impuestos Internos , Ministerio de Hacienda, Chile</v>
      </c>
      <c r="BD430" s="35" t="e">
        <f>+VLOOKUP($AA430,[3]!unidad_medida[[nombre]:[Columna1]],2,0)</f>
        <v>#REF!</v>
      </c>
      <c r="BE430" s="40" t="str">
        <f t="shared" si="307"/>
        <v>No Aplica</v>
      </c>
      <c r="BF430" s="40" t="str">
        <f t="shared" si="307"/>
        <v>No Aplica</v>
      </c>
      <c r="BG430" s="40" t="str">
        <f t="shared" si="307"/>
        <v>No Aplica</v>
      </c>
      <c r="BH430" s="41" t="e">
        <f>+VLOOKUP($AP430,[3]!Responsables[#Data],3,0)</f>
        <v>#REF!</v>
      </c>
      <c r="BI430" s="41" t="e">
        <f>+VLOOKUP($AA430,[3]!unidad_medida[[nombre]:[Columna1]],5,0)</f>
        <v>#REF!</v>
      </c>
    </row>
    <row r="431" spans="1:61" ht="24" x14ac:dyDescent="0.35">
      <c r="A431" s="58" t="s">
        <v>250</v>
      </c>
      <c r="B431" s="58" t="s">
        <v>251</v>
      </c>
      <c r="C431" s="59">
        <v>4.3</v>
      </c>
      <c r="D431" s="19">
        <f t="shared" si="281"/>
        <v>116</v>
      </c>
      <c r="E431" s="20" t="s">
        <v>237</v>
      </c>
      <c r="F431" s="21"/>
      <c r="G431" s="22"/>
      <c r="H431" s="24">
        <v>100112</v>
      </c>
      <c r="I431" s="23" t="s">
        <v>48</v>
      </c>
      <c r="J431" s="23" t="s">
        <v>48</v>
      </c>
      <c r="K431" s="22"/>
      <c r="L431" s="22"/>
      <c r="M431" s="22"/>
      <c r="N431" s="22"/>
      <c r="O431" s="22"/>
      <c r="P431" s="53" t="str">
        <f t="shared" si="308"/>
        <v>Número de Empresas del Sector Agrícola en cultivos de  Hortalizas  según la Categoría de Tamaño Específica del Servicio de Impuestos Internos de Chile para el Año 2020 (USD)</v>
      </c>
      <c r="Q431" s="20" t="str">
        <f t="shared" ref="Q431:Q435" si="313">+Q430</f>
        <v>Informe 1</v>
      </c>
      <c r="R431" s="47" t="s">
        <v>142</v>
      </c>
      <c r="S431" s="48">
        <f t="shared" si="309"/>
        <v>100112</v>
      </c>
      <c r="T431" s="28"/>
      <c r="U431" s="28"/>
      <c r="V431" s="28"/>
      <c r="W431" s="28"/>
      <c r="X431" s="28"/>
      <c r="Y431" s="28"/>
      <c r="Z431" s="25"/>
      <c r="AA431" s="29"/>
      <c r="AB431" s="30" t="str">
        <f t="shared" si="310"/>
        <v>Chile</v>
      </c>
      <c r="AC431" s="31" t="str">
        <f t="shared" si="310"/>
        <v>Año 2020</v>
      </c>
      <c r="AD431" s="32" t="str">
        <f t="shared" si="310"/>
        <v>empleados</v>
      </c>
      <c r="AE431" s="30" t="str">
        <f t="shared" si="311"/>
        <v>Empleados</v>
      </c>
      <c r="AG431" s="33" t="str">
        <f t="shared" si="275"/>
        <v>Informe 1</v>
      </c>
      <c r="AH431" s="34" t="str">
        <f t="shared" si="283"/>
        <v>Número de Empleados</v>
      </c>
      <c r="AI431" s="34" t="str">
        <f t="shared" si="267"/>
        <v>Ventas estimadas de empresas dedicadas a agricultura y/o ganadería</v>
      </c>
      <c r="AJ431" s="34" t="str">
        <f t="shared" si="276"/>
        <v>Número de Empresas del Sector Agrícola en cultivos de  Hortalizas  según la Categoría de Tamaño Específica del Servicio de Impuestos Internos de Chile para el Año 2020 (USD)</v>
      </c>
      <c r="AK431" s="35" t="str">
        <f t="shared" si="312"/>
        <v>Año 2020</v>
      </c>
      <c r="AL431" s="34" t="str">
        <f t="shared" si="312"/>
        <v>venta estimada, empresas en agricultura, cultivos, actividad económica, agricultura, ganadería</v>
      </c>
      <c r="AM431" s="36">
        <f t="shared" si="277"/>
        <v>0</v>
      </c>
      <c r="AN431" s="44" t="str">
        <f t="shared" si="306"/>
        <v>CHL</v>
      </c>
      <c r="AO431" s="44" t="str">
        <f t="shared" si="306"/>
        <v>País</v>
      </c>
      <c r="AP431" s="34" t="str">
        <f t="shared" si="306"/>
        <v>Número de Empleados de las empresas dedicadas a una actividad económica asociada a la agricultura o la ganadería, según tamaño de la empresa.</v>
      </c>
      <c r="AQ431" s="45">
        <f t="shared" si="306"/>
        <v>44324</v>
      </c>
      <c r="AR431" s="36" t="str">
        <f t="shared" si="306"/>
        <v>Español</v>
      </c>
      <c r="AS431" s="36" t="str">
        <f t="shared" si="306"/>
        <v>Naty</v>
      </c>
      <c r="AT431" s="40" t="str">
        <f t="shared" si="306"/>
        <v>No Aplica</v>
      </c>
      <c r="AU431" s="40" t="str">
        <f t="shared" si="306"/>
        <v>No Aplica</v>
      </c>
      <c r="AV431" s="40" t="str">
        <f t="shared" si="306"/>
        <v>No Aplica</v>
      </c>
      <c r="AW431" s="35">
        <f t="shared" si="306"/>
        <v>100117006</v>
      </c>
      <c r="AX431" s="41" t="e">
        <f t="shared" si="306"/>
        <v>#REF!</v>
      </c>
      <c r="AY431" s="46" t="str">
        <f t="shared" si="306"/>
        <v>Fruta</v>
      </c>
      <c r="AZ431" s="40">
        <f t="shared" si="306"/>
        <v>38</v>
      </c>
      <c r="BA431" s="41" t="e">
        <f>+VLOOKUP($Z431,[3]!Temporalidad[[nombre]:[Columna1]],7,0)</f>
        <v>#REF!</v>
      </c>
      <c r="BB431" s="41" t="e">
        <f>+VLOOKUP($B431,[3]!Tipo_Gráfico[#Data],2,0)</f>
        <v>#REF!</v>
      </c>
      <c r="BC431" s="36" t="str">
        <f t="shared" si="285"/>
        <v>Servicio de Impuestos Internos , Ministerio de Hacienda, Chile</v>
      </c>
      <c r="BD431" s="35" t="e">
        <f>+VLOOKUP($AA431,[3]!unidad_medida[[nombre]:[Columna1]],2,0)</f>
        <v>#REF!</v>
      </c>
      <c r="BE431" s="40" t="str">
        <f t="shared" si="307"/>
        <v>No Aplica</v>
      </c>
      <c r="BF431" s="40" t="str">
        <f t="shared" si="307"/>
        <v>No Aplica</v>
      </c>
      <c r="BG431" s="40" t="str">
        <f t="shared" si="307"/>
        <v>No Aplica</v>
      </c>
      <c r="BH431" s="41" t="e">
        <f>+VLOOKUP($AP431,[3]!Responsables[#Data],3,0)</f>
        <v>#REF!</v>
      </c>
      <c r="BI431" s="41" t="e">
        <f>+VLOOKUP($AA431,[3]!unidad_medida[[nombre]:[Columna1]],5,0)</f>
        <v>#REF!</v>
      </c>
    </row>
    <row r="432" spans="1:61" ht="24" x14ac:dyDescent="0.35">
      <c r="A432" s="58" t="s">
        <v>250</v>
      </c>
      <c r="B432" s="58" t="s">
        <v>251</v>
      </c>
      <c r="C432" s="59">
        <v>4.3</v>
      </c>
      <c r="D432" s="19">
        <f t="shared" si="281"/>
        <v>117</v>
      </c>
      <c r="E432" s="20" t="s">
        <v>237</v>
      </c>
      <c r="F432" s="21"/>
      <c r="G432" s="22"/>
      <c r="H432" s="24">
        <v>100113</v>
      </c>
      <c r="I432" s="23" t="s">
        <v>48</v>
      </c>
      <c r="J432" s="23" t="s">
        <v>48</v>
      </c>
      <c r="K432" s="22"/>
      <c r="L432" s="22"/>
      <c r="M432" s="22"/>
      <c r="N432" s="22"/>
      <c r="O432" s="22"/>
      <c r="P432" s="53" t="str">
        <f t="shared" si="308"/>
        <v>Número de Empresas del Sector Agrícola en cultivos de  Industriales  según la Categoría de Tamaño Específica del Servicio de Impuestos Internos de Chile para el Año 2020 (USD)</v>
      </c>
      <c r="Q432" s="20" t="str">
        <f t="shared" si="313"/>
        <v>Informe 1</v>
      </c>
      <c r="R432" s="47" t="s">
        <v>144</v>
      </c>
      <c r="S432" s="48">
        <f t="shared" si="309"/>
        <v>100113</v>
      </c>
      <c r="T432" s="28"/>
      <c r="U432" s="28"/>
      <c r="V432" s="28"/>
      <c r="W432" s="28"/>
      <c r="X432" s="28"/>
      <c r="Y432" s="28"/>
      <c r="Z432" s="25"/>
      <c r="AA432" s="29"/>
      <c r="AB432" s="30" t="str">
        <f t="shared" si="310"/>
        <v>Chile</v>
      </c>
      <c r="AC432" s="31" t="str">
        <f t="shared" si="310"/>
        <v>Año 2020</v>
      </c>
      <c r="AD432" s="32" t="str">
        <f t="shared" si="310"/>
        <v>empleados</v>
      </c>
      <c r="AE432" s="30" t="str">
        <f t="shared" si="311"/>
        <v>Empleados</v>
      </c>
      <c r="AG432" s="33" t="str">
        <f t="shared" si="275"/>
        <v>Informe 1</v>
      </c>
      <c r="AH432" s="34" t="str">
        <f t="shared" si="283"/>
        <v>Número de Empleados</v>
      </c>
      <c r="AI432" s="34" t="str">
        <f t="shared" si="283"/>
        <v>Ventas estimadas de empresas dedicadas a agricultura y/o ganadería</v>
      </c>
      <c r="AJ432" s="34" t="str">
        <f t="shared" si="276"/>
        <v>Número de Empresas del Sector Agrícola en cultivos de  Industriales  según la Categoría de Tamaño Específica del Servicio de Impuestos Internos de Chile para el Año 2020 (USD)</v>
      </c>
      <c r="AK432" s="35" t="str">
        <f t="shared" si="312"/>
        <v>Año 2020</v>
      </c>
      <c r="AL432" s="34" t="str">
        <f t="shared" si="312"/>
        <v>venta estimada, empresas en agricultura, cultivos, actividad económica, agricultura, ganadería</v>
      </c>
      <c r="AM432" s="36">
        <f t="shared" si="277"/>
        <v>0</v>
      </c>
      <c r="AN432" s="44" t="str">
        <f t="shared" si="306"/>
        <v>CHL</v>
      </c>
      <c r="AO432" s="44" t="str">
        <f t="shared" si="306"/>
        <v>País</v>
      </c>
      <c r="AP432" s="34" t="str">
        <f t="shared" si="306"/>
        <v>Número de Empleados de las empresas dedicadas a una actividad económica asociada a la agricultura o la ganadería, según tamaño de la empresa.</v>
      </c>
      <c r="AQ432" s="45">
        <f t="shared" si="306"/>
        <v>44324</v>
      </c>
      <c r="AR432" s="36" t="str">
        <f t="shared" si="306"/>
        <v>Español</v>
      </c>
      <c r="AS432" s="36" t="str">
        <f t="shared" si="306"/>
        <v>Naty</v>
      </c>
      <c r="AT432" s="40" t="str">
        <f t="shared" si="306"/>
        <v>No Aplica</v>
      </c>
      <c r="AU432" s="40" t="str">
        <f t="shared" si="306"/>
        <v>No Aplica</v>
      </c>
      <c r="AV432" s="40" t="str">
        <f t="shared" si="306"/>
        <v>No Aplica</v>
      </c>
      <c r="AW432" s="35">
        <f t="shared" si="306"/>
        <v>100117006</v>
      </c>
      <c r="AX432" s="41" t="e">
        <f t="shared" si="306"/>
        <v>#REF!</v>
      </c>
      <c r="AY432" s="46" t="str">
        <f t="shared" si="306"/>
        <v>Fruta</v>
      </c>
      <c r="AZ432" s="40">
        <f t="shared" si="306"/>
        <v>38</v>
      </c>
      <c r="BA432" s="41" t="e">
        <f>+VLOOKUP($Z432,[3]!Temporalidad[[nombre]:[Columna1]],7,0)</f>
        <v>#REF!</v>
      </c>
      <c r="BB432" s="41" t="e">
        <f>+VLOOKUP($B432,[3]!Tipo_Gráfico[#Data],2,0)</f>
        <v>#REF!</v>
      </c>
      <c r="BC432" s="36" t="str">
        <f t="shared" si="285"/>
        <v>Servicio de Impuestos Internos , Ministerio de Hacienda, Chile</v>
      </c>
      <c r="BD432" s="35" t="e">
        <f>+VLOOKUP($AA432,[3]!unidad_medida[[nombre]:[Columna1]],2,0)</f>
        <v>#REF!</v>
      </c>
      <c r="BE432" s="40" t="str">
        <f t="shared" si="307"/>
        <v>No Aplica</v>
      </c>
      <c r="BF432" s="40" t="str">
        <f t="shared" si="307"/>
        <v>No Aplica</v>
      </c>
      <c r="BG432" s="40" t="str">
        <f t="shared" si="307"/>
        <v>No Aplica</v>
      </c>
      <c r="BH432" s="41" t="e">
        <f>+VLOOKUP($AP432,[3]!Responsables[#Data],3,0)</f>
        <v>#REF!</v>
      </c>
      <c r="BI432" s="41" t="e">
        <f>+VLOOKUP($AA432,[3]!unidad_medida[[nombre]:[Columna1]],5,0)</f>
        <v>#REF!</v>
      </c>
    </row>
    <row r="433" spans="1:61" ht="24" x14ac:dyDescent="0.35">
      <c r="A433" s="58" t="s">
        <v>250</v>
      </c>
      <c r="B433" s="58" t="s">
        <v>251</v>
      </c>
      <c r="C433" s="59">
        <v>4.3</v>
      </c>
      <c r="D433" s="19">
        <f t="shared" si="281"/>
        <v>118</v>
      </c>
      <c r="E433" s="20" t="s">
        <v>237</v>
      </c>
      <c r="F433" s="21"/>
      <c r="G433" s="22"/>
      <c r="H433" s="24">
        <v>100114</v>
      </c>
      <c r="I433" s="23" t="s">
        <v>48</v>
      </c>
      <c r="J433" s="23" t="s">
        <v>48</v>
      </c>
      <c r="K433" s="22"/>
      <c r="L433" s="22"/>
      <c r="M433" s="22"/>
      <c r="N433" s="22"/>
      <c r="O433" s="22"/>
      <c r="P433" s="53" t="str">
        <f t="shared" si="308"/>
        <v>Número de Empresas del Sector Agrícola en cultivos de  Tubérculos  según la Categoría de Tamaño Específica del Servicio de Impuestos Internos de Chile para el Año 2020 (USD)</v>
      </c>
      <c r="Q433" s="20" t="str">
        <f t="shared" si="313"/>
        <v>Informe 1</v>
      </c>
      <c r="R433" s="47" t="s">
        <v>146</v>
      </c>
      <c r="S433" s="48">
        <f t="shared" si="309"/>
        <v>100114</v>
      </c>
      <c r="T433" s="28"/>
      <c r="U433" s="28"/>
      <c r="V433" s="28"/>
      <c r="W433" s="28"/>
      <c r="X433" s="28"/>
      <c r="Y433" s="28"/>
      <c r="Z433" s="25"/>
      <c r="AA433" s="29"/>
      <c r="AB433" s="30" t="str">
        <f t="shared" si="310"/>
        <v>Chile</v>
      </c>
      <c r="AC433" s="31" t="str">
        <f t="shared" si="310"/>
        <v>Año 2020</v>
      </c>
      <c r="AD433" s="32" t="str">
        <f t="shared" si="310"/>
        <v>empleados</v>
      </c>
      <c r="AE433" s="30" t="str">
        <f t="shared" si="311"/>
        <v>Empleados</v>
      </c>
      <c r="AG433" s="33" t="str">
        <f t="shared" si="275"/>
        <v>Informe 1</v>
      </c>
      <c r="AH433" s="34" t="str">
        <f t="shared" ref="AH433:AI448" si="314">+AH432</f>
        <v>Número de Empleados</v>
      </c>
      <c r="AI433" s="34" t="str">
        <f t="shared" si="314"/>
        <v>Ventas estimadas de empresas dedicadas a agricultura y/o ganadería</v>
      </c>
      <c r="AJ433" s="34" t="str">
        <f t="shared" si="276"/>
        <v>Número de Empresas del Sector Agrícola en cultivos de  Tubérculos  según la Categoría de Tamaño Específica del Servicio de Impuestos Internos de Chile para el Año 2020 (USD)</v>
      </c>
      <c r="AK433" s="35" t="str">
        <f t="shared" si="312"/>
        <v>Año 2020</v>
      </c>
      <c r="AL433" s="34" t="str">
        <f t="shared" si="312"/>
        <v>venta estimada, empresas en agricultura, cultivos, actividad económica, agricultura, ganadería</v>
      </c>
      <c r="AM433" s="36">
        <f t="shared" si="277"/>
        <v>0</v>
      </c>
      <c r="AN433" s="44" t="str">
        <f t="shared" si="306"/>
        <v>CHL</v>
      </c>
      <c r="AO433" s="44" t="str">
        <f t="shared" si="306"/>
        <v>País</v>
      </c>
      <c r="AP433" s="34" t="str">
        <f t="shared" si="306"/>
        <v>Número de Empleados de las empresas dedicadas a una actividad económica asociada a la agricultura o la ganadería, según tamaño de la empresa.</v>
      </c>
      <c r="AQ433" s="45">
        <f t="shared" si="306"/>
        <v>44324</v>
      </c>
      <c r="AR433" s="36" t="str">
        <f t="shared" si="306"/>
        <v>Español</v>
      </c>
      <c r="AS433" s="36" t="str">
        <f t="shared" si="306"/>
        <v>Naty</v>
      </c>
      <c r="AT433" s="40" t="str">
        <f t="shared" si="306"/>
        <v>No Aplica</v>
      </c>
      <c r="AU433" s="40" t="str">
        <f t="shared" si="306"/>
        <v>No Aplica</v>
      </c>
      <c r="AV433" s="40" t="str">
        <f t="shared" si="306"/>
        <v>No Aplica</v>
      </c>
      <c r="AW433" s="35">
        <f t="shared" si="306"/>
        <v>100117006</v>
      </c>
      <c r="AX433" s="41" t="e">
        <f t="shared" si="306"/>
        <v>#REF!</v>
      </c>
      <c r="AY433" s="46" t="str">
        <f t="shared" si="306"/>
        <v>Fruta</v>
      </c>
      <c r="AZ433" s="40">
        <f t="shared" si="306"/>
        <v>38</v>
      </c>
      <c r="BA433" s="41" t="e">
        <f>+VLOOKUP($Z433,[3]!Temporalidad[[nombre]:[Columna1]],7,0)</f>
        <v>#REF!</v>
      </c>
      <c r="BB433" s="41" t="e">
        <f>+VLOOKUP($B433,[3]!Tipo_Gráfico[#Data],2,0)</f>
        <v>#REF!</v>
      </c>
      <c r="BC433" s="36" t="str">
        <f t="shared" si="285"/>
        <v>Servicio de Impuestos Internos , Ministerio de Hacienda, Chile</v>
      </c>
      <c r="BD433" s="35" t="e">
        <f>+VLOOKUP($AA433,[3]!unidad_medida[[nombre]:[Columna1]],2,0)</f>
        <v>#REF!</v>
      </c>
      <c r="BE433" s="40" t="str">
        <f t="shared" si="307"/>
        <v>No Aplica</v>
      </c>
      <c r="BF433" s="40" t="str">
        <f t="shared" si="307"/>
        <v>No Aplica</v>
      </c>
      <c r="BG433" s="40" t="str">
        <f t="shared" si="307"/>
        <v>No Aplica</v>
      </c>
      <c r="BH433" s="41" t="e">
        <f>+VLOOKUP($AP433,[3]!Responsables[#Data],3,0)</f>
        <v>#REF!</v>
      </c>
      <c r="BI433" s="41" t="e">
        <f>+VLOOKUP($AA433,[3]!unidad_medida[[nombre]:[Columna1]],5,0)</f>
        <v>#REF!</v>
      </c>
    </row>
    <row r="434" spans="1:61" ht="24" x14ac:dyDescent="0.35">
      <c r="A434" s="58" t="s">
        <v>250</v>
      </c>
      <c r="B434" s="58" t="s">
        <v>251</v>
      </c>
      <c r="C434" s="59">
        <v>4.3</v>
      </c>
      <c r="D434" s="19">
        <f t="shared" si="281"/>
        <v>119</v>
      </c>
      <c r="E434" s="20" t="s">
        <v>237</v>
      </c>
      <c r="F434" s="21"/>
      <c r="G434" s="22"/>
      <c r="H434" s="24">
        <v>100115</v>
      </c>
      <c r="I434" s="23" t="s">
        <v>48</v>
      </c>
      <c r="J434" s="23" t="s">
        <v>48</v>
      </c>
      <c r="K434" s="22"/>
      <c r="L434" s="22"/>
      <c r="M434" s="22"/>
      <c r="N434" s="22"/>
      <c r="O434" s="22"/>
      <c r="P434" s="53" t="str">
        <f t="shared" si="308"/>
        <v>Número de Empresas del Sector Agrícola en cultivos de  Semillas  según la Categoría de Tamaño Específica del Servicio de Impuestos Internos de Chile para el Año 2020 (USD)</v>
      </c>
      <c r="Q434" s="20" t="str">
        <f t="shared" si="313"/>
        <v>Informe 1</v>
      </c>
      <c r="R434" s="47" t="s">
        <v>148</v>
      </c>
      <c r="S434" s="48">
        <f t="shared" si="309"/>
        <v>100115</v>
      </c>
      <c r="T434" s="28"/>
      <c r="U434" s="28"/>
      <c r="V434" s="28"/>
      <c r="W434" s="28"/>
      <c r="X434" s="28"/>
      <c r="Y434" s="28"/>
      <c r="Z434" s="25"/>
      <c r="AA434" s="29"/>
      <c r="AB434" s="30" t="str">
        <f t="shared" si="310"/>
        <v>Chile</v>
      </c>
      <c r="AC434" s="31" t="str">
        <f t="shared" si="310"/>
        <v>Año 2020</v>
      </c>
      <c r="AD434" s="32" t="str">
        <f t="shared" si="310"/>
        <v>empleados</v>
      </c>
      <c r="AE434" s="30" t="str">
        <f t="shared" si="311"/>
        <v>Empleados</v>
      </c>
      <c r="AG434" s="33" t="str">
        <f t="shared" si="275"/>
        <v>Informe 1</v>
      </c>
      <c r="AH434" s="34" t="str">
        <f t="shared" si="314"/>
        <v>Número de Empleados</v>
      </c>
      <c r="AI434" s="34" t="str">
        <f t="shared" si="314"/>
        <v>Ventas estimadas de empresas dedicadas a agricultura y/o ganadería</v>
      </c>
      <c r="AJ434" s="34" t="str">
        <f t="shared" si="276"/>
        <v>Número de Empresas del Sector Agrícola en cultivos de  Semillas  según la Categoría de Tamaño Específica del Servicio de Impuestos Internos de Chile para el Año 2020 (USD)</v>
      </c>
      <c r="AK434" s="35" t="str">
        <f t="shared" si="312"/>
        <v>Año 2020</v>
      </c>
      <c r="AL434" s="34" t="str">
        <f t="shared" si="312"/>
        <v>venta estimada, empresas en agricultura, cultivos, actividad económica, agricultura, ganadería</v>
      </c>
      <c r="AM434" s="36">
        <f t="shared" si="277"/>
        <v>0</v>
      </c>
      <c r="AN434" s="44" t="str">
        <f t="shared" si="306"/>
        <v>CHL</v>
      </c>
      <c r="AO434" s="44" t="str">
        <f t="shared" si="306"/>
        <v>País</v>
      </c>
      <c r="AP434" s="34" t="str">
        <f t="shared" si="306"/>
        <v>Número de Empleados de las empresas dedicadas a una actividad económica asociada a la agricultura o la ganadería, según tamaño de la empresa.</v>
      </c>
      <c r="AQ434" s="45">
        <f t="shared" si="306"/>
        <v>44324</v>
      </c>
      <c r="AR434" s="36" t="str">
        <f t="shared" si="306"/>
        <v>Español</v>
      </c>
      <c r="AS434" s="36" t="str">
        <f t="shared" si="306"/>
        <v>Naty</v>
      </c>
      <c r="AT434" s="40" t="str">
        <f t="shared" si="306"/>
        <v>No Aplica</v>
      </c>
      <c r="AU434" s="40" t="str">
        <f t="shared" si="306"/>
        <v>No Aplica</v>
      </c>
      <c r="AV434" s="40" t="str">
        <f t="shared" si="306"/>
        <v>No Aplica</v>
      </c>
      <c r="AW434" s="35">
        <f t="shared" si="306"/>
        <v>100117006</v>
      </c>
      <c r="AX434" s="41" t="e">
        <f t="shared" si="306"/>
        <v>#REF!</v>
      </c>
      <c r="AY434" s="46" t="str">
        <f t="shared" si="306"/>
        <v>Fruta</v>
      </c>
      <c r="AZ434" s="40">
        <f t="shared" si="306"/>
        <v>38</v>
      </c>
      <c r="BA434" s="41" t="e">
        <f>+VLOOKUP($Z434,[3]!Temporalidad[[nombre]:[Columna1]],7,0)</f>
        <v>#REF!</v>
      </c>
      <c r="BB434" s="41" t="e">
        <f>+VLOOKUP($B434,[3]!Tipo_Gráfico[#Data],2,0)</f>
        <v>#REF!</v>
      </c>
      <c r="BC434" s="36" t="str">
        <f t="shared" si="285"/>
        <v>Servicio de Impuestos Internos , Ministerio de Hacienda, Chile</v>
      </c>
      <c r="BD434" s="35" t="e">
        <f>+VLOOKUP($AA434,[3]!unidad_medida[[nombre]:[Columna1]],2,0)</f>
        <v>#REF!</v>
      </c>
      <c r="BE434" s="40" t="str">
        <f t="shared" si="307"/>
        <v>No Aplica</v>
      </c>
      <c r="BF434" s="40" t="str">
        <f t="shared" si="307"/>
        <v>No Aplica</v>
      </c>
      <c r="BG434" s="40" t="str">
        <f t="shared" si="307"/>
        <v>No Aplica</v>
      </c>
      <c r="BH434" s="41" t="e">
        <f>+VLOOKUP($AP434,[3]!Responsables[#Data],3,0)</f>
        <v>#REF!</v>
      </c>
      <c r="BI434" s="41" t="e">
        <f>+VLOOKUP($AA434,[3]!unidad_medida[[nombre]:[Columna1]],5,0)</f>
        <v>#REF!</v>
      </c>
    </row>
    <row r="435" spans="1:61" ht="24" x14ac:dyDescent="0.35">
      <c r="A435" s="58" t="s">
        <v>250</v>
      </c>
      <c r="B435" s="58" t="s">
        <v>251</v>
      </c>
      <c r="C435" s="59">
        <v>4.3</v>
      </c>
      <c r="D435" s="19">
        <f t="shared" si="281"/>
        <v>120</v>
      </c>
      <c r="E435" s="20" t="s">
        <v>237</v>
      </c>
      <c r="F435" s="21"/>
      <c r="G435" s="22"/>
      <c r="H435" s="24">
        <v>100117</v>
      </c>
      <c r="I435" s="23" t="s">
        <v>48</v>
      </c>
      <c r="J435" s="23" t="s">
        <v>48</v>
      </c>
      <c r="K435" s="22"/>
      <c r="L435" s="22"/>
      <c r="M435" s="22"/>
      <c r="N435" s="22"/>
      <c r="O435" s="22"/>
      <c r="P435" s="53" t="str">
        <f t="shared" si="308"/>
        <v>Número de Empresas del Sector Agrícola en cultivos de  Plantas y forraje  según la Categoría de Tamaño Específica del Servicio de Impuestos Internos de Chile para el Año 2020 (USD)</v>
      </c>
      <c r="Q435" s="20" t="str">
        <f t="shared" si="313"/>
        <v>Informe 1</v>
      </c>
      <c r="R435" s="47" t="s">
        <v>150</v>
      </c>
      <c r="S435" s="48">
        <f t="shared" si="309"/>
        <v>100117</v>
      </c>
      <c r="T435" s="28"/>
      <c r="U435" s="28"/>
      <c r="V435" s="28"/>
      <c r="W435" s="28"/>
      <c r="X435" s="28"/>
      <c r="Y435" s="28"/>
      <c r="Z435" s="25"/>
      <c r="AA435" s="29"/>
      <c r="AB435" s="30" t="str">
        <f t="shared" si="310"/>
        <v>Chile</v>
      </c>
      <c r="AC435" s="31" t="str">
        <f t="shared" si="310"/>
        <v>Año 2020</v>
      </c>
      <c r="AD435" s="32" t="str">
        <f t="shared" si="310"/>
        <v>empleados</v>
      </c>
      <c r="AE435" s="30" t="str">
        <f t="shared" si="311"/>
        <v>Empleados</v>
      </c>
      <c r="AG435" s="33" t="str">
        <f t="shared" si="275"/>
        <v>Informe 1</v>
      </c>
      <c r="AH435" s="34" t="str">
        <f t="shared" si="314"/>
        <v>Número de Empleados</v>
      </c>
      <c r="AI435" s="34" t="str">
        <f t="shared" si="314"/>
        <v>Ventas estimadas de empresas dedicadas a agricultura y/o ganadería</v>
      </c>
      <c r="AJ435" s="34" t="str">
        <f t="shared" si="276"/>
        <v>Número de Empresas del Sector Agrícola en cultivos de  Plantas y forraje  según la Categoría de Tamaño Específica del Servicio de Impuestos Internos de Chile para el Año 2020 (USD)</v>
      </c>
      <c r="AK435" s="35" t="str">
        <f t="shared" si="312"/>
        <v>Año 2020</v>
      </c>
      <c r="AL435" s="34" t="str">
        <f t="shared" si="312"/>
        <v>venta estimada, empresas en agricultura, cultivos, actividad económica, agricultura, ganadería</v>
      </c>
      <c r="AM435" s="36">
        <f t="shared" si="277"/>
        <v>0</v>
      </c>
      <c r="AN435" s="44" t="str">
        <f t="shared" si="306"/>
        <v>CHL</v>
      </c>
      <c r="AO435" s="44" t="str">
        <f t="shared" si="306"/>
        <v>País</v>
      </c>
      <c r="AP435" s="34" t="str">
        <f t="shared" si="306"/>
        <v>Número de Empleados de las empresas dedicadas a una actividad económica asociada a la agricultura o la ganadería, según tamaño de la empresa.</v>
      </c>
      <c r="AQ435" s="45">
        <f t="shared" si="306"/>
        <v>44324</v>
      </c>
      <c r="AR435" s="36" t="str">
        <f t="shared" si="306"/>
        <v>Español</v>
      </c>
      <c r="AS435" s="36" t="str">
        <f t="shared" si="306"/>
        <v>Naty</v>
      </c>
      <c r="AT435" s="40" t="str">
        <f t="shared" si="306"/>
        <v>No Aplica</v>
      </c>
      <c r="AU435" s="40" t="str">
        <f t="shared" si="306"/>
        <v>No Aplica</v>
      </c>
      <c r="AV435" s="40" t="str">
        <f t="shared" si="306"/>
        <v>No Aplica</v>
      </c>
      <c r="AW435" s="35">
        <f t="shared" si="306"/>
        <v>100117006</v>
      </c>
      <c r="AX435" s="41" t="e">
        <f t="shared" si="306"/>
        <v>#REF!</v>
      </c>
      <c r="AY435" s="46" t="str">
        <f t="shared" si="306"/>
        <v>Fruta</v>
      </c>
      <c r="AZ435" s="40">
        <f t="shared" si="306"/>
        <v>38</v>
      </c>
      <c r="BA435" s="41" t="e">
        <f>+VLOOKUP($Z435,[3]!Temporalidad[[nombre]:[Columna1]],7,0)</f>
        <v>#REF!</v>
      </c>
      <c r="BB435" s="41" t="e">
        <f>+VLOOKUP($B435,[3]!Tipo_Gráfico[#Data],2,0)</f>
        <v>#REF!</v>
      </c>
      <c r="BC435" s="36" t="str">
        <f t="shared" si="285"/>
        <v>Servicio de Impuestos Internos , Ministerio de Hacienda, Chile</v>
      </c>
      <c r="BD435" s="35" t="e">
        <f>+VLOOKUP($AA435,[3]!unidad_medida[[nombre]:[Columna1]],2,0)</f>
        <v>#REF!</v>
      </c>
      <c r="BE435" s="40" t="str">
        <f t="shared" si="307"/>
        <v>No Aplica</v>
      </c>
      <c r="BF435" s="40" t="str">
        <f t="shared" si="307"/>
        <v>No Aplica</v>
      </c>
      <c r="BG435" s="40" t="str">
        <f t="shared" si="307"/>
        <v>No Aplica</v>
      </c>
      <c r="BH435" s="41" t="e">
        <f>+VLOOKUP($AP435,[3]!Responsables[#Data],3,0)</f>
        <v>#REF!</v>
      </c>
      <c r="BI435" s="41" t="e">
        <f>+VLOOKUP($AA435,[3]!unidad_medida[[nombre]:[Columna1]],5,0)</f>
        <v>#REF!</v>
      </c>
    </row>
    <row r="436" spans="1:61" ht="24" x14ac:dyDescent="0.35">
      <c r="A436" s="58" t="s">
        <v>250</v>
      </c>
      <c r="B436" s="58" t="s">
        <v>251</v>
      </c>
      <c r="C436" s="59">
        <v>4.3</v>
      </c>
      <c r="D436" s="19">
        <f t="shared" si="281"/>
        <v>121</v>
      </c>
      <c r="E436" s="20" t="s">
        <v>237</v>
      </c>
      <c r="F436" s="21"/>
      <c r="G436" s="22"/>
      <c r="H436" s="24">
        <v>100110</v>
      </c>
      <c r="I436" s="23" t="s">
        <v>48</v>
      </c>
      <c r="J436" s="23" t="s">
        <v>48</v>
      </c>
      <c r="K436" s="22"/>
      <c r="L436" s="22"/>
      <c r="M436" s="22"/>
      <c r="N436" s="22"/>
      <c r="O436" s="22"/>
      <c r="P436" s="53" t="str">
        <f>+"Número de Empresas del Sector Agrícola en cultivos de  "&amp;R436&amp;"  según la Categoría de Tamaño Específica del Servicio de Impuestos Internos de Chile para el Año 2020 (USD)"</f>
        <v>Número de Empresas del Sector Agrícola en cultivos de  Legumbres  según la Categoría de Tamaño Específica del Servicio de Impuestos Internos de Chile para el Año 2020 (USD)</v>
      </c>
      <c r="Q436" s="20" t="s">
        <v>241</v>
      </c>
      <c r="R436" s="47" t="s">
        <v>136</v>
      </c>
      <c r="S436" s="48">
        <f>+H436</f>
        <v>100110</v>
      </c>
      <c r="T436" s="28"/>
      <c r="U436" s="28"/>
      <c r="V436" s="28"/>
      <c r="W436" s="28"/>
      <c r="X436" s="28"/>
      <c r="Y436" s="28"/>
      <c r="Z436" s="25"/>
      <c r="AA436" s="29"/>
      <c r="AB436" s="30" t="str">
        <f t="shared" si="310"/>
        <v>Chile</v>
      </c>
      <c r="AC436" s="31" t="str">
        <f t="shared" si="310"/>
        <v>Año 2020</v>
      </c>
      <c r="AD436" s="32" t="s">
        <v>54</v>
      </c>
      <c r="AE436" s="30" t="s">
        <v>55</v>
      </c>
      <c r="AG436" s="33" t="str">
        <f t="shared" si="275"/>
        <v>Informe 2</v>
      </c>
      <c r="AH436" s="34" t="s">
        <v>231</v>
      </c>
      <c r="AI436" s="34" t="str">
        <f t="shared" si="314"/>
        <v>Ventas estimadas de empresas dedicadas a agricultura y/o ganadería</v>
      </c>
      <c r="AJ436" s="34" t="str">
        <f t="shared" si="276"/>
        <v>Número de Empresas del Sector Agrícola en cultivos de  Legumbres  según la Categoría de Tamaño Específica del Servicio de Impuestos Internos de Chile para el Año 2020 (USD)</v>
      </c>
      <c r="AK436" s="35" t="str">
        <f t="shared" si="312"/>
        <v>Año 2020</v>
      </c>
      <c r="AL436" s="34" t="str">
        <f t="shared" si="312"/>
        <v>venta estimada, empresas en agricultura, cultivos, actividad económica, agricultura, ganadería</v>
      </c>
      <c r="AM436" s="36">
        <f t="shared" si="277"/>
        <v>0</v>
      </c>
      <c r="AN436" s="44" t="str">
        <f t="shared" si="306"/>
        <v>CHL</v>
      </c>
      <c r="AO436" s="44" t="str">
        <f t="shared" si="306"/>
        <v>País</v>
      </c>
      <c r="AP436" s="34" t="str">
        <f t="shared" si="306"/>
        <v>Número de Empleados de las empresas dedicadas a una actividad económica asociada a la agricultura o la ganadería, según tamaño de la empresa.</v>
      </c>
      <c r="AQ436" s="45">
        <f t="shared" si="306"/>
        <v>44324</v>
      </c>
      <c r="AR436" s="36" t="str">
        <f t="shared" si="306"/>
        <v>Español</v>
      </c>
      <c r="AS436" s="36" t="str">
        <f t="shared" si="306"/>
        <v>Naty</v>
      </c>
      <c r="AT436" s="40" t="str">
        <f t="shared" si="306"/>
        <v>No Aplica</v>
      </c>
      <c r="AU436" s="40" t="str">
        <f t="shared" si="306"/>
        <v>No Aplica</v>
      </c>
      <c r="AV436" s="40" t="str">
        <f t="shared" si="306"/>
        <v>No Aplica</v>
      </c>
      <c r="AW436" s="35">
        <f t="shared" si="306"/>
        <v>100117006</v>
      </c>
      <c r="AX436" s="41" t="e">
        <f t="shared" si="306"/>
        <v>#REF!</v>
      </c>
      <c r="AY436" s="46" t="str">
        <f t="shared" si="306"/>
        <v>Fruta</v>
      </c>
      <c r="AZ436" s="40">
        <f t="shared" si="306"/>
        <v>38</v>
      </c>
      <c r="BA436" s="41" t="e">
        <f>+VLOOKUP($Z436,[3]!Temporalidad[[nombre]:[Columna1]],7,0)</f>
        <v>#REF!</v>
      </c>
      <c r="BB436" s="41" t="e">
        <f>+VLOOKUP($B436,[3]!Tipo_Gráfico[#Data],2,0)</f>
        <v>#REF!</v>
      </c>
      <c r="BC436" s="36" t="str">
        <f t="shared" si="285"/>
        <v>Servicio de Impuestos Internos , Ministerio de Hacienda, Chile</v>
      </c>
      <c r="BD436" s="35" t="e">
        <f>+VLOOKUP($AA436,[3]!unidad_medida[[nombre]:[Columna1]],2,0)</f>
        <v>#REF!</v>
      </c>
      <c r="BE436" s="40" t="str">
        <f t="shared" si="307"/>
        <v>No Aplica</v>
      </c>
      <c r="BF436" s="40" t="str">
        <f t="shared" si="307"/>
        <v>No Aplica</v>
      </c>
      <c r="BG436" s="40" t="str">
        <f t="shared" si="307"/>
        <v>No Aplica</v>
      </c>
      <c r="BH436" s="41" t="e">
        <f>+VLOOKUP($AP436,[3]!Responsables[#Data],3,0)</f>
        <v>#REF!</v>
      </c>
      <c r="BI436" s="41" t="e">
        <f>+VLOOKUP($AA436,[3]!unidad_medida[[nombre]:[Columna1]],5,0)</f>
        <v>#REF!</v>
      </c>
    </row>
    <row r="437" spans="1:61" ht="24" x14ac:dyDescent="0.35">
      <c r="A437" s="58" t="s">
        <v>250</v>
      </c>
      <c r="B437" s="58" t="s">
        <v>251</v>
      </c>
      <c r="C437" s="59">
        <v>4.3</v>
      </c>
      <c r="D437" s="19">
        <f t="shared" si="281"/>
        <v>122</v>
      </c>
      <c r="E437" s="20" t="s">
        <v>237</v>
      </c>
      <c r="F437" s="21"/>
      <c r="G437" s="22"/>
      <c r="H437" s="24">
        <v>100111</v>
      </c>
      <c r="I437" s="23" t="s">
        <v>48</v>
      </c>
      <c r="J437" s="23" t="s">
        <v>48</v>
      </c>
      <c r="K437" s="22"/>
      <c r="L437" s="22"/>
      <c r="M437" s="22"/>
      <c r="N437" s="22"/>
      <c r="O437" s="22"/>
      <c r="P437" s="53" t="str">
        <f t="shared" ref="P437:P442" si="315">+"Número de Empresas del Sector Agrícola en cultivos de  "&amp;R437&amp;"  según la Categoría de Tamaño Específica del Servicio de Impuestos Internos de Chile para el Año 2020 (USD)"</f>
        <v>Número de Empresas del Sector Agrícola en cultivos de  Cereales  según la Categoría de Tamaño Específica del Servicio de Impuestos Internos de Chile para el Año 2020 (USD)</v>
      </c>
      <c r="Q437" s="20" t="str">
        <f>+Q436</f>
        <v>Informe 2</v>
      </c>
      <c r="R437" s="47" t="s">
        <v>140</v>
      </c>
      <c r="S437" s="48">
        <f t="shared" ref="S437:S442" si="316">+H437</f>
        <v>100111</v>
      </c>
      <c r="T437" s="28"/>
      <c r="U437" s="28"/>
      <c r="V437" s="28"/>
      <c r="W437" s="28"/>
      <c r="X437" s="28"/>
      <c r="Y437" s="28"/>
      <c r="Z437" s="25"/>
      <c r="AA437" s="29"/>
      <c r="AB437" s="30" t="str">
        <f t="shared" si="310"/>
        <v>Chile</v>
      </c>
      <c r="AC437" s="31" t="str">
        <f t="shared" si="310"/>
        <v>Año 2020</v>
      </c>
      <c r="AD437" s="32" t="str">
        <f t="shared" si="310"/>
        <v>empresas</v>
      </c>
      <c r="AE437" s="30" t="str">
        <f t="shared" si="310"/>
        <v>Número</v>
      </c>
      <c r="AG437" s="33" t="str">
        <f t="shared" si="275"/>
        <v>Informe 2</v>
      </c>
      <c r="AH437" s="34" t="str">
        <f t="shared" si="314"/>
        <v>Número de Empresas</v>
      </c>
      <c r="AI437" s="34" t="str">
        <f t="shared" si="314"/>
        <v>Ventas estimadas de empresas dedicadas a agricultura y/o ganadería</v>
      </c>
      <c r="AJ437" s="34" t="str">
        <f t="shared" si="276"/>
        <v>Número de Empresas del Sector Agrícola en cultivos de  Cereales  según la Categoría de Tamaño Específica del Servicio de Impuestos Internos de Chile para el Año 2020 (USD)</v>
      </c>
      <c r="AK437" s="35" t="str">
        <f t="shared" si="312"/>
        <v>Año 2020</v>
      </c>
      <c r="AL437" s="34" t="str">
        <f t="shared" si="312"/>
        <v>venta estimada, empresas en agricultura, cultivos, actividad económica, agricultura, ganadería</v>
      </c>
      <c r="AM437" s="36">
        <f t="shared" si="277"/>
        <v>0</v>
      </c>
      <c r="AN437" s="44" t="str">
        <f t="shared" si="306"/>
        <v>CHL</v>
      </c>
      <c r="AO437" s="44" t="str">
        <f t="shared" si="306"/>
        <v>País</v>
      </c>
      <c r="AP437" s="34" t="str">
        <f t="shared" si="306"/>
        <v>Número de Empleados de las empresas dedicadas a una actividad económica asociada a la agricultura o la ganadería, según tamaño de la empresa.</v>
      </c>
      <c r="AQ437" s="45">
        <f t="shared" si="306"/>
        <v>44324</v>
      </c>
      <c r="AR437" s="36" t="str">
        <f t="shared" si="306"/>
        <v>Español</v>
      </c>
      <c r="AS437" s="36" t="str">
        <f t="shared" si="306"/>
        <v>Naty</v>
      </c>
      <c r="AT437" s="40" t="str">
        <f t="shared" si="306"/>
        <v>No Aplica</v>
      </c>
      <c r="AU437" s="40" t="str">
        <f t="shared" si="306"/>
        <v>No Aplica</v>
      </c>
      <c r="AV437" s="40" t="str">
        <f t="shared" si="306"/>
        <v>No Aplica</v>
      </c>
      <c r="AW437" s="35">
        <f t="shared" si="306"/>
        <v>100117006</v>
      </c>
      <c r="AX437" s="41" t="e">
        <f t="shared" si="306"/>
        <v>#REF!</v>
      </c>
      <c r="AY437" s="46" t="str">
        <f t="shared" si="306"/>
        <v>Fruta</v>
      </c>
      <c r="AZ437" s="40">
        <f t="shared" si="306"/>
        <v>38</v>
      </c>
      <c r="BA437" s="41" t="e">
        <f>+VLOOKUP($Z437,[3]!Temporalidad[[nombre]:[Columna1]],7,0)</f>
        <v>#REF!</v>
      </c>
      <c r="BB437" s="41" t="e">
        <f>+VLOOKUP($B437,[3]!Tipo_Gráfico[#Data],2,0)</f>
        <v>#REF!</v>
      </c>
      <c r="BC437" s="36" t="str">
        <f t="shared" si="285"/>
        <v>Servicio de Impuestos Internos , Ministerio de Hacienda, Chile</v>
      </c>
      <c r="BD437" s="35" t="e">
        <f>+VLOOKUP($AA437,[3]!unidad_medida[[nombre]:[Columna1]],2,0)</f>
        <v>#REF!</v>
      </c>
      <c r="BE437" s="40" t="str">
        <f t="shared" si="307"/>
        <v>No Aplica</v>
      </c>
      <c r="BF437" s="40" t="str">
        <f t="shared" si="307"/>
        <v>No Aplica</v>
      </c>
      <c r="BG437" s="40" t="str">
        <f t="shared" si="307"/>
        <v>No Aplica</v>
      </c>
      <c r="BH437" s="41" t="e">
        <f>+VLOOKUP($AP437,[3]!Responsables[#Data],3,0)</f>
        <v>#REF!</v>
      </c>
      <c r="BI437" s="41" t="e">
        <f>+VLOOKUP($AA437,[3]!unidad_medida[[nombre]:[Columna1]],5,0)</f>
        <v>#REF!</v>
      </c>
    </row>
    <row r="438" spans="1:61" ht="24" x14ac:dyDescent="0.35">
      <c r="A438" s="58" t="s">
        <v>250</v>
      </c>
      <c r="B438" s="58" t="s">
        <v>251</v>
      </c>
      <c r="C438" s="59">
        <v>4.3</v>
      </c>
      <c r="D438" s="19">
        <f t="shared" si="281"/>
        <v>123</v>
      </c>
      <c r="E438" s="20" t="s">
        <v>237</v>
      </c>
      <c r="F438" s="21"/>
      <c r="G438" s="22"/>
      <c r="H438" s="24">
        <v>100112</v>
      </c>
      <c r="I438" s="23" t="s">
        <v>48</v>
      </c>
      <c r="J438" s="23" t="s">
        <v>48</v>
      </c>
      <c r="K438" s="22"/>
      <c r="L438" s="22"/>
      <c r="M438" s="22"/>
      <c r="N438" s="22"/>
      <c r="O438" s="22"/>
      <c r="P438" s="53" t="str">
        <f t="shared" si="315"/>
        <v>Número de Empresas del Sector Agrícola en cultivos de  Hortalizas  según la Categoría de Tamaño Específica del Servicio de Impuestos Internos de Chile para el Año 2020 (USD)</v>
      </c>
      <c r="Q438" s="20" t="str">
        <f t="shared" ref="Q438:Q442" si="317">+Q437</f>
        <v>Informe 2</v>
      </c>
      <c r="R438" s="47" t="s">
        <v>142</v>
      </c>
      <c r="S438" s="48">
        <f t="shared" si="316"/>
        <v>100112</v>
      </c>
      <c r="T438" s="28"/>
      <c r="U438" s="28"/>
      <c r="V438" s="28"/>
      <c r="W438" s="28"/>
      <c r="X438" s="28"/>
      <c r="Y438" s="28"/>
      <c r="Z438" s="25"/>
      <c r="AA438" s="29"/>
      <c r="AB438" s="30" t="str">
        <f t="shared" si="310"/>
        <v>Chile</v>
      </c>
      <c r="AC438" s="31" t="str">
        <f t="shared" si="310"/>
        <v>Año 2020</v>
      </c>
      <c r="AD438" s="32" t="str">
        <f t="shared" si="310"/>
        <v>empresas</v>
      </c>
      <c r="AE438" s="30" t="str">
        <f t="shared" si="310"/>
        <v>Número</v>
      </c>
      <c r="AG438" s="33" t="str">
        <f t="shared" si="275"/>
        <v>Informe 2</v>
      </c>
      <c r="AH438" s="34" t="str">
        <f t="shared" si="314"/>
        <v>Número de Empresas</v>
      </c>
      <c r="AI438" s="34" t="str">
        <f t="shared" si="314"/>
        <v>Ventas estimadas de empresas dedicadas a agricultura y/o ganadería</v>
      </c>
      <c r="AJ438" s="34" t="str">
        <f t="shared" si="276"/>
        <v>Número de Empresas del Sector Agrícola en cultivos de  Hortalizas  según la Categoría de Tamaño Específica del Servicio de Impuestos Internos de Chile para el Año 2020 (USD)</v>
      </c>
      <c r="AK438" s="35" t="str">
        <f t="shared" si="312"/>
        <v>Año 2020</v>
      </c>
      <c r="AL438" s="34" t="str">
        <f t="shared" si="312"/>
        <v>venta estimada, empresas en agricultura, cultivos, actividad económica, agricultura, ganadería</v>
      </c>
      <c r="AM438" s="36">
        <f t="shared" si="277"/>
        <v>0</v>
      </c>
      <c r="AN438" s="44" t="str">
        <f t="shared" si="306"/>
        <v>CHL</v>
      </c>
      <c r="AO438" s="44" t="str">
        <f t="shared" si="306"/>
        <v>País</v>
      </c>
      <c r="AP438" s="34" t="str">
        <f t="shared" si="306"/>
        <v>Número de Empleados de las empresas dedicadas a una actividad económica asociada a la agricultura o la ganadería, según tamaño de la empresa.</v>
      </c>
      <c r="AQ438" s="45">
        <f t="shared" si="306"/>
        <v>44324</v>
      </c>
      <c r="AR438" s="36" t="str">
        <f t="shared" si="306"/>
        <v>Español</v>
      </c>
      <c r="AS438" s="36" t="str">
        <f t="shared" si="306"/>
        <v>Naty</v>
      </c>
      <c r="AT438" s="40" t="str">
        <f t="shared" si="306"/>
        <v>No Aplica</v>
      </c>
      <c r="AU438" s="40" t="str">
        <f t="shared" si="306"/>
        <v>No Aplica</v>
      </c>
      <c r="AV438" s="40" t="str">
        <f t="shared" si="306"/>
        <v>No Aplica</v>
      </c>
      <c r="AW438" s="35">
        <f t="shared" si="306"/>
        <v>100117006</v>
      </c>
      <c r="AX438" s="41" t="e">
        <f t="shared" si="306"/>
        <v>#REF!</v>
      </c>
      <c r="AY438" s="46" t="str">
        <f t="shared" si="306"/>
        <v>Fruta</v>
      </c>
      <c r="AZ438" s="40">
        <f t="shared" si="306"/>
        <v>38</v>
      </c>
      <c r="BA438" s="41" t="e">
        <f>+VLOOKUP($Z438,[3]!Temporalidad[[nombre]:[Columna1]],7,0)</f>
        <v>#REF!</v>
      </c>
      <c r="BB438" s="41" t="e">
        <f>+VLOOKUP($B438,[3]!Tipo_Gráfico[#Data],2,0)</f>
        <v>#REF!</v>
      </c>
      <c r="BC438" s="36" t="str">
        <f t="shared" si="285"/>
        <v>Servicio de Impuestos Internos , Ministerio de Hacienda, Chile</v>
      </c>
      <c r="BD438" s="35" t="e">
        <f>+VLOOKUP($AA438,[3]!unidad_medida[[nombre]:[Columna1]],2,0)</f>
        <v>#REF!</v>
      </c>
      <c r="BE438" s="40" t="str">
        <f t="shared" si="307"/>
        <v>No Aplica</v>
      </c>
      <c r="BF438" s="40" t="str">
        <f t="shared" si="307"/>
        <v>No Aplica</v>
      </c>
      <c r="BG438" s="40" t="str">
        <f t="shared" si="307"/>
        <v>No Aplica</v>
      </c>
      <c r="BH438" s="41" t="e">
        <f>+VLOOKUP($AP438,[3]!Responsables[#Data],3,0)</f>
        <v>#REF!</v>
      </c>
      <c r="BI438" s="41" t="e">
        <f>+VLOOKUP($AA438,[3]!unidad_medida[[nombre]:[Columna1]],5,0)</f>
        <v>#REF!</v>
      </c>
    </row>
    <row r="439" spans="1:61" ht="24" x14ac:dyDescent="0.35">
      <c r="A439" s="58" t="s">
        <v>250</v>
      </c>
      <c r="B439" s="58" t="s">
        <v>251</v>
      </c>
      <c r="C439" s="59">
        <v>4.3</v>
      </c>
      <c r="D439" s="19">
        <f t="shared" si="281"/>
        <v>124</v>
      </c>
      <c r="E439" s="20" t="s">
        <v>237</v>
      </c>
      <c r="F439" s="21"/>
      <c r="G439" s="22"/>
      <c r="H439" s="24">
        <v>100113</v>
      </c>
      <c r="I439" s="23" t="s">
        <v>48</v>
      </c>
      <c r="J439" s="23" t="s">
        <v>48</v>
      </c>
      <c r="K439" s="22"/>
      <c r="L439" s="22"/>
      <c r="M439" s="22"/>
      <c r="N439" s="22"/>
      <c r="O439" s="22"/>
      <c r="P439" s="53" t="str">
        <f t="shared" si="315"/>
        <v>Número de Empresas del Sector Agrícola en cultivos de  Industriales  según la Categoría de Tamaño Específica del Servicio de Impuestos Internos de Chile para el Año 2020 (USD)</v>
      </c>
      <c r="Q439" s="20" t="str">
        <f t="shared" si="317"/>
        <v>Informe 2</v>
      </c>
      <c r="R439" s="47" t="s">
        <v>144</v>
      </c>
      <c r="S439" s="48">
        <f t="shared" si="316"/>
        <v>100113</v>
      </c>
      <c r="T439" s="28"/>
      <c r="U439" s="28"/>
      <c r="V439" s="28"/>
      <c r="W439" s="28"/>
      <c r="X439" s="28"/>
      <c r="Y439" s="28"/>
      <c r="Z439" s="25"/>
      <c r="AA439" s="29"/>
      <c r="AB439" s="30" t="str">
        <f t="shared" si="310"/>
        <v>Chile</v>
      </c>
      <c r="AC439" s="31" t="str">
        <f t="shared" si="310"/>
        <v>Año 2020</v>
      </c>
      <c r="AD439" s="32" t="str">
        <f t="shared" si="310"/>
        <v>empresas</v>
      </c>
      <c r="AE439" s="30" t="str">
        <f t="shared" si="310"/>
        <v>Número</v>
      </c>
      <c r="AG439" s="33" t="str">
        <f t="shared" si="275"/>
        <v>Informe 2</v>
      </c>
      <c r="AH439" s="34" t="str">
        <f t="shared" si="314"/>
        <v>Número de Empresas</v>
      </c>
      <c r="AI439" s="34" t="str">
        <f t="shared" si="314"/>
        <v>Ventas estimadas de empresas dedicadas a agricultura y/o ganadería</v>
      </c>
      <c r="AJ439" s="34" t="str">
        <f t="shared" si="276"/>
        <v>Número de Empresas del Sector Agrícola en cultivos de  Industriales  según la Categoría de Tamaño Específica del Servicio de Impuestos Internos de Chile para el Año 2020 (USD)</v>
      </c>
      <c r="AK439" s="35" t="str">
        <f t="shared" si="312"/>
        <v>Año 2020</v>
      </c>
      <c r="AL439" s="34" t="str">
        <f t="shared" si="312"/>
        <v>venta estimada, empresas en agricultura, cultivos, actividad económica, agricultura, ganadería</v>
      </c>
      <c r="AM439" s="36">
        <f t="shared" si="277"/>
        <v>0</v>
      </c>
      <c r="AN439" s="44" t="str">
        <f t="shared" si="306"/>
        <v>CHL</v>
      </c>
      <c r="AO439" s="44" t="str">
        <f t="shared" si="306"/>
        <v>País</v>
      </c>
      <c r="AP439" s="34" t="str">
        <f t="shared" si="306"/>
        <v>Número de Empleados de las empresas dedicadas a una actividad económica asociada a la agricultura o la ganadería, según tamaño de la empresa.</v>
      </c>
      <c r="AQ439" s="45">
        <f t="shared" si="306"/>
        <v>44324</v>
      </c>
      <c r="AR439" s="36" t="str">
        <f t="shared" si="306"/>
        <v>Español</v>
      </c>
      <c r="AS439" s="36" t="str">
        <f t="shared" si="306"/>
        <v>Naty</v>
      </c>
      <c r="AT439" s="40" t="str">
        <f t="shared" si="306"/>
        <v>No Aplica</v>
      </c>
      <c r="AU439" s="40" t="str">
        <f t="shared" si="306"/>
        <v>No Aplica</v>
      </c>
      <c r="AV439" s="40" t="str">
        <f t="shared" si="306"/>
        <v>No Aplica</v>
      </c>
      <c r="AW439" s="35">
        <f t="shared" si="306"/>
        <v>100117006</v>
      </c>
      <c r="AX439" s="41" t="e">
        <f t="shared" si="306"/>
        <v>#REF!</v>
      </c>
      <c r="AY439" s="46" t="str">
        <f t="shared" si="306"/>
        <v>Fruta</v>
      </c>
      <c r="AZ439" s="40">
        <f t="shared" si="306"/>
        <v>38</v>
      </c>
      <c r="BA439" s="41" t="e">
        <f>+VLOOKUP($Z439,[3]!Temporalidad[[nombre]:[Columna1]],7,0)</f>
        <v>#REF!</v>
      </c>
      <c r="BB439" s="41" t="e">
        <f>+VLOOKUP($B439,[3]!Tipo_Gráfico[#Data],2,0)</f>
        <v>#REF!</v>
      </c>
      <c r="BC439" s="36" t="str">
        <f t="shared" si="285"/>
        <v>Servicio de Impuestos Internos , Ministerio de Hacienda, Chile</v>
      </c>
      <c r="BD439" s="35" t="e">
        <f>+VLOOKUP($AA439,[3]!unidad_medida[[nombre]:[Columna1]],2,0)</f>
        <v>#REF!</v>
      </c>
      <c r="BE439" s="40" t="str">
        <f t="shared" si="307"/>
        <v>No Aplica</v>
      </c>
      <c r="BF439" s="40" t="str">
        <f t="shared" si="307"/>
        <v>No Aplica</v>
      </c>
      <c r="BG439" s="40" t="str">
        <f t="shared" si="307"/>
        <v>No Aplica</v>
      </c>
      <c r="BH439" s="41" t="e">
        <f>+VLOOKUP($AP439,[3]!Responsables[#Data],3,0)</f>
        <v>#REF!</v>
      </c>
      <c r="BI439" s="41" t="e">
        <f>+VLOOKUP($AA439,[3]!unidad_medida[[nombre]:[Columna1]],5,0)</f>
        <v>#REF!</v>
      </c>
    </row>
    <row r="440" spans="1:61" ht="24" x14ac:dyDescent="0.35">
      <c r="A440" s="58" t="s">
        <v>250</v>
      </c>
      <c r="B440" s="58" t="s">
        <v>251</v>
      </c>
      <c r="C440" s="59">
        <v>4.3</v>
      </c>
      <c r="D440" s="19">
        <f t="shared" si="281"/>
        <v>125</v>
      </c>
      <c r="E440" s="20" t="s">
        <v>237</v>
      </c>
      <c r="F440" s="21"/>
      <c r="G440" s="22"/>
      <c r="H440" s="24">
        <v>100114</v>
      </c>
      <c r="I440" s="23" t="s">
        <v>48</v>
      </c>
      <c r="J440" s="23" t="s">
        <v>48</v>
      </c>
      <c r="K440" s="22"/>
      <c r="L440" s="22"/>
      <c r="M440" s="22"/>
      <c r="N440" s="22"/>
      <c r="O440" s="22"/>
      <c r="P440" s="53" t="str">
        <f t="shared" si="315"/>
        <v>Número de Empresas del Sector Agrícola en cultivos de  Tubérculos  según la Categoría de Tamaño Específica del Servicio de Impuestos Internos de Chile para el Año 2020 (USD)</v>
      </c>
      <c r="Q440" s="20" t="str">
        <f t="shared" si="317"/>
        <v>Informe 2</v>
      </c>
      <c r="R440" s="47" t="s">
        <v>146</v>
      </c>
      <c r="S440" s="48">
        <f t="shared" si="316"/>
        <v>100114</v>
      </c>
      <c r="T440" s="28"/>
      <c r="U440" s="28"/>
      <c r="V440" s="28"/>
      <c r="W440" s="28"/>
      <c r="X440" s="28"/>
      <c r="Y440" s="28"/>
      <c r="Z440" s="25"/>
      <c r="AA440" s="29"/>
      <c r="AB440" s="30" t="str">
        <f t="shared" si="310"/>
        <v>Chile</v>
      </c>
      <c r="AC440" s="31" t="str">
        <f t="shared" si="310"/>
        <v>Año 2020</v>
      </c>
      <c r="AD440" s="32" t="str">
        <f t="shared" si="310"/>
        <v>empresas</v>
      </c>
      <c r="AE440" s="30" t="str">
        <f t="shared" si="310"/>
        <v>Número</v>
      </c>
      <c r="AG440" s="33" t="str">
        <f t="shared" si="275"/>
        <v>Informe 2</v>
      </c>
      <c r="AH440" s="34" t="str">
        <f t="shared" si="314"/>
        <v>Número de Empresas</v>
      </c>
      <c r="AI440" s="34" t="str">
        <f t="shared" si="314"/>
        <v>Ventas estimadas de empresas dedicadas a agricultura y/o ganadería</v>
      </c>
      <c r="AJ440" s="34" t="str">
        <f t="shared" si="276"/>
        <v>Número de Empresas del Sector Agrícola en cultivos de  Tubérculos  según la Categoría de Tamaño Específica del Servicio de Impuestos Internos de Chile para el Año 2020 (USD)</v>
      </c>
      <c r="AK440" s="35" t="str">
        <f t="shared" si="312"/>
        <v>Año 2020</v>
      </c>
      <c r="AL440" s="34" t="str">
        <f t="shared" si="312"/>
        <v>venta estimada, empresas en agricultura, cultivos, actividad económica, agricultura, ganadería</v>
      </c>
      <c r="AM440" s="36">
        <f t="shared" si="277"/>
        <v>0</v>
      </c>
      <c r="AN440" s="44" t="str">
        <f t="shared" si="306"/>
        <v>CHL</v>
      </c>
      <c r="AO440" s="44" t="str">
        <f t="shared" si="306"/>
        <v>País</v>
      </c>
      <c r="AP440" s="34" t="str">
        <f t="shared" si="306"/>
        <v>Número de Empleados de las empresas dedicadas a una actividad económica asociada a la agricultura o la ganadería, según tamaño de la empresa.</v>
      </c>
      <c r="AQ440" s="45">
        <f t="shared" si="306"/>
        <v>44324</v>
      </c>
      <c r="AR440" s="36" t="str">
        <f t="shared" si="306"/>
        <v>Español</v>
      </c>
      <c r="AS440" s="36" t="str">
        <f t="shared" si="306"/>
        <v>Naty</v>
      </c>
      <c r="AT440" s="40" t="str">
        <f t="shared" si="306"/>
        <v>No Aplica</v>
      </c>
      <c r="AU440" s="40" t="str">
        <f t="shared" si="306"/>
        <v>No Aplica</v>
      </c>
      <c r="AV440" s="40" t="str">
        <f t="shared" si="306"/>
        <v>No Aplica</v>
      </c>
      <c r="AW440" s="35">
        <f t="shared" si="306"/>
        <v>100117006</v>
      </c>
      <c r="AX440" s="41" t="e">
        <f t="shared" si="306"/>
        <v>#REF!</v>
      </c>
      <c r="AY440" s="46" t="str">
        <f t="shared" si="306"/>
        <v>Fruta</v>
      </c>
      <c r="AZ440" s="40">
        <f t="shared" si="306"/>
        <v>38</v>
      </c>
      <c r="BA440" s="41" t="e">
        <f>+VLOOKUP($Z440,[3]!Temporalidad[[nombre]:[Columna1]],7,0)</f>
        <v>#REF!</v>
      </c>
      <c r="BB440" s="41" t="e">
        <f>+VLOOKUP($B440,[3]!Tipo_Gráfico[#Data],2,0)</f>
        <v>#REF!</v>
      </c>
      <c r="BC440" s="36" t="str">
        <f t="shared" si="285"/>
        <v>Servicio de Impuestos Internos , Ministerio de Hacienda, Chile</v>
      </c>
      <c r="BD440" s="35" t="e">
        <f>+VLOOKUP($AA440,[3]!unidad_medida[[nombre]:[Columna1]],2,0)</f>
        <v>#REF!</v>
      </c>
      <c r="BE440" s="40" t="str">
        <f t="shared" si="307"/>
        <v>No Aplica</v>
      </c>
      <c r="BF440" s="40" t="str">
        <f t="shared" si="307"/>
        <v>No Aplica</v>
      </c>
      <c r="BG440" s="40" t="str">
        <f t="shared" si="307"/>
        <v>No Aplica</v>
      </c>
      <c r="BH440" s="41" t="e">
        <f>+VLOOKUP($AP440,[3]!Responsables[#Data],3,0)</f>
        <v>#REF!</v>
      </c>
      <c r="BI440" s="41" t="e">
        <f>+VLOOKUP($AA440,[3]!unidad_medida[[nombre]:[Columna1]],5,0)</f>
        <v>#REF!</v>
      </c>
    </row>
    <row r="441" spans="1:61" ht="24" x14ac:dyDescent="0.35">
      <c r="A441" s="58" t="s">
        <v>250</v>
      </c>
      <c r="B441" s="58" t="s">
        <v>251</v>
      </c>
      <c r="C441" s="59">
        <v>4.3</v>
      </c>
      <c r="D441" s="19">
        <f t="shared" si="281"/>
        <v>126</v>
      </c>
      <c r="E441" s="20" t="s">
        <v>237</v>
      </c>
      <c r="F441" s="21"/>
      <c r="G441" s="22"/>
      <c r="H441" s="24">
        <v>100115</v>
      </c>
      <c r="I441" s="23" t="s">
        <v>48</v>
      </c>
      <c r="J441" s="23" t="s">
        <v>48</v>
      </c>
      <c r="K441" s="22"/>
      <c r="L441" s="22"/>
      <c r="M441" s="22"/>
      <c r="N441" s="22"/>
      <c r="O441" s="22"/>
      <c r="P441" s="53" t="str">
        <f t="shared" si="315"/>
        <v>Número de Empresas del Sector Agrícola en cultivos de  Semillas  según la Categoría de Tamaño Específica del Servicio de Impuestos Internos de Chile para el Año 2020 (USD)</v>
      </c>
      <c r="Q441" s="20" t="str">
        <f t="shared" si="317"/>
        <v>Informe 2</v>
      </c>
      <c r="R441" s="47" t="s">
        <v>148</v>
      </c>
      <c r="S441" s="48">
        <f t="shared" si="316"/>
        <v>100115</v>
      </c>
      <c r="T441" s="28"/>
      <c r="U441" s="28"/>
      <c r="V441" s="28"/>
      <c r="W441" s="28"/>
      <c r="X441" s="28"/>
      <c r="Y441" s="28"/>
      <c r="Z441" s="25"/>
      <c r="AA441" s="29"/>
      <c r="AB441" s="30" t="str">
        <f t="shared" si="310"/>
        <v>Chile</v>
      </c>
      <c r="AC441" s="31" t="str">
        <f t="shared" si="310"/>
        <v>Año 2020</v>
      </c>
      <c r="AD441" s="32" t="str">
        <f t="shared" si="310"/>
        <v>empresas</v>
      </c>
      <c r="AE441" s="30" t="str">
        <f t="shared" si="310"/>
        <v>Número</v>
      </c>
      <c r="AG441" s="33" t="str">
        <f t="shared" si="275"/>
        <v>Informe 2</v>
      </c>
      <c r="AH441" s="34" t="str">
        <f t="shared" si="314"/>
        <v>Número de Empresas</v>
      </c>
      <c r="AI441" s="34" t="str">
        <f t="shared" si="314"/>
        <v>Ventas estimadas de empresas dedicadas a agricultura y/o ganadería</v>
      </c>
      <c r="AJ441" s="34" t="str">
        <f t="shared" si="276"/>
        <v>Número de Empresas del Sector Agrícola en cultivos de  Semillas  según la Categoría de Tamaño Específica del Servicio de Impuestos Internos de Chile para el Año 2020 (USD)</v>
      </c>
      <c r="AK441" s="35" t="str">
        <f t="shared" si="312"/>
        <v>Año 2020</v>
      </c>
      <c r="AL441" s="34" t="str">
        <f t="shared" si="312"/>
        <v>venta estimada, empresas en agricultura, cultivos, actividad económica, agricultura, ganadería</v>
      </c>
      <c r="AM441" s="36">
        <f t="shared" si="277"/>
        <v>0</v>
      </c>
      <c r="AN441" s="44" t="str">
        <f t="shared" si="306"/>
        <v>CHL</v>
      </c>
      <c r="AO441" s="44" t="str">
        <f t="shared" si="306"/>
        <v>País</v>
      </c>
      <c r="AP441" s="34" t="str">
        <f t="shared" si="306"/>
        <v>Número de Empleados de las empresas dedicadas a una actividad económica asociada a la agricultura o la ganadería, según tamaño de la empresa.</v>
      </c>
      <c r="AQ441" s="45">
        <f t="shared" si="306"/>
        <v>44324</v>
      </c>
      <c r="AR441" s="36" t="str">
        <f t="shared" si="306"/>
        <v>Español</v>
      </c>
      <c r="AS441" s="36" t="str">
        <f t="shared" si="306"/>
        <v>Naty</v>
      </c>
      <c r="AT441" s="40" t="str">
        <f t="shared" si="306"/>
        <v>No Aplica</v>
      </c>
      <c r="AU441" s="40" t="str">
        <f t="shared" si="306"/>
        <v>No Aplica</v>
      </c>
      <c r="AV441" s="40" t="str">
        <f t="shared" si="306"/>
        <v>No Aplica</v>
      </c>
      <c r="AW441" s="35">
        <f t="shared" si="306"/>
        <v>100117006</v>
      </c>
      <c r="AX441" s="41" t="e">
        <f t="shared" si="306"/>
        <v>#REF!</v>
      </c>
      <c r="AY441" s="46" t="str">
        <f t="shared" si="306"/>
        <v>Fruta</v>
      </c>
      <c r="AZ441" s="40">
        <f t="shared" si="306"/>
        <v>38</v>
      </c>
      <c r="BA441" s="41" t="e">
        <f>+VLOOKUP($Z441,[3]!Temporalidad[[nombre]:[Columna1]],7,0)</f>
        <v>#REF!</v>
      </c>
      <c r="BB441" s="41" t="e">
        <f>+VLOOKUP($B441,[3]!Tipo_Gráfico[#Data],2,0)</f>
        <v>#REF!</v>
      </c>
      <c r="BC441" s="36" t="str">
        <f t="shared" si="285"/>
        <v>Servicio de Impuestos Internos , Ministerio de Hacienda, Chile</v>
      </c>
      <c r="BD441" s="35" t="e">
        <f>+VLOOKUP($AA441,[3]!unidad_medida[[nombre]:[Columna1]],2,0)</f>
        <v>#REF!</v>
      </c>
      <c r="BE441" s="40" t="str">
        <f t="shared" si="307"/>
        <v>No Aplica</v>
      </c>
      <c r="BF441" s="40" t="str">
        <f t="shared" si="307"/>
        <v>No Aplica</v>
      </c>
      <c r="BG441" s="40" t="str">
        <f t="shared" si="307"/>
        <v>No Aplica</v>
      </c>
      <c r="BH441" s="41" t="e">
        <f>+VLOOKUP($AP441,[3]!Responsables[#Data],3,0)</f>
        <v>#REF!</v>
      </c>
      <c r="BI441" s="41" t="e">
        <f>+VLOOKUP($AA441,[3]!unidad_medida[[nombre]:[Columna1]],5,0)</f>
        <v>#REF!</v>
      </c>
    </row>
    <row r="442" spans="1:61" ht="24" x14ac:dyDescent="0.35">
      <c r="A442" s="58" t="s">
        <v>250</v>
      </c>
      <c r="B442" s="58" t="s">
        <v>251</v>
      </c>
      <c r="C442" s="59">
        <v>4.3</v>
      </c>
      <c r="D442" s="19">
        <f t="shared" si="281"/>
        <v>127</v>
      </c>
      <c r="E442" s="20" t="s">
        <v>237</v>
      </c>
      <c r="F442" s="21"/>
      <c r="G442" s="22"/>
      <c r="H442" s="24">
        <v>100117</v>
      </c>
      <c r="I442" s="23" t="s">
        <v>48</v>
      </c>
      <c r="J442" s="23" t="s">
        <v>48</v>
      </c>
      <c r="K442" s="22"/>
      <c r="L442" s="22"/>
      <c r="M442" s="22"/>
      <c r="N442" s="22"/>
      <c r="O442" s="22"/>
      <c r="P442" s="53" t="str">
        <f t="shared" si="315"/>
        <v>Número de Empresas del Sector Agrícola en cultivos de  Plantas y forraje  según la Categoría de Tamaño Específica del Servicio de Impuestos Internos de Chile para el Año 2020 (USD)</v>
      </c>
      <c r="Q442" s="20" t="str">
        <f t="shared" si="317"/>
        <v>Informe 2</v>
      </c>
      <c r="R442" s="47" t="s">
        <v>150</v>
      </c>
      <c r="S442" s="48">
        <f t="shared" si="316"/>
        <v>100117</v>
      </c>
      <c r="T442" s="28"/>
      <c r="U442" s="28"/>
      <c r="V442" s="28"/>
      <c r="W442" s="28"/>
      <c r="X442" s="28"/>
      <c r="Y442" s="28"/>
      <c r="Z442" s="25"/>
      <c r="AA442" s="29"/>
      <c r="AB442" s="30" t="str">
        <f t="shared" si="310"/>
        <v>Chile</v>
      </c>
      <c r="AC442" s="31" t="str">
        <f t="shared" si="310"/>
        <v>Año 2020</v>
      </c>
      <c r="AD442" s="32" t="str">
        <f t="shared" si="310"/>
        <v>empresas</v>
      </c>
      <c r="AE442" s="30" t="str">
        <f t="shared" si="310"/>
        <v>Número</v>
      </c>
      <c r="AG442" s="33" t="str">
        <f t="shared" si="275"/>
        <v>Informe 2</v>
      </c>
      <c r="AH442" s="34" t="str">
        <f t="shared" si="314"/>
        <v>Número de Empresas</v>
      </c>
      <c r="AI442" s="34" t="str">
        <f t="shared" si="314"/>
        <v>Ventas estimadas de empresas dedicadas a agricultura y/o ganadería</v>
      </c>
      <c r="AJ442" s="34" t="str">
        <f t="shared" si="276"/>
        <v>Número de Empresas del Sector Agrícola en cultivos de  Plantas y forraje  según la Categoría de Tamaño Específica del Servicio de Impuestos Internos de Chile para el Año 2020 (USD)</v>
      </c>
      <c r="AK442" s="35" t="str">
        <f t="shared" si="312"/>
        <v>Año 2020</v>
      </c>
      <c r="AL442" s="34" t="str">
        <f t="shared" si="312"/>
        <v>venta estimada, empresas en agricultura, cultivos, actividad económica, agricultura, ganadería</v>
      </c>
      <c r="AM442" s="36">
        <f t="shared" si="277"/>
        <v>0</v>
      </c>
      <c r="AN442" s="44" t="str">
        <f t="shared" si="306"/>
        <v>CHL</v>
      </c>
      <c r="AO442" s="44" t="str">
        <f t="shared" si="306"/>
        <v>País</v>
      </c>
      <c r="AP442" s="34" t="str">
        <f t="shared" si="306"/>
        <v>Número de Empleados de las empresas dedicadas a una actividad económica asociada a la agricultura o la ganadería, según tamaño de la empresa.</v>
      </c>
      <c r="AQ442" s="45">
        <f t="shared" si="306"/>
        <v>44324</v>
      </c>
      <c r="AR442" s="36" t="str">
        <f t="shared" si="306"/>
        <v>Español</v>
      </c>
      <c r="AS442" s="36" t="str">
        <f t="shared" si="306"/>
        <v>Naty</v>
      </c>
      <c r="AT442" s="40" t="str">
        <f t="shared" si="306"/>
        <v>No Aplica</v>
      </c>
      <c r="AU442" s="40" t="str">
        <f t="shared" si="306"/>
        <v>No Aplica</v>
      </c>
      <c r="AV442" s="40" t="str">
        <f t="shared" si="306"/>
        <v>No Aplica</v>
      </c>
      <c r="AW442" s="35">
        <f t="shared" si="306"/>
        <v>100117006</v>
      </c>
      <c r="AX442" s="41" t="e">
        <f t="shared" si="306"/>
        <v>#REF!</v>
      </c>
      <c r="AY442" s="46" t="str">
        <f t="shared" si="306"/>
        <v>Fruta</v>
      </c>
      <c r="AZ442" s="40">
        <f t="shared" si="306"/>
        <v>38</v>
      </c>
      <c r="BA442" s="41" t="e">
        <f>+VLOOKUP($Z442,[3]!Temporalidad[[nombre]:[Columna1]],7,0)</f>
        <v>#REF!</v>
      </c>
      <c r="BB442" s="41" t="e">
        <f>+VLOOKUP($B442,[3]!Tipo_Gráfico[#Data],2,0)</f>
        <v>#REF!</v>
      </c>
      <c r="BC442" s="36" t="str">
        <f t="shared" si="285"/>
        <v>Servicio de Impuestos Internos , Ministerio de Hacienda, Chile</v>
      </c>
      <c r="BD442" s="35" t="e">
        <f>+VLOOKUP($AA442,[3]!unidad_medida[[nombre]:[Columna1]],2,0)</f>
        <v>#REF!</v>
      </c>
      <c r="BE442" s="40" t="str">
        <f t="shared" si="307"/>
        <v>No Aplica</v>
      </c>
      <c r="BF442" s="40" t="str">
        <f t="shared" si="307"/>
        <v>No Aplica</v>
      </c>
      <c r="BG442" s="40" t="str">
        <f t="shared" si="307"/>
        <v>No Aplica</v>
      </c>
      <c r="BH442" s="41" t="e">
        <f>+VLOOKUP($AP442,[3]!Responsables[#Data],3,0)</f>
        <v>#REF!</v>
      </c>
      <c r="BI442" s="41" t="e">
        <f>+VLOOKUP($AA442,[3]!unidad_medida[[nombre]:[Columna1]],5,0)</f>
        <v>#REF!</v>
      </c>
    </row>
    <row r="443" spans="1:61" ht="24" x14ac:dyDescent="0.35">
      <c r="A443" s="58" t="s">
        <v>250</v>
      </c>
      <c r="B443" s="58" t="s">
        <v>251</v>
      </c>
      <c r="C443" s="59">
        <v>4.3</v>
      </c>
      <c r="D443" s="19">
        <f t="shared" si="281"/>
        <v>128</v>
      </c>
      <c r="E443" s="20" t="s">
        <v>237</v>
      </c>
      <c r="F443" s="21"/>
      <c r="G443" s="22"/>
      <c r="H443" s="24">
        <v>100110</v>
      </c>
      <c r="I443" s="23" t="s">
        <v>48</v>
      </c>
      <c r="J443" s="23" t="s">
        <v>48</v>
      </c>
      <c r="K443" s="22"/>
      <c r="L443" s="22"/>
      <c r="M443" s="22"/>
      <c r="N443" s="22"/>
      <c r="O443" s="22"/>
      <c r="P443" s="53" t="str">
        <f>+"Ventas Estimadas de Empresas del Sector Agrícola en cultivos de  "&amp;R443&amp;"  según la Categoría de Tamaño Específica del Servicio de Impuestos Internos de Chile para el Año 2020 (USD)"</f>
        <v>Ventas Estimadas de Empresas del Sector Agrícola en cultivos de  Legumbres  según la Categoría de Tamaño Específica del Servicio de Impuestos Internos de Chile para el Año 2020 (USD)</v>
      </c>
      <c r="Q443" s="20" t="s">
        <v>242</v>
      </c>
      <c r="R443" s="47" t="s">
        <v>136</v>
      </c>
      <c r="S443" s="48">
        <f>+H443</f>
        <v>100110</v>
      </c>
      <c r="T443" s="28"/>
      <c r="U443" s="28"/>
      <c r="V443" s="28"/>
      <c r="W443" s="28"/>
      <c r="X443" s="28"/>
      <c r="Y443" s="28"/>
      <c r="Z443" s="25"/>
      <c r="AA443" s="29"/>
      <c r="AB443" s="30" t="str">
        <f t="shared" si="310"/>
        <v>Chile</v>
      </c>
      <c r="AC443" s="31" t="str">
        <f t="shared" si="310"/>
        <v>Año 2020</v>
      </c>
      <c r="AD443" s="32" t="s">
        <v>106</v>
      </c>
      <c r="AE443" s="30" t="s">
        <v>107</v>
      </c>
      <c r="AG443" s="33" t="str">
        <f t="shared" si="275"/>
        <v>Informe 3</v>
      </c>
      <c r="AH443" s="34" t="s">
        <v>108</v>
      </c>
      <c r="AI443" s="34" t="str">
        <f t="shared" si="314"/>
        <v>Ventas estimadas de empresas dedicadas a agricultura y/o ganadería</v>
      </c>
      <c r="AJ443" s="34" t="str">
        <f t="shared" si="276"/>
        <v>Ventas Estimadas de Empresas del Sector Agrícola en cultivos de  Legumbres  según la Categoría de Tamaño Específica del Servicio de Impuestos Internos de Chile para el Año 2020 (USD)</v>
      </c>
      <c r="AK443" s="35" t="str">
        <f t="shared" si="312"/>
        <v>Año 2020</v>
      </c>
      <c r="AL443" s="34" t="str">
        <f t="shared" si="312"/>
        <v>venta estimada, empresas en agricultura, cultivos, actividad económica, agricultura, ganadería</v>
      </c>
      <c r="AM443" s="36">
        <f t="shared" si="277"/>
        <v>0</v>
      </c>
      <c r="AN443" s="44" t="str">
        <f t="shared" si="306"/>
        <v>CHL</v>
      </c>
      <c r="AO443" s="44" t="str">
        <f t="shared" si="306"/>
        <v>País</v>
      </c>
      <c r="AP443" s="34" t="str">
        <f t="shared" si="306"/>
        <v>Número de Empleados de las empresas dedicadas a una actividad económica asociada a la agricultura o la ganadería, según tamaño de la empresa.</v>
      </c>
      <c r="AQ443" s="45">
        <f t="shared" si="306"/>
        <v>44324</v>
      </c>
      <c r="AR443" s="36" t="str">
        <f t="shared" si="306"/>
        <v>Español</v>
      </c>
      <c r="AS443" s="36" t="str">
        <f t="shared" si="306"/>
        <v>Naty</v>
      </c>
      <c r="AT443" s="40" t="str">
        <f t="shared" si="306"/>
        <v>No Aplica</v>
      </c>
      <c r="AU443" s="40" t="str">
        <f t="shared" si="306"/>
        <v>No Aplica</v>
      </c>
      <c r="AV443" s="40" t="str">
        <f t="shared" si="306"/>
        <v>No Aplica</v>
      </c>
      <c r="AW443" s="35">
        <f t="shared" si="306"/>
        <v>100117006</v>
      </c>
      <c r="AX443" s="41" t="e">
        <f t="shared" si="306"/>
        <v>#REF!</v>
      </c>
      <c r="AY443" s="46" t="str">
        <f t="shared" si="306"/>
        <v>Fruta</v>
      </c>
      <c r="AZ443" s="40">
        <f t="shared" si="306"/>
        <v>38</v>
      </c>
      <c r="BA443" s="41" t="e">
        <f>+VLOOKUP($Z443,[3]!Temporalidad[[nombre]:[Columna1]],7,0)</f>
        <v>#REF!</v>
      </c>
      <c r="BB443" s="41" t="e">
        <f>+VLOOKUP($B443,[3]!Tipo_Gráfico[#Data],2,0)</f>
        <v>#REF!</v>
      </c>
      <c r="BC443" s="36" t="str">
        <f t="shared" si="285"/>
        <v>Servicio de Impuestos Internos , Ministerio de Hacienda, Chile</v>
      </c>
      <c r="BD443" s="35" t="e">
        <f>+VLOOKUP($AA443,[3]!unidad_medida[[nombre]:[Columna1]],2,0)</f>
        <v>#REF!</v>
      </c>
      <c r="BE443" s="40" t="str">
        <f t="shared" si="307"/>
        <v>No Aplica</v>
      </c>
      <c r="BF443" s="40" t="str">
        <f t="shared" si="307"/>
        <v>No Aplica</v>
      </c>
      <c r="BG443" s="40" t="str">
        <f t="shared" si="307"/>
        <v>No Aplica</v>
      </c>
      <c r="BH443" s="41" t="e">
        <f>+VLOOKUP($AP443,[3]!Responsables[#Data],3,0)</f>
        <v>#REF!</v>
      </c>
      <c r="BI443" s="41" t="e">
        <f>+VLOOKUP($AA443,[3]!unidad_medida[[nombre]:[Columna1]],5,0)</f>
        <v>#REF!</v>
      </c>
    </row>
    <row r="444" spans="1:61" ht="24" x14ac:dyDescent="0.35">
      <c r="A444" s="58" t="s">
        <v>250</v>
      </c>
      <c r="B444" s="58" t="s">
        <v>251</v>
      </c>
      <c r="C444" s="59">
        <v>4.3</v>
      </c>
      <c r="D444" s="19">
        <f t="shared" si="281"/>
        <v>129</v>
      </c>
      <c r="E444" s="20" t="s">
        <v>237</v>
      </c>
      <c r="F444" s="21"/>
      <c r="G444" s="22"/>
      <c r="H444" s="24">
        <v>100111</v>
      </c>
      <c r="I444" s="23" t="s">
        <v>48</v>
      </c>
      <c r="J444" s="23" t="s">
        <v>48</v>
      </c>
      <c r="K444" s="22"/>
      <c r="L444" s="22"/>
      <c r="M444" s="22"/>
      <c r="N444" s="22"/>
      <c r="O444" s="22"/>
      <c r="P444" s="53" t="str">
        <f t="shared" ref="P444:P449" si="318">+"Ventas Estimadas de Empresas del Sector Agrícola en cultivos de  "&amp;R444&amp;"  según la Categoría de Tamaño Específica del Servicio de Impuestos Internos de Chile para el Año 2020 (USD)"</f>
        <v>Ventas Estimadas de Empresas del Sector Agrícola en cultivos de  Cereales  según la Categoría de Tamaño Específica del Servicio de Impuestos Internos de Chile para el Año 2020 (USD)</v>
      </c>
      <c r="Q444" s="20" t="str">
        <f>+Q443</f>
        <v>Informe 3</v>
      </c>
      <c r="R444" s="47" t="s">
        <v>140</v>
      </c>
      <c r="S444" s="48">
        <f t="shared" ref="S444:S449" si="319">+H444</f>
        <v>100111</v>
      </c>
      <c r="T444" s="28"/>
      <c r="U444" s="28"/>
      <c r="V444" s="28"/>
      <c r="W444" s="28"/>
      <c r="X444" s="28"/>
      <c r="Y444" s="28"/>
      <c r="Z444" s="25"/>
      <c r="AA444" s="29"/>
      <c r="AB444" s="30" t="str">
        <f t="shared" si="310"/>
        <v>Chile</v>
      </c>
      <c r="AC444" s="31" t="str">
        <f t="shared" si="310"/>
        <v>Año 2020</v>
      </c>
      <c r="AD444" s="32" t="str">
        <f t="shared" si="310"/>
        <v>Dólar USA</v>
      </c>
      <c r="AE444" s="30" t="str">
        <f t="shared" si="310"/>
        <v>Ventas</v>
      </c>
      <c r="AG444" s="33" t="str">
        <f t="shared" si="275"/>
        <v>Informe 3</v>
      </c>
      <c r="AH444" s="34" t="str">
        <f t="shared" si="314"/>
        <v>Ventas Estimadas Agricultura</v>
      </c>
      <c r="AI444" s="34" t="str">
        <f t="shared" si="314"/>
        <v>Ventas estimadas de empresas dedicadas a agricultura y/o ganadería</v>
      </c>
      <c r="AJ444" s="34" t="str">
        <f t="shared" si="276"/>
        <v>Ventas Estimadas de Empresas del Sector Agrícola en cultivos de  Cereales  según la Categoría de Tamaño Específica del Servicio de Impuestos Internos de Chile para el Año 2020 (USD)</v>
      </c>
      <c r="AK444" s="35" t="str">
        <f t="shared" si="312"/>
        <v>Año 2020</v>
      </c>
      <c r="AL444" s="34" t="str">
        <f t="shared" si="312"/>
        <v>venta estimada, empresas en agricultura, cultivos, actividad económica, agricultura, ganadería</v>
      </c>
      <c r="AM444" s="36">
        <f t="shared" si="277"/>
        <v>0</v>
      </c>
      <c r="AN444" s="44" t="str">
        <f t="shared" si="306"/>
        <v>CHL</v>
      </c>
      <c r="AO444" s="44" t="str">
        <f t="shared" si="306"/>
        <v>País</v>
      </c>
      <c r="AP444" s="34" t="str">
        <f t="shared" si="306"/>
        <v>Número de Empleados de las empresas dedicadas a una actividad económica asociada a la agricultura o la ganadería, según tamaño de la empresa.</v>
      </c>
      <c r="AQ444" s="45">
        <f t="shared" si="306"/>
        <v>44324</v>
      </c>
      <c r="AR444" s="36" t="str">
        <f t="shared" si="306"/>
        <v>Español</v>
      </c>
      <c r="AS444" s="36" t="str">
        <f t="shared" si="306"/>
        <v>Naty</v>
      </c>
      <c r="AT444" s="40" t="str">
        <f t="shared" si="306"/>
        <v>No Aplica</v>
      </c>
      <c r="AU444" s="40" t="str">
        <f t="shared" si="306"/>
        <v>No Aplica</v>
      </c>
      <c r="AV444" s="40" t="str">
        <f t="shared" si="306"/>
        <v>No Aplica</v>
      </c>
      <c r="AW444" s="35">
        <f t="shared" si="306"/>
        <v>100117006</v>
      </c>
      <c r="AX444" s="41" t="e">
        <f t="shared" si="306"/>
        <v>#REF!</v>
      </c>
      <c r="AY444" s="46" t="str">
        <f t="shared" si="306"/>
        <v>Fruta</v>
      </c>
      <c r="AZ444" s="40">
        <f t="shared" si="306"/>
        <v>38</v>
      </c>
      <c r="BA444" s="41" t="e">
        <f>+VLOOKUP($Z444,[3]!Temporalidad[[nombre]:[Columna1]],7,0)</f>
        <v>#REF!</v>
      </c>
      <c r="BB444" s="41" t="e">
        <f>+VLOOKUP($B444,[3]!Tipo_Gráfico[#Data],2,0)</f>
        <v>#REF!</v>
      </c>
      <c r="BC444" s="36" t="str">
        <f t="shared" si="285"/>
        <v>Servicio de Impuestos Internos , Ministerio de Hacienda, Chile</v>
      </c>
      <c r="BD444" s="35" t="e">
        <f>+VLOOKUP($AA444,[3]!unidad_medida[[nombre]:[Columna1]],2,0)</f>
        <v>#REF!</v>
      </c>
      <c r="BE444" s="40" t="str">
        <f t="shared" si="307"/>
        <v>No Aplica</v>
      </c>
      <c r="BF444" s="40" t="str">
        <f t="shared" si="307"/>
        <v>No Aplica</v>
      </c>
      <c r="BG444" s="40" t="str">
        <f t="shared" si="307"/>
        <v>No Aplica</v>
      </c>
      <c r="BH444" s="41" t="e">
        <f>+VLOOKUP($AP444,[3]!Responsables[#Data],3,0)</f>
        <v>#REF!</v>
      </c>
      <c r="BI444" s="41" t="e">
        <f>+VLOOKUP($AA444,[3]!unidad_medida[[nombre]:[Columna1]],5,0)</f>
        <v>#REF!</v>
      </c>
    </row>
    <row r="445" spans="1:61" ht="24" x14ac:dyDescent="0.35">
      <c r="A445" s="58" t="s">
        <v>250</v>
      </c>
      <c r="B445" s="58" t="s">
        <v>251</v>
      </c>
      <c r="C445" s="59">
        <v>4.3</v>
      </c>
      <c r="D445" s="19">
        <f t="shared" si="281"/>
        <v>130</v>
      </c>
      <c r="E445" s="20" t="s">
        <v>237</v>
      </c>
      <c r="F445" s="21"/>
      <c r="G445" s="22"/>
      <c r="H445" s="24">
        <v>100112</v>
      </c>
      <c r="I445" s="23" t="s">
        <v>48</v>
      </c>
      <c r="J445" s="23" t="s">
        <v>48</v>
      </c>
      <c r="K445" s="22"/>
      <c r="L445" s="22"/>
      <c r="M445" s="22"/>
      <c r="N445" s="22"/>
      <c r="O445" s="22"/>
      <c r="P445" s="53" t="str">
        <f t="shared" si="318"/>
        <v>Ventas Estimadas de Empresas del Sector Agrícola en cultivos de  Hortalizas  según la Categoría de Tamaño Específica del Servicio de Impuestos Internos de Chile para el Año 2020 (USD)</v>
      </c>
      <c r="Q445" s="20" t="str">
        <f t="shared" ref="Q445:Q449" si="320">+Q444</f>
        <v>Informe 3</v>
      </c>
      <c r="R445" s="47" t="s">
        <v>142</v>
      </c>
      <c r="S445" s="48">
        <f t="shared" si="319"/>
        <v>100112</v>
      </c>
      <c r="T445" s="28"/>
      <c r="U445" s="28"/>
      <c r="V445" s="28"/>
      <c r="W445" s="28"/>
      <c r="X445" s="28"/>
      <c r="Y445" s="28"/>
      <c r="Z445" s="25"/>
      <c r="AA445" s="29"/>
      <c r="AB445" s="30" t="str">
        <f t="shared" si="310"/>
        <v>Chile</v>
      </c>
      <c r="AC445" s="31" t="str">
        <f t="shared" si="310"/>
        <v>Año 2020</v>
      </c>
      <c r="AD445" s="32" t="str">
        <f t="shared" si="310"/>
        <v>Dólar USA</v>
      </c>
      <c r="AE445" s="30" t="str">
        <f t="shared" si="310"/>
        <v>Ventas</v>
      </c>
      <c r="AG445" s="33" t="str">
        <f t="shared" ref="AG445:AG472" si="321">+IF(Q445="","",Q445)</f>
        <v>Informe 3</v>
      </c>
      <c r="AH445" s="34" t="str">
        <f t="shared" si="314"/>
        <v>Ventas Estimadas Agricultura</v>
      </c>
      <c r="AI445" s="34" t="str">
        <f t="shared" si="314"/>
        <v>Ventas estimadas de empresas dedicadas a agricultura y/o ganadería</v>
      </c>
      <c r="AJ445" s="34" t="str">
        <f t="shared" ref="AJ445:AJ472" si="322">+P445</f>
        <v>Ventas Estimadas de Empresas del Sector Agrícola en cultivos de  Hortalizas  según la Categoría de Tamaño Específica del Servicio de Impuestos Internos de Chile para el Año 2020 (USD)</v>
      </c>
      <c r="AK445" s="35" t="str">
        <f t="shared" si="312"/>
        <v>Año 2020</v>
      </c>
      <c r="AL445" s="34" t="str">
        <f t="shared" si="312"/>
        <v>venta estimada, empresas en agricultura, cultivos, actividad económica, agricultura, ganadería</v>
      </c>
      <c r="AM445" s="36">
        <f t="shared" ref="AM445:AM472" si="323">+AA445</f>
        <v>0</v>
      </c>
      <c r="AN445" s="44" t="str">
        <f t="shared" ref="AN445:AZ460" si="324">+AN444</f>
        <v>CHL</v>
      </c>
      <c r="AO445" s="44" t="str">
        <f t="shared" si="324"/>
        <v>País</v>
      </c>
      <c r="AP445" s="34" t="str">
        <f t="shared" si="324"/>
        <v>Número de Empleados de las empresas dedicadas a una actividad económica asociada a la agricultura o la ganadería, según tamaño de la empresa.</v>
      </c>
      <c r="AQ445" s="45">
        <f t="shared" si="324"/>
        <v>44324</v>
      </c>
      <c r="AR445" s="36" t="str">
        <f t="shared" si="324"/>
        <v>Español</v>
      </c>
      <c r="AS445" s="36" t="str">
        <f t="shared" si="324"/>
        <v>Naty</v>
      </c>
      <c r="AT445" s="40" t="str">
        <f t="shared" si="324"/>
        <v>No Aplica</v>
      </c>
      <c r="AU445" s="40" t="str">
        <f t="shared" si="324"/>
        <v>No Aplica</v>
      </c>
      <c r="AV445" s="40" t="str">
        <f t="shared" si="324"/>
        <v>No Aplica</v>
      </c>
      <c r="AW445" s="35">
        <f t="shared" si="324"/>
        <v>100117006</v>
      </c>
      <c r="AX445" s="41" t="e">
        <f t="shared" si="324"/>
        <v>#REF!</v>
      </c>
      <c r="AY445" s="46" t="str">
        <f t="shared" si="324"/>
        <v>Fruta</v>
      </c>
      <c r="AZ445" s="40">
        <f t="shared" si="324"/>
        <v>38</v>
      </c>
      <c r="BA445" s="41" t="e">
        <f>+VLOOKUP($Z445,[3]!Temporalidad[[nombre]:[Columna1]],7,0)</f>
        <v>#REF!</v>
      </c>
      <c r="BB445" s="41" t="e">
        <f>+VLOOKUP($B445,[3]!Tipo_Gráfico[#Data],2,0)</f>
        <v>#REF!</v>
      </c>
      <c r="BC445" s="36" t="str">
        <f t="shared" si="285"/>
        <v>Servicio de Impuestos Internos , Ministerio de Hacienda, Chile</v>
      </c>
      <c r="BD445" s="35" t="e">
        <f>+VLOOKUP($AA445,[3]!unidad_medida[[nombre]:[Columna1]],2,0)</f>
        <v>#REF!</v>
      </c>
      <c r="BE445" s="40" t="str">
        <f t="shared" ref="BE445:BG460" si="325">+BE444</f>
        <v>No Aplica</v>
      </c>
      <c r="BF445" s="40" t="str">
        <f t="shared" si="325"/>
        <v>No Aplica</v>
      </c>
      <c r="BG445" s="40" t="str">
        <f t="shared" si="325"/>
        <v>No Aplica</v>
      </c>
      <c r="BH445" s="41" t="e">
        <f>+VLOOKUP($AP445,[3]!Responsables[#Data],3,0)</f>
        <v>#REF!</v>
      </c>
      <c r="BI445" s="41" t="e">
        <f>+VLOOKUP($AA445,[3]!unidad_medida[[nombre]:[Columna1]],5,0)</f>
        <v>#REF!</v>
      </c>
    </row>
    <row r="446" spans="1:61" ht="24" x14ac:dyDescent="0.35">
      <c r="A446" s="58" t="s">
        <v>250</v>
      </c>
      <c r="B446" s="58" t="s">
        <v>251</v>
      </c>
      <c r="C446" s="59">
        <v>4.3</v>
      </c>
      <c r="D446" s="19">
        <f t="shared" ref="D446:D472" si="326">+IF(E446="","",D445+1)</f>
        <v>131</v>
      </c>
      <c r="E446" s="20" t="s">
        <v>237</v>
      </c>
      <c r="F446" s="21"/>
      <c r="G446" s="22"/>
      <c r="H446" s="24">
        <v>100113</v>
      </c>
      <c r="I446" s="23" t="s">
        <v>48</v>
      </c>
      <c r="J446" s="23" t="s">
        <v>48</v>
      </c>
      <c r="K446" s="22"/>
      <c r="L446" s="22"/>
      <c r="M446" s="22"/>
      <c r="N446" s="22"/>
      <c r="O446" s="22"/>
      <c r="P446" s="53" t="str">
        <f t="shared" si="318"/>
        <v>Ventas Estimadas de Empresas del Sector Agrícola en cultivos de  Industriales  según la Categoría de Tamaño Específica del Servicio de Impuestos Internos de Chile para el Año 2020 (USD)</v>
      </c>
      <c r="Q446" s="20" t="str">
        <f t="shared" si="320"/>
        <v>Informe 3</v>
      </c>
      <c r="R446" s="47" t="s">
        <v>144</v>
      </c>
      <c r="S446" s="48">
        <f t="shared" si="319"/>
        <v>100113</v>
      </c>
      <c r="T446" s="28"/>
      <c r="U446" s="28"/>
      <c r="V446" s="28"/>
      <c r="W446" s="28"/>
      <c r="X446" s="28"/>
      <c r="Y446" s="28"/>
      <c r="Z446" s="25"/>
      <c r="AA446" s="29"/>
      <c r="AB446" s="30" t="str">
        <f t="shared" ref="AB446:AE461" si="327">+AB445</f>
        <v>Chile</v>
      </c>
      <c r="AC446" s="31" t="str">
        <f t="shared" si="327"/>
        <v>Año 2020</v>
      </c>
      <c r="AD446" s="32" t="str">
        <f t="shared" si="327"/>
        <v>Dólar USA</v>
      </c>
      <c r="AE446" s="30" t="str">
        <f t="shared" si="327"/>
        <v>Ventas</v>
      </c>
      <c r="AG446" s="33" t="str">
        <f t="shared" si="321"/>
        <v>Informe 3</v>
      </c>
      <c r="AH446" s="34" t="str">
        <f t="shared" si="314"/>
        <v>Ventas Estimadas Agricultura</v>
      </c>
      <c r="AI446" s="34" t="str">
        <f t="shared" si="314"/>
        <v>Ventas estimadas de empresas dedicadas a agricultura y/o ganadería</v>
      </c>
      <c r="AJ446" s="34" t="str">
        <f t="shared" si="322"/>
        <v>Ventas Estimadas de Empresas del Sector Agrícola en cultivos de  Industriales  según la Categoría de Tamaño Específica del Servicio de Impuestos Internos de Chile para el Año 2020 (USD)</v>
      </c>
      <c r="AK446" s="35" t="str">
        <f t="shared" ref="AK446:AL461" si="328">+AK445</f>
        <v>Año 2020</v>
      </c>
      <c r="AL446" s="34" t="str">
        <f t="shared" si="328"/>
        <v>venta estimada, empresas en agricultura, cultivos, actividad económica, agricultura, ganadería</v>
      </c>
      <c r="AM446" s="36">
        <f t="shared" si="323"/>
        <v>0</v>
      </c>
      <c r="AN446" s="44" t="str">
        <f t="shared" si="324"/>
        <v>CHL</v>
      </c>
      <c r="AO446" s="44" t="str">
        <f t="shared" si="324"/>
        <v>País</v>
      </c>
      <c r="AP446" s="34" t="str">
        <f t="shared" si="324"/>
        <v>Número de Empleados de las empresas dedicadas a una actividad económica asociada a la agricultura o la ganadería, según tamaño de la empresa.</v>
      </c>
      <c r="AQ446" s="45">
        <f t="shared" si="324"/>
        <v>44324</v>
      </c>
      <c r="AR446" s="36" t="str">
        <f t="shared" si="324"/>
        <v>Español</v>
      </c>
      <c r="AS446" s="36" t="str">
        <f t="shared" si="324"/>
        <v>Naty</v>
      </c>
      <c r="AT446" s="40" t="str">
        <f t="shared" si="324"/>
        <v>No Aplica</v>
      </c>
      <c r="AU446" s="40" t="str">
        <f t="shared" si="324"/>
        <v>No Aplica</v>
      </c>
      <c r="AV446" s="40" t="str">
        <f t="shared" si="324"/>
        <v>No Aplica</v>
      </c>
      <c r="AW446" s="35">
        <f t="shared" si="324"/>
        <v>100117006</v>
      </c>
      <c r="AX446" s="41" t="e">
        <f t="shared" si="324"/>
        <v>#REF!</v>
      </c>
      <c r="AY446" s="46" t="str">
        <f t="shared" si="324"/>
        <v>Fruta</v>
      </c>
      <c r="AZ446" s="40">
        <f t="shared" si="324"/>
        <v>38</v>
      </c>
      <c r="BA446" s="41" t="e">
        <f>+VLOOKUP($Z446,[3]!Temporalidad[[nombre]:[Columna1]],7,0)</f>
        <v>#REF!</v>
      </c>
      <c r="BB446" s="41" t="e">
        <f>+VLOOKUP($B446,[3]!Tipo_Gráfico[#Data],2,0)</f>
        <v>#REF!</v>
      </c>
      <c r="BC446" s="36" t="str">
        <f t="shared" ref="BC446:BC472" si="329">+BC445</f>
        <v>Servicio de Impuestos Internos , Ministerio de Hacienda, Chile</v>
      </c>
      <c r="BD446" s="35" t="e">
        <f>+VLOOKUP($AA446,[3]!unidad_medida[[nombre]:[Columna1]],2,0)</f>
        <v>#REF!</v>
      </c>
      <c r="BE446" s="40" t="str">
        <f t="shared" si="325"/>
        <v>No Aplica</v>
      </c>
      <c r="BF446" s="40" t="str">
        <f t="shared" si="325"/>
        <v>No Aplica</v>
      </c>
      <c r="BG446" s="40" t="str">
        <f t="shared" si="325"/>
        <v>No Aplica</v>
      </c>
      <c r="BH446" s="41" t="e">
        <f>+VLOOKUP($AP446,[3]!Responsables[#Data],3,0)</f>
        <v>#REF!</v>
      </c>
      <c r="BI446" s="41" t="e">
        <f>+VLOOKUP($AA446,[3]!unidad_medida[[nombre]:[Columna1]],5,0)</f>
        <v>#REF!</v>
      </c>
    </row>
    <row r="447" spans="1:61" ht="24" x14ac:dyDescent="0.35">
      <c r="A447" s="58" t="s">
        <v>250</v>
      </c>
      <c r="B447" s="58" t="s">
        <v>251</v>
      </c>
      <c r="C447" s="59">
        <v>4.3</v>
      </c>
      <c r="D447" s="19">
        <f t="shared" si="326"/>
        <v>132</v>
      </c>
      <c r="E447" s="20" t="s">
        <v>237</v>
      </c>
      <c r="F447" s="21"/>
      <c r="G447" s="22"/>
      <c r="H447" s="24">
        <v>100114</v>
      </c>
      <c r="I447" s="23" t="s">
        <v>48</v>
      </c>
      <c r="J447" s="23" t="s">
        <v>48</v>
      </c>
      <c r="K447" s="22"/>
      <c r="L447" s="22"/>
      <c r="M447" s="22"/>
      <c r="N447" s="22"/>
      <c r="O447" s="22"/>
      <c r="P447" s="53" t="str">
        <f t="shared" si="318"/>
        <v>Ventas Estimadas de Empresas del Sector Agrícola en cultivos de  Tubérculos  según la Categoría de Tamaño Específica del Servicio de Impuestos Internos de Chile para el Año 2020 (USD)</v>
      </c>
      <c r="Q447" s="20" t="str">
        <f t="shared" si="320"/>
        <v>Informe 3</v>
      </c>
      <c r="R447" s="47" t="s">
        <v>146</v>
      </c>
      <c r="S447" s="48">
        <f t="shared" si="319"/>
        <v>100114</v>
      </c>
      <c r="T447" s="28"/>
      <c r="U447" s="28"/>
      <c r="V447" s="28"/>
      <c r="W447" s="28"/>
      <c r="X447" s="28"/>
      <c r="Y447" s="28"/>
      <c r="Z447" s="25"/>
      <c r="AA447" s="29"/>
      <c r="AB447" s="30" t="str">
        <f t="shared" si="327"/>
        <v>Chile</v>
      </c>
      <c r="AC447" s="31" t="str">
        <f t="shared" si="327"/>
        <v>Año 2020</v>
      </c>
      <c r="AD447" s="32" t="str">
        <f t="shared" si="327"/>
        <v>Dólar USA</v>
      </c>
      <c r="AE447" s="30" t="str">
        <f t="shared" si="327"/>
        <v>Ventas</v>
      </c>
      <c r="AG447" s="33" t="str">
        <f t="shared" si="321"/>
        <v>Informe 3</v>
      </c>
      <c r="AH447" s="34" t="str">
        <f t="shared" si="314"/>
        <v>Ventas Estimadas Agricultura</v>
      </c>
      <c r="AI447" s="34" t="str">
        <f t="shared" si="314"/>
        <v>Ventas estimadas de empresas dedicadas a agricultura y/o ganadería</v>
      </c>
      <c r="AJ447" s="34" t="str">
        <f t="shared" si="322"/>
        <v>Ventas Estimadas de Empresas del Sector Agrícola en cultivos de  Tubérculos  según la Categoría de Tamaño Específica del Servicio de Impuestos Internos de Chile para el Año 2020 (USD)</v>
      </c>
      <c r="AK447" s="35" t="str">
        <f t="shared" si="328"/>
        <v>Año 2020</v>
      </c>
      <c r="AL447" s="34" t="str">
        <f t="shared" si="328"/>
        <v>venta estimada, empresas en agricultura, cultivos, actividad económica, agricultura, ganadería</v>
      </c>
      <c r="AM447" s="36">
        <f t="shared" si="323"/>
        <v>0</v>
      </c>
      <c r="AN447" s="44" t="str">
        <f t="shared" si="324"/>
        <v>CHL</v>
      </c>
      <c r="AO447" s="44" t="str">
        <f t="shared" si="324"/>
        <v>País</v>
      </c>
      <c r="AP447" s="34" t="str">
        <f t="shared" si="324"/>
        <v>Número de Empleados de las empresas dedicadas a una actividad económica asociada a la agricultura o la ganadería, según tamaño de la empresa.</v>
      </c>
      <c r="AQ447" s="45">
        <f t="shared" si="324"/>
        <v>44324</v>
      </c>
      <c r="AR447" s="36" t="str">
        <f t="shared" si="324"/>
        <v>Español</v>
      </c>
      <c r="AS447" s="36" t="str">
        <f t="shared" si="324"/>
        <v>Naty</v>
      </c>
      <c r="AT447" s="40" t="str">
        <f t="shared" si="324"/>
        <v>No Aplica</v>
      </c>
      <c r="AU447" s="40" t="str">
        <f t="shared" si="324"/>
        <v>No Aplica</v>
      </c>
      <c r="AV447" s="40" t="str">
        <f t="shared" si="324"/>
        <v>No Aplica</v>
      </c>
      <c r="AW447" s="35">
        <f t="shared" si="324"/>
        <v>100117006</v>
      </c>
      <c r="AX447" s="41" t="e">
        <f t="shared" si="324"/>
        <v>#REF!</v>
      </c>
      <c r="AY447" s="46" t="str">
        <f t="shared" si="324"/>
        <v>Fruta</v>
      </c>
      <c r="AZ447" s="40">
        <f t="shared" si="324"/>
        <v>38</v>
      </c>
      <c r="BA447" s="41" t="e">
        <f>+VLOOKUP($Z447,[3]!Temporalidad[[nombre]:[Columna1]],7,0)</f>
        <v>#REF!</v>
      </c>
      <c r="BB447" s="41" t="e">
        <f>+VLOOKUP($B447,[3]!Tipo_Gráfico[#Data],2,0)</f>
        <v>#REF!</v>
      </c>
      <c r="BC447" s="36" t="str">
        <f t="shared" si="329"/>
        <v>Servicio de Impuestos Internos , Ministerio de Hacienda, Chile</v>
      </c>
      <c r="BD447" s="35" t="e">
        <f>+VLOOKUP($AA447,[3]!unidad_medida[[nombre]:[Columna1]],2,0)</f>
        <v>#REF!</v>
      </c>
      <c r="BE447" s="40" t="str">
        <f t="shared" si="325"/>
        <v>No Aplica</v>
      </c>
      <c r="BF447" s="40" t="str">
        <f t="shared" si="325"/>
        <v>No Aplica</v>
      </c>
      <c r="BG447" s="40" t="str">
        <f t="shared" si="325"/>
        <v>No Aplica</v>
      </c>
      <c r="BH447" s="41" t="e">
        <f>+VLOOKUP($AP447,[3]!Responsables[#Data],3,0)</f>
        <v>#REF!</v>
      </c>
      <c r="BI447" s="41" t="e">
        <f>+VLOOKUP($AA447,[3]!unidad_medida[[nombre]:[Columna1]],5,0)</f>
        <v>#REF!</v>
      </c>
    </row>
    <row r="448" spans="1:61" ht="24" x14ac:dyDescent="0.35">
      <c r="A448" s="58" t="s">
        <v>250</v>
      </c>
      <c r="B448" s="58" t="s">
        <v>251</v>
      </c>
      <c r="C448" s="59">
        <v>4.3</v>
      </c>
      <c r="D448" s="19">
        <f t="shared" si="326"/>
        <v>133</v>
      </c>
      <c r="E448" s="20" t="s">
        <v>237</v>
      </c>
      <c r="F448" s="21"/>
      <c r="G448" s="22"/>
      <c r="H448" s="24">
        <v>100115</v>
      </c>
      <c r="I448" s="23" t="s">
        <v>48</v>
      </c>
      <c r="J448" s="23" t="s">
        <v>48</v>
      </c>
      <c r="K448" s="22"/>
      <c r="L448" s="22"/>
      <c r="M448" s="22"/>
      <c r="N448" s="22"/>
      <c r="O448" s="22"/>
      <c r="P448" s="53" t="str">
        <f t="shared" si="318"/>
        <v>Ventas Estimadas de Empresas del Sector Agrícola en cultivos de  Semillas  según la Categoría de Tamaño Específica del Servicio de Impuestos Internos de Chile para el Año 2020 (USD)</v>
      </c>
      <c r="Q448" s="20" t="str">
        <f t="shared" si="320"/>
        <v>Informe 3</v>
      </c>
      <c r="R448" s="47" t="s">
        <v>148</v>
      </c>
      <c r="S448" s="48">
        <f t="shared" si="319"/>
        <v>100115</v>
      </c>
      <c r="T448" s="28"/>
      <c r="U448" s="28"/>
      <c r="V448" s="28"/>
      <c r="W448" s="28"/>
      <c r="X448" s="28"/>
      <c r="Y448" s="28"/>
      <c r="Z448" s="25"/>
      <c r="AA448" s="29"/>
      <c r="AB448" s="30" t="str">
        <f t="shared" si="327"/>
        <v>Chile</v>
      </c>
      <c r="AC448" s="31" t="str">
        <f t="shared" si="327"/>
        <v>Año 2020</v>
      </c>
      <c r="AD448" s="32" t="str">
        <f t="shared" si="327"/>
        <v>Dólar USA</v>
      </c>
      <c r="AE448" s="30" t="str">
        <f t="shared" si="327"/>
        <v>Ventas</v>
      </c>
      <c r="AG448" s="33" t="str">
        <f t="shared" si="321"/>
        <v>Informe 3</v>
      </c>
      <c r="AH448" s="34" t="str">
        <f t="shared" si="314"/>
        <v>Ventas Estimadas Agricultura</v>
      </c>
      <c r="AI448" s="34" t="str">
        <f t="shared" si="314"/>
        <v>Ventas estimadas de empresas dedicadas a agricultura y/o ganadería</v>
      </c>
      <c r="AJ448" s="34" t="str">
        <f t="shared" si="322"/>
        <v>Ventas Estimadas de Empresas del Sector Agrícola en cultivos de  Semillas  según la Categoría de Tamaño Específica del Servicio de Impuestos Internos de Chile para el Año 2020 (USD)</v>
      </c>
      <c r="AK448" s="35" t="str">
        <f t="shared" si="328"/>
        <v>Año 2020</v>
      </c>
      <c r="AL448" s="34" t="str">
        <f t="shared" si="328"/>
        <v>venta estimada, empresas en agricultura, cultivos, actividad económica, agricultura, ganadería</v>
      </c>
      <c r="AM448" s="36">
        <f t="shared" si="323"/>
        <v>0</v>
      </c>
      <c r="AN448" s="44" t="str">
        <f t="shared" si="324"/>
        <v>CHL</v>
      </c>
      <c r="AO448" s="44" t="str">
        <f t="shared" si="324"/>
        <v>País</v>
      </c>
      <c r="AP448" s="34" t="str">
        <f t="shared" si="324"/>
        <v>Número de Empleados de las empresas dedicadas a una actividad económica asociada a la agricultura o la ganadería, según tamaño de la empresa.</v>
      </c>
      <c r="AQ448" s="45">
        <f t="shared" si="324"/>
        <v>44324</v>
      </c>
      <c r="AR448" s="36" t="str">
        <f t="shared" si="324"/>
        <v>Español</v>
      </c>
      <c r="AS448" s="36" t="str">
        <f t="shared" si="324"/>
        <v>Naty</v>
      </c>
      <c r="AT448" s="40" t="str">
        <f t="shared" si="324"/>
        <v>No Aplica</v>
      </c>
      <c r="AU448" s="40" t="str">
        <f t="shared" si="324"/>
        <v>No Aplica</v>
      </c>
      <c r="AV448" s="40" t="str">
        <f t="shared" si="324"/>
        <v>No Aplica</v>
      </c>
      <c r="AW448" s="35">
        <f t="shared" si="324"/>
        <v>100117006</v>
      </c>
      <c r="AX448" s="41" t="e">
        <f t="shared" si="324"/>
        <v>#REF!</v>
      </c>
      <c r="AY448" s="46" t="str">
        <f t="shared" si="324"/>
        <v>Fruta</v>
      </c>
      <c r="AZ448" s="40">
        <f t="shared" si="324"/>
        <v>38</v>
      </c>
      <c r="BA448" s="41" t="e">
        <f>+VLOOKUP($Z448,[3]!Temporalidad[[nombre]:[Columna1]],7,0)</f>
        <v>#REF!</v>
      </c>
      <c r="BB448" s="41" t="e">
        <f>+VLOOKUP($B448,[3]!Tipo_Gráfico[#Data],2,0)</f>
        <v>#REF!</v>
      </c>
      <c r="BC448" s="36" t="str">
        <f t="shared" si="329"/>
        <v>Servicio de Impuestos Internos , Ministerio de Hacienda, Chile</v>
      </c>
      <c r="BD448" s="35" t="e">
        <f>+VLOOKUP($AA448,[3]!unidad_medida[[nombre]:[Columna1]],2,0)</f>
        <v>#REF!</v>
      </c>
      <c r="BE448" s="40" t="str">
        <f t="shared" si="325"/>
        <v>No Aplica</v>
      </c>
      <c r="BF448" s="40" t="str">
        <f t="shared" si="325"/>
        <v>No Aplica</v>
      </c>
      <c r="BG448" s="40" t="str">
        <f t="shared" si="325"/>
        <v>No Aplica</v>
      </c>
      <c r="BH448" s="41" t="e">
        <f>+VLOOKUP($AP448,[3]!Responsables[#Data],3,0)</f>
        <v>#REF!</v>
      </c>
      <c r="BI448" s="41" t="e">
        <f>+VLOOKUP($AA448,[3]!unidad_medida[[nombre]:[Columna1]],5,0)</f>
        <v>#REF!</v>
      </c>
    </row>
    <row r="449" spans="1:61" ht="24" x14ac:dyDescent="0.35">
      <c r="A449" s="58" t="s">
        <v>250</v>
      </c>
      <c r="B449" s="58" t="s">
        <v>251</v>
      </c>
      <c r="C449" s="59">
        <v>4.3</v>
      </c>
      <c r="D449" s="19">
        <f t="shared" si="326"/>
        <v>134</v>
      </c>
      <c r="E449" s="20" t="s">
        <v>237</v>
      </c>
      <c r="F449" s="21"/>
      <c r="G449" s="22"/>
      <c r="H449" s="24">
        <v>100117</v>
      </c>
      <c r="I449" s="23" t="s">
        <v>48</v>
      </c>
      <c r="J449" s="23" t="s">
        <v>48</v>
      </c>
      <c r="K449" s="22"/>
      <c r="L449" s="22"/>
      <c r="M449" s="22"/>
      <c r="N449" s="22"/>
      <c r="O449" s="22"/>
      <c r="P449" s="53" t="str">
        <f t="shared" si="318"/>
        <v>Ventas Estimadas de Empresas del Sector Agrícola en cultivos de  Plantas y forraje  según la Categoría de Tamaño Específica del Servicio de Impuestos Internos de Chile para el Año 2020 (USD)</v>
      </c>
      <c r="Q449" s="20" t="str">
        <f t="shared" si="320"/>
        <v>Informe 3</v>
      </c>
      <c r="R449" s="47" t="s">
        <v>150</v>
      </c>
      <c r="S449" s="48">
        <f t="shared" si="319"/>
        <v>100117</v>
      </c>
      <c r="T449" s="28"/>
      <c r="U449" s="28"/>
      <c r="V449" s="28"/>
      <c r="W449" s="28"/>
      <c r="X449" s="28"/>
      <c r="Y449" s="28"/>
      <c r="Z449" s="25"/>
      <c r="AA449" s="29"/>
      <c r="AB449" s="30" t="str">
        <f t="shared" si="327"/>
        <v>Chile</v>
      </c>
      <c r="AC449" s="31" t="str">
        <f t="shared" si="327"/>
        <v>Año 2020</v>
      </c>
      <c r="AD449" s="32" t="str">
        <f t="shared" si="327"/>
        <v>Dólar USA</v>
      </c>
      <c r="AE449" s="30" t="str">
        <f t="shared" si="327"/>
        <v>Ventas</v>
      </c>
      <c r="AG449" s="33" t="str">
        <f t="shared" si="321"/>
        <v>Informe 3</v>
      </c>
      <c r="AH449" s="34" t="str">
        <f t="shared" ref="AH449:AI464" si="330">+AH448</f>
        <v>Ventas Estimadas Agricultura</v>
      </c>
      <c r="AI449" s="34" t="str">
        <f t="shared" si="330"/>
        <v>Ventas estimadas de empresas dedicadas a agricultura y/o ganadería</v>
      </c>
      <c r="AJ449" s="34" t="str">
        <f t="shared" si="322"/>
        <v>Ventas Estimadas de Empresas del Sector Agrícola en cultivos de  Plantas y forraje  según la Categoría de Tamaño Específica del Servicio de Impuestos Internos de Chile para el Año 2020 (USD)</v>
      </c>
      <c r="AK449" s="35" t="str">
        <f t="shared" si="328"/>
        <v>Año 2020</v>
      </c>
      <c r="AL449" s="34" t="str">
        <f t="shared" si="328"/>
        <v>venta estimada, empresas en agricultura, cultivos, actividad económica, agricultura, ganadería</v>
      </c>
      <c r="AM449" s="36">
        <f t="shared" si="323"/>
        <v>0</v>
      </c>
      <c r="AN449" s="44" t="str">
        <f t="shared" si="324"/>
        <v>CHL</v>
      </c>
      <c r="AO449" s="44" t="str">
        <f t="shared" si="324"/>
        <v>País</v>
      </c>
      <c r="AP449" s="34" t="str">
        <f t="shared" si="324"/>
        <v>Número de Empleados de las empresas dedicadas a una actividad económica asociada a la agricultura o la ganadería, según tamaño de la empresa.</v>
      </c>
      <c r="AQ449" s="45">
        <f t="shared" si="324"/>
        <v>44324</v>
      </c>
      <c r="AR449" s="36" t="str">
        <f t="shared" si="324"/>
        <v>Español</v>
      </c>
      <c r="AS449" s="36" t="str">
        <f t="shared" si="324"/>
        <v>Naty</v>
      </c>
      <c r="AT449" s="40" t="str">
        <f t="shared" si="324"/>
        <v>No Aplica</v>
      </c>
      <c r="AU449" s="40" t="str">
        <f t="shared" si="324"/>
        <v>No Aplica</v>
      </c>
      <c r="AV449" s="40" t="str">
        <f t="shared" si="324"/>
        <v>No Aplica</v>
      </c>
      <c r="AW449" s="35">
        <f t="shared" si="324"/>
        <v>100117006</v>
      </c>
      <c r="AX449" s="41" t="e">
        <f t="shared" si="324"/>
        <v>#REF!</v>
      </c>
      <c r="AY449" s="46" t="str">
        <f t="shared" si="324"/>
        <v>Fruta</v>
      </c>
      <c r="AZ449" s="40">
        <f t="shared" si="324"/>
        <v>38</v>
      </c>
      <c r="BA449" s="41" t="e">
        <f>+VLOOKUP($Z449,[3]!Temporalidad[[nombre]:[Columna1]],7,0)</f>
        <v>#REF!</v>
      </c>
      <c r="BB449" s="41" t="e">
        <f>+VLOOKUP($B449,[3]!Tipo_Gráfico[#Data],2,0)</f>
        <v>#REF!</v>
      </c>
      <c r="BC449" s="36" t="str">
        <f t="shared" si="329"/>
        <v>Servicio de Impuestos Internos , Ministerio de Hacienda, Chile</v>
      </c>
      <c r="BD449" s="35" t="e">
        <f>+VLOOKUP($AA449,[3]!unidad_medida[[nombre]:[Columna1]],2,0)</f>
        <v>#REF!</v>
      </c>
      <c r="BE449" s="40" t="str">
        <f t="shared" si="325"/>
        <v>No Aplica</v>
      </c>
      <c r="BF449" s="40" t="str">
        <f t="shared" si="325"/>
        <v>No Aplica</v>
      </c>
      <c r="BG449" s="40" t="str">
        <f t="shared" si="325"/>
        <v>No Aplica</v>
      </c>
      <c r="BH449" s="41" t="e">
        <f>+VLOOKUP($AP449,[3]!Responsables[#Data],3,0)</f>
        <v>#REF!</v>
      </c>
      <c r="BI449" s="41" t="e">
        <f>+VLOOKUP($AA449,[3]!unidad_medida[[nombre]:[Columna1]],5,0)</f>
        <v>#REF!</v>
      </c>
    </row>
    <row r="450" spans="1:61" ht="24" x14ac:dyDescent="0.35">
      <c r="A450" s="58" t="s">
        <v>250</v>
      </c>
      <c r="B450" s="58" t="s">
        <v>251</v>
      </c>
      <c r="C450" s="59">
        <v>4.3</v>
      </c>
      <c r="D450" s="19">
        <f t="shared" si="326"/>
        <v>135</v>
      </c>
      <c r="E450" s="20" t="s">
        <v>237</v>
      </c>
      <c r="F450" s="21"/>
      <c r="G450" s="22"/>
      <c r="H450" s="22"/>
      <c r="I450" s="24">
        <v>100110002</v>
      </c>
      <c r="J450" s="23" t="s">
        <v>48</v>
      </c>
      <c r="K450" s="22"/>
      <c r="L450" s="22"/>
      <c r="M450" s="22"/>
      <c r="N450" s="22"/>
      <c r="O450" s="22"/>
      <c r="P450" s="53" t="str">
        <f>+"Número de Empresas y Ventas del Sector Agrícola en cultivos de  "&amp;R450&amp;" según la Categoría de Tamaño Específica del Servicio de Impuestos Internos de Chile para el Año 2020 (USD)"</f>
        <v>Número de Empresas y Ventas del Sector Agrícola en cultivos de  Porotos según la Categoría de Tamaño Específica del Servicio de Impuestos Internos de Chile para el Año 2020 (USD)</v>
      </c>
      <c r="Q450" s="20" t="s">
        <v>243</v>
      </c>
      <c r="R450" s="49" t="s">
        <v>153</v>
      </c>
      <c r="S450" s="50">
        <f>+I450</f>
        <v>100110002</v>
      </c>
      <c r="T450" s="28"/>
      <c r="U450" s="28"/>
      <c r="V450" s="28"/>
      <c r="W450" s="28"/>
      <c r="X450" s="28"/>
      <c r="Y450" s="28"/>
      <c r="Z450" s="25"/>
      <c r="AA450" s="29"/>
      <c r="AB450" s="30" t="str">
        <f t="shared" si="327"/>
        <v>Chile</v>
      </c>
      <c r="AC450" s="31" t="str">
        <f t="shared" si="327"/>
        <v>Año 2020</v>
      </c>
      <c r="AD450" s="32" t="s">
        <v>244</v>
      </c>
      <c r="AE450" s="30" t="str">
        <f t="shared" si="327"/>
        <v>Ventas</v>
      </c>
      <c r="AG450" s="33" t="str">
        <f t="shared" si="321"/>
        <v>Informe 4</v>
      </c>
      <c r="AH450" s="34" t="str">
        <f t="shared" si="330"/>
        <v>Ventas Estimadas Agricultura</v>
      </c>
      <c r="AI450" s="34" t="str">
        <f t="shared" si="330"/>
        <v>Ventas estimadas de empresas dedicadas a agricultura y/o ganadería</v>
      </c>
      <c r="AJ450" s="34" t="str">
        <f t="shared" si="322"/>
        <v>Número de Empresas y Ventas del Sector Agrícola en cultivos de  Porotos según la Categoría de Tamaño Específica del Servicio de Impuestos Internos de Chile para el Año 2020 (USD)</v>
      </c>
      <c r="AK450" s="35" t="str">
        <f t="shared" si="328"/>
        <v>Año 2020</v>
      </c>
      <c r="AL450" s="34" t="str">
        <f t="shared" si="328"/>
        <v>venta estimada, empresas en agricultura, cultivos, actividad económica, agricultura, ganadería</v>
      </c>
      <c r="AM450" s="36">
        <f t="shared" si="323"/>
        <v>0</v>
      </c>
      <c r="AN450" s="44" t="str">
        <f t="shared" si="324"/>
        <v>CHL</v>
      </c>
      <c r="AO450" s="44" t="str">
        <f t="shared" si="324"/>
        <v>País</v>
      </c>
      <c r="AP450" s="34" t="str">
        <f t="shared" si="324"/>
        <v>Número de Empleados de las empresas dedicadas a una actividad económica asociada a la agricultura o la ganadería, según tamaño de la empresa.</v>
      </c>
      <c r="AQ450" s="45">
        <f t="shared" si="324"/>
        <v>44324</v>
      </c>
      <c r="AR450" s="36" t="str">
        <f t="shared" si="324"/>
        <v>Español</v>
      </c>
      <c r="AS450" s="36" t="str">
        <f t="shared" si="324"/>
        <v>Naty</v>
      </c>
      <c r="AT450" s="40" t="str">
        <f t="shared" si="324"/>
        <v>No Aplica</v>
      </c>
      <c r="AU450" s="40" t="str">
        <f t="shared" si="324"/>
        <v>No Aplica</v>
      </c>
      <c r="AV450" s="40" t="str">
        <f t="shared" si="324"/>
        <v>No Aplica</v>
      </c>
      <c r="AW450" s="35">
        <f t="shared" si="324"/>
        <v>100117006</v>
      </c>
      <c r="AX450" s="41" t="e">
        <f t="shared" si="324"/>
        <v>#REF!</v>
      </c>
      <c r="AY450" s="46" t="str">
        <f t="shared" si="324"/>
        <v>Fruta</v>
      </c>
      <c r="AZ450" s="40">
        <f t="shared" si="324"/>
        <v>38</v>
      </c>
      <c r="BA450" s="41" t="e">
        <f>+VLOOKUP($Z450,[3]!Temporalidad[[nombre]:[Columna1]],7,0)</f>
        <v>#REF!</v>
      </c>
      <c r="BB450" s="41" t="e">
        <f>+VLOOKUP($B450,[3]!Tipo_Gráfico[#Data],2,0)</f>
        <v>#REF!</v>
      </c>
      <c r="BC450" s="36" t="str">
        <f t="shared" si="329"/>
        <v>Servicio de Impuestos Internos , Ministerio de Hacienda, Chile</v>
      </c>
      <c r="BD450" s="35" t="e">
        <f>+VLOOKUP($AA450,[3]!unidad_medida[[nombre]:[Columna1]],2,0)</f>
        <v>#REF!</v>
      </c>
      <c r="BE450" s="40" t="str">
        <f t="shared" si="325"/>
        <v>No Aplica</v>
      </c>
      <c r="BF450" s="40" t="str">
        <f t="shared" si="325"/>
        <v>No Aplica</v>
      </c>
      <c r="BG450" s="40" t="str">
        <f t="shared" si="325"/>
        <v>No Aplica</v>
      </c>
      <c r="BH450" s="41" t="e">
        <f>+VLOOKUP($AP450,[3]!Responsables[#Data],3,0)</f>
        <v>#REF!</v>
      </c>
      <c r="BI450" s="41" t="e">
        <f>+VLOOKUP($AA450,[3]!unidad_medida[[nombre]:[Columna1]],5,0)</f>
        <v>#REF!</v>
      </c>
    </row>
    <row r="451" spans="1:61" ht="24" x14ac:dyDescent="0.35">
      <c r="A451" s="58" t="s">
        <v>250</v>
      </c>
      <c r="B451" s="58" t="s">
        <v>251</v>
      </c>
      <c r="C451" s="59">
        <v>4.3</v>
      </c>
      <c r="D451" s="19">
        <f t="shared" si="326"/>
        <v>136</v>
      </c>
      <c r="E451" s="20" t="s">
        <v>237</v>
      </c>
      <c r="F451" s="21"/>
      <c r="G451" s="22"/>
      <c r="H451" s="22"/>
      <c r="I451" s="24">
        <v>100110007</v>
      </c>
      <c r="J451" s="23" t="s">
        <v>48</v>
      </c>
      <c r="K451" s="22"/>
      <c r="L451" s="22"/>
      <c r="M451" s="22"/>
      <c r="N451" s="22"/>
      <c r="O451" s="22"/>
      <c r="P451" s="53" t="str">
        <f t="shared" ref="P451:P471" si="331">+"Número de Empresas y Ventas del Sector Agrícola en cultivos de  "&amp;R451&amp;" según la Categoría de Tamaño Específica del Servicio de Impuestos Internos de Chile para el Año 2020 (USD)"</f>
        <v>Número de Empresas y Ventas del Sector Agrícola en cultivos de  Otras legumbres según la Categoría de Tamaño Específica del Servicio de Impuestos Internos de Chile para el Año 2020 (USD)</v>
      </c>
      <c r="Q451" s="20" t="str">
        <f t="shared" ref="Q451:Q471" si="332">+Q450</f>
        <v>Informe 4</v>
      </c>
      <c r="R451" s="49" t="s">
        <v>155</v>
      </c>
      <c r="S451" s="50">
        <f t="shared" ref="S451:S471" si="333">+I451</f>
        <v>100110007</v>
      </c>
      <c r="T451" s="28"/>
      <c r="U451" s="28"/>
      <c r="V451" s="28"/>
      <c r="W451" s="28"/>
      <c r="X451" s="28"/>
      <c r="Y451" s="28"/>
      <c r="Z451" s="25"/>
      <c r="AA451" s="29"/>
      <c r="AB451" s="30" t="str">
        <f t="shared" si="327"/>
        <v>Chile</v>
      </c>
      <c r="AC451" s="31" t="str">
        <f t="shared" si="327"/>
        <v>Año 2020</v>
      </c>
      <c r="AD451" s="32" t="str">
        <f t="shared" si="327"/>
        <v>Múltiples</v>
      </c>
      <c r="AE451" s="30" t="str">
        <f t="shared" si="327"/>
        <v>Ventas</v>
      </c>
      <c r="AG451" s="33" t="str">
        <f t="shared" si="321"/>
        <v>Informe 4</v>
      </c>
      <c r="AH451" s="34" t="str">
        <f t="shared" si="330"/>
        <v>Ventas Estimadas Agricultura</v>
      </c>
      <c r="AI451" s="34" t="str">
        <f t="shared" si="330"/>
        <v>Ventas estimadas de empresas dedicadas a agricultura y/o ganadería</v>
      </c>
      <c r="AJ451" s="34" t="str">
        <f t="shared" si="322"/>
        <v>Número de Empresas y Ventas del Sector Agrícola en cultivos de  Otras legumbres según la Categoría de Tamaño Específica del Servicio de Impuestos Internos de Chile para el Año 2020 (USD)</v>
      </c>
      <c r="AK451" s="35" t="str">
        <f t="shared" si="328"/>
        <v>Año 2020</v>
      </c>
      <c r="AL451" s="34" t="str">
        <f t="shared" si="328"/>
        <v>venta estimada, empresas en agricultura, cultivos, actividad económica, agricultura, ganadería</v>
      </c>
      <c r="AM451" s="36">
        <f t="shared" si="323"/>
        <v>0</v>
      </c>
      <c r="AN451" s="44" t="str">
        <f t="shared" si="324"/>
        <v>CHL</v>
      </c>
      <c r="AO451" s="44" t="str">
        <f t="shared" si="324"/>
        <v>País</v>
      </c>
      <c r="AP451" s="34" t="str">
        <f t="shared" si="324"/>
        <v>Número de Empleados de las empresas dedicadas a una actividad económica asociada a la agricultura o la ganadería, según tamaño de la empresa.</v>
      </c>
      <c r="AQ451" s="45">
        <f t="shared" si="324"/>
        <v>44324</v>
      </c>
      <c r="AR451" s="36" t="str">
        <f t="shared" si="324"/>
        <v>Español</v>
      </c>
      <c r="AS451" s="36" t="str">
        <f t="shared" si="324"/>
        <v>Naty</v>
      </c>
      <c r="AT451" s="40" t="str">
        <f t="shared" si="324"/>
        <v>No Aplica</v>
      </c>
      <c r="AU451" s="40" t="str">
        <f t="shared" si="324"/>
        <v>No Aplica</v>
      </c>
      <c r="AV451" s="40" t="str">
        <f t="shared" si="324"/>
        <v>No Aplica</v>
      </c>
      <c r="AW451" s="35">
        <f t="shared" si="324"/>
        <v>100117006</v>
      </c>
      <c r="AX451" s="41" t="e">
        <f t="shared" si="324"/>
        <v>#REF!</v>
      </c>
      <c r="AY451" s="46" t="str">
        <f t="shared" si="324"/>
        <v>Fruta</v>
      </c>
      <c r="AZ451" s="40">
        <f t="shared" si="324"/>
        <v>38</v>
      </c>
      <c r="BA451" s="41" t="e">
        <f>+VLOOKUP($Z451,[3]!Temporalidad[[nombre]:[Columna1]],7,0)</f>
        <v>#REF!</v>
      </c>
      <c r="BB451" s="41" t="e">
        <f>+VLOOKUP($B451,[3]!Tipo_Gráfico[#Data],2,0)</f>
        <v>#REF!</v>
      </c>
      <c r="BC451" s="36" t="str">
        <f t="shared" si="329"/>
        <v>Servicio de Impuestos Internos , Ministerio de Hacienda, Chile</v>
      </c>
      <c r="BD451" s="35" t="e">
        <f>+VLOOKUP($AA451,[3]!unidad_medida[[nombre]:[Columna1]],2,0)</f>
        <v>#REF!</v>
      </c>
      <c r="BE451" s="40" t="str">
        <f t="shared" si="325"/>
        <v>No Aplica</v>
      </c>
      <c r="BF451" s="40" t="str">
        <f t="shared" si="325"/>
        <v>No Aplica</v>
      </c>
      <c r="BG451" s="40" t="str">
        <f t="shared" si="325"/>
        <v>No Aplica</v>
      </c>
      <c r="BH451" s="41" t="e">
        <f>+VLOOKUP($AP451,[3]!Responsables[#Data],3,0)</f>
        <v>#REF!</v>
      </c>
      <c r="BI451" s="41" t="e">
        <f>+VLOOKUP($AA451,[3]!unidad_medida[[nombre]:[Columna1]],5,0)</f>
        <v>#REF!</v>
      </c>
    </row>
    <row r="452" spans="1:61" ht="24" x14ac:dyDescent="0.35">
      <c r="A452" s="58" t="s">
        <v>250</v>
      </c>
      <c r="B452" s="58" t="s">
        <v>251</v>
      </c>
      <c r="C452" s="59">
        <v>4.3</v>
      </c>
      <c r="D452" s="19">
        <f t="shared" si="326"/>
        <v>137</v>
      </c>
      <c r="E452" s="20" t="s">
        <v>237</v>
      </c>
      <c r="F452" s="21"/>
      <c r="G452" s="22"/>
      <c r="H452" s="22"/>
      <c r="I452" s="24">
        <v>100111001</v>
      </c>
      <c r="J452" s="23" t="s">
        <v>48</v>
      </c>
      <c r="K452" s="22"/>
      <c r="L452" s="22"/>
      <c r="M452" s="22"/>
      <c r="N452" s="22"/>
      <c r="O452" s="22"/>
      <c r="P452" s="53" t="str">
        <f t="shared" si="331"/>
        <v>Número de Empresas y Ventas del Sector Agrícola en cultivos de  Arroz según la Categoría de Tamaño Específica del Servicio de Impuestos Internos de Chile para el Año 2020 (USD)</v>
      </c>
      <c r="Q452" s="20" t="str">
        <f t="shared" si="332"/>
        <v>Informe 4</v>
      </c>
      <c r="R452" s="49" t="s">
        <v>157</v>
      </c>
      <c r="S452" s="50">
        <f t="shared" si="333"/>
        <v>100111001</v>
      </c>
      <c r="T452" s="28"/>
      <c r="U452" s="28"/>
      <c r="V452" s="28"/>
      <c r="W452" s="28"/>
      <c r="X452" s="28"/>
      <c r="Y452" s="28"/>
      <c r="Z452" s="25"/>
      <c r="AA452" s="29"/>
      <c r="AB452" s="30" t="str">
        <f t="shared" si="327"/>
        <v>Chile</v>
      </c>
      <c r="AC452" s="31" t="str">
        <f t="shared" si="327"/>
        <v>Año 2020</v>
      </c>
      <c r="AD452" s="32" t="str">
        <f t="shared" si="327"/>
        <v>Múltiples</v>
      </c>
      <c r="AE452" s="30" t="str">
        <f t="shared" si="327"/>
        <v>Ventas</v>
      </c>
      <c r="AG452" s="33" t="str">
        <f t="shared" si="321"/>
        <v>Informe 4</v>
      </c>
      <c r="AH452" s="34" t="str">
        <f t="shared" si="330"/>
        <v>Ventas Estimadas Agricultura</v>
      </c>
      <c r="AI452" s="34" t="str">
        <f t="shared" si="330"/>
        <v>Ventas estimadas de empresas dedicadas a agricultura y/o ganadería</v>
      </c>
      <c r="AJ452" s="34" t="str">
        <f t="shared" si="322"/>
        <v>Número de Empresas y Ventas del Sector Agrícola en cultivos de  Arroz según la Categoría de Tamaño Específica del Servicio de Impuestos Internos de Chile para el Año 2020 (USD)</v>
      </c>
      <c r="AK452" s="35" t="str">
        <f t="shared" si="328"/>
        <v>Año 2020</v>
      </c>
      <c r="AL452" s="34" t="str">
        <f t="shared" si="328"/>
        <v>venta estimada, empresas en agricultura, cultivos, actividad económica, agricultura, ganadería</v>
      </c>
      <c r="AM452" s="36">
        <f t="shared" si="323"/>
        <v>0</v>
      </c>
      <c r="AN452" s="44" t="str">
        <f t="shared" si="324"/>
        <v>CHL</v>
      </c>
      <c r="AO452" s="44" t="str">
        <f t="shared" si="324"/>
        <v>País</v>
      </c>
      <c r="AP452" s="34" t="str">
        <f t="shared" si="324"/>
        <v>Número de Empleados de las empresas dedicadas a una actividad económica asociada a la agricultura o la ganadería, según tamaño de la empresa.</v>
      </c>
      <c r="AQ452" s="45">
        <f t="shared" si="324"/>
        <v>44324</v>
      </c>
      <c r="AR452" s="36" t="str">
        <f t="shared" si="324"/>
        <v>Español</v>
      </c>
      <c r="AS452" s="36" t="str">
        <f t="shared" si="324"/>
        <v>Naty</v>
      </c>
      <c r="AT452" s="40" t="str">
        <f t="shared" si="324"/>
        <v>No Aplica</v>
      </c>
      <c r="AU452" s="40" t="str">
        <f t="shared" si="324"/>
        <v>No Aplica</v>
      </c>
      <c r="AV452" s="40" t="str">
        <f t="shared" si="324"/>
        <v>No Aplica</v>
      </c>
      <c r="AW452" s="35">
        <f t="shared" si="324"/>
        <v>100117006</v>
      </c>
      <c r="AX452" s="41" t="e">
        <f t="shared" si="324"/>
        <v>#REF!</v>
      </c>
      <c r="AY452" s="46" t="str">
        <f t="shared" si="324"/>
        <v>Fruta</v>
      </c>
      <c r="AZ452" s="40">
        <f t="shared" si="324"/>
        <v>38</v>
      </c>
      <c r="BA452" s="41" t="e">
        <f>+VLOOKUP($Z452,[3]!Temporalidad[[nombre]:[Columna1]],7,0)</f>
        <v>#REF!</v>
      </c>
      <c r="BB452" s="41" t="e">
        <f>+VLOOKUP($B452,[3]!Tipo_Gráfico[#Data],2,0)</f>
        <v>#REF!</v>
      </c>
      <c r="BC452" s="36" t="str">
        <f t="shared" si="329"/>
        <v>Servicio de Impuestos Internos , Ministerio de Hacienda, Chile</v>
      </c>
      <c r="BD452" s="35" t="e">
        <f>+VLOOKUP($AA452,[3]!unidad_medida[[nombre]:[Columna1]],2,0)</f>
        <v>#REF!</v>
      </c>
      <c r="BE452" s="40" t="str">
        <f t="shared" si="325"/>
        <v>No Aplica</v>
      </c>
      <c r="BF452" s="40" t="str">
        <f t="shared" si="325"/>
        <v>No Aplica</v>
      </c>
      <c r="BG452" s="40" t="str">
        <f t="shared" si="325"/>
        <v>No Aplica</v>
      </c>
      <c r="BH452" s="41" t="e">
        <f>+VLOOKUP($AP452,[3]!Responsables[#Data],3,0)</f>
        <v>#REF!</v>
      </c>
      <c r="BI452" s="41" t="e">
        <f>+VLOOKUP($AA452,[3]!unidad_medida[[nombre]:[Columna1]],5,0)</f>
        <v>#REF!</v>
      </c>
    </row>
    <row r="453" spans="1:61" ht="24" x14ac:dyDescent="0.35">
      <c r="A453" s="58" t="s">
        <v>250</v>
      </c>
      <c r="B453" s="58" t="s">
        <v>251</v>
      </c>
      <c r="C453" s="59">
        <v>4.3</v>
      </c>
      <c r="D453" s="19">
        <f t="shared" si="326"/>
        <v>138</v>
      </c>
      <c r="E453" s="20" t="s">
        <v>237</v>
      </c>
      <c r="F453" s="21"/>
      <c r="G453" s="22"/>
      <c r="H453" s="22"/>
      <c r="I453" s="24">
        <v>100111002</v>
      </c>
      <c r="J453" s="23" t="s">
        <v>48</v>
      </c>
      <c r="K453" s="22"/>
      <c r="L453" s="22"/>
      <c r="M453" s="22"/>
      <c r="N453" s="22"/>
      <c r="O453" s="22"/>
      <c r="P453" s="53" t="str">
        <f t="shared" si="331"/>
        <v>Número de Empresas y Ventas del Sector Agrícola en cultivos de  Trigo según la Categoría de Tamaño Específica del Servicio de Impuestos Internos de Chile para el Año 2020 (USD)</v>
      </c>
      <c r="Q453" s="20" t="str">
        <f t="shared" si="332"/>
        <v>Informe 4</v>
      </c>
      <c r="R453" s="49" t="s">
        <v>159</v>
      </c>
      <c r="S453" s="50">
        <f t="shared" si="333"/>
        <v>100111002</v>
      </c>
      <c r="T453" s="28"/>
      <c r="U453" s="28"/>
      <c r="V453" s="28"/>
      <c r="W453" s="28"/>
      <c r="X453" s="28"/>
      <c r="Y453" s="28"/>
      <c r="Z453" s="25"/>
      <c r="AA453" s="29"/>
      <c r="AB453" s="30" t="str">
        <f t="shared" si="327"/>
        <v>Chile</v>
      </c>
      <c r="AC453" s="31" t="str">
        <f t="shared" si="327"/>
        <v>Año 2020</v>
      </c>
      <c r="AD453" s="32" t="str">
        <f t="shared" si="327"/>
        <v>Múltiples</v>
      </c>
      <c r="AE453" s="30" t="str">
        <f t="shared" si="327"/>
        <v>Ventas</v>
      </c>
      <c r="AG453" s="33" t="str">
        <f t="shared" si="321"/>
        <v>Informe 4</v>
      </c>
      <c r="AH453" s="34" t="str">
        <f t="shared" si="330"/>
        <v>Ventas Estimadas Agricultura</v>
      </c>
      <c r="AI453" s="34" t="str">
        <f t="shared" si="330"/>
        <v>Ventas estimadas de empresas dedicadas a agricultura y/o ganadería</v>
      </c>
      <c r="AJ453" s="34" t="str">
        <f t="shared" si="322"/>
        <v>Número de Empresas y Ventas del Sector Agrícola en cultivos de  Trigo según la Categoría de Tamaño Específica del Servicio de Impuestos Internos de Chile para el Año 2020 (USD)</v>
      </c>
      <c r="AK453" s="35" t="str">
        <f t="shared" si="328"/>
        <v>Año 2020</v>
      </c>
      <c r="AL453" s="34" t="str">
        <f t="shared" si="328"/>
        <v>venta estimada, empresas en agricultura, cultivos, actividad económica, agricultura, ganadería</v>
      </c>
      <c r="AM453" s="36">
        <f t="shared" si="323"/>
        <v>0</v>
      </c>
      <c r="AN453" s="44" t="str">
        <f t="shared" si="324"/>
        <v>CHL</v>
      </c>
      <c r="AO453" s="44" t="str">
        <f t="shared" si="324"/>
        <v>País</v>
      </c>
      <c r="AP453" s="34" t="str">
        <f t="shared" si="324"/>
        <v>Número de Empleados de las empresas dedicadas a una actividad económica asociada a la agricultura o la ganadería, según tamaño de la empresa.</v>
      </c>
      <c r="AQ453" s="45">
        <f t="shared" si="324"/>
        <v>44324</v>
      </c>
      <c r="AR453" s="36" t="str">
        <f t="shared" si="324"/>
        <v>Español</v>
      </c>
      <c r="AS453" s="36" t="str">
        <f t="shared" si="324"/>
        <v>Naty</v>
      </c>
      <c r="AT453" s="40" t="str">
        <f t="shared" si="324"/>
        <v>No Aplica</v>
      </c>
      <c r="AU453" s="40" t="str">
        <f t="shared" si="324"/>
        <v>No Aplica</v>
      </c>
      <c r="AV453" s="40" t="str">
        <f t="shared" si="324"/>
        <v>No Aplica</v>
      </c>
      <c r="AW453" s="35">
        <f t="shared" si="324"/>
        <v>100117006</v>
      </c>
      <c r="AX453" s="41" t="e">
        <f t="shared" si="324"/>
        <v>#REF!</v>
      </c>
      <c r="AY453" s="46" t="str">
        <f t="shared" si="324"/>
        <v>Fruta</v>
      </c>
      <c r="AZ453" s="40">
        <f t="shared" si="324"/>
        <v>38</v>
      </c>
      <c r="BA453" s="41" t="e">
        <f>+VLOOKUP($Z453,[3]!Temporalidad[[nombre]:[Columna1]],7,0)</f>
        <v>#REF!</v>
      </c>
      <c r="BB453" s="41" t="e">
        <f>+VLOOKUP($B453,[3]!Tipo_Gráfico[#Data],2,0)</f>
        <v>#REF!</v>
      </c>
      <c r="BC453" s="36" t="str">
        <f t="shared" si="329"/>
        <v>Servicio de Impuestos Internos , Ministerio de Hacienda, Chile</v>
      </c>
      <c r="BD453" s="35" t="e">
        <f>+VLOOKUP($AA453,[3]!unidad_medida[[nombre]:[Columna1]],2,0)</f>
        <v>#REF!</v>
      </c>
      <c r="BE453" s="40" t="str">
        <f t="shared" si="325"/>
        <v>No Aplica</v>
      </c>
      <c r="BF453" s="40" t="str">
        <f t="shared" si="325"/>
        <v>No Aplica</v>
      </c>
      <c r="BG453" s="40" t="str">
        <f t="shared" si="325"/>
        <v>No Aplica</v>
      </c>
      <c r="BH453" s="41" t="e">
        <f>+VLOOKUP($AP453,[3]!Responsables[#Data],3,0)</f>
        <v>#REF!</v>
      </c>
      <c r="BI453" s="41" t="e">
        <f>+VLOOKUP($AA453,[3]!unidad_medida[[nombre]:[Columna1]],5,0)</f>
        <v>#REF!</v>
      </c>
    </row>
    <row r="454" spans="1:61" ht="24" x14ac:dyDescent="0.35">
      <c r="A454" s="58" t="s">
        <v>250</v>
      </c>
      <c r="B454" s="58" t="s">
        <v>251</v>
      </c>
      <c r="C454" s="59">
        <v>4.3</v>
      </c>
      <c r="D454" s="19">
        <f t="shared" si="326"/>
        <v>139</v>
      </c>
      <c r="E454" s="20" t="s">
        <v>237</v>
      </c>
      <c r="F454" s="21"/>
      <c r="G454" s="22"/>
      <c r="H454" s="22"/>
      <c r="I454" s="24">
        <v>100111003</v>
      </c>
      <c r="J454" s="23" t="s">
        <v>48</v>
      </c>
      <c r="K454" s="22"/>
      <c r="L454" s="22"/>
      <c r="M454" s="22"/>
      <c r="N454" s="22"/>
      <c r="O454" s="22"/>
      <c r="P454" s="53" t="str">
        <f t="shared" si="331"/>
        <v>Número de Empresas y Ventas del Sector Agrícola en cultivos de  Maíz según la Categoría de Tamaño Específica del Servicio de Impuestos Internos de Chile para el Año 2020 (USD)</v>
      </c>
      <c r="Q454" s="20" t="str">
        <f t="shared" si="332"/>
        <v>Informe 4</v>
      </c>
      <c r="R454" s="49" t="s">
        <v>161</v>
      </c>
      <c r="S454" s="50">
        <f t="shared" si="333"/>
        <v>100111003</v>
      </c>
      <c r="T454" s="28"/>
      <c r="U454" s="28"/>
      <c r="V454" s="28"/>
      <c r="W454" s="28"/>
      <c r="X454" s="28"/>
      <c r="Y454" s="28"/>
      <c r="Z454" s="25"/>
      <c r="AA454" s="29"/>
      <c r="AB454" s="30" t="str">
        <f t="shared" si="327"/>
        <v>Chile</v>
      </c>
      <c r="AC454" s="31" t="str">
        <f t="shared" si="327"/>
        <v>Año 2020</v>
      </c>
      <c r="AD454" s="32" t="str">
        <f t="shared" si="327"/>
        <v>Múltiples</v>
      </c>
      <c r="AE454" s="30" t="str">
        <f t="shared" si="327"/>
        <v>Ventas</v>
      </c>
      <c r="AG454" s="33" t="str">
        <f t="shared" si="321"/>
        <v>Informe 4</v>
      </c>
      <c r="AH454" s="34" t="str">
        <f t="shared" si="330"/>
        <v>Ventas Estimadas Agricultura</v>
      </c>
      <c r="AI454" s="34" t="str">
        <f t="shared" si="330"/>
        <v>Ventas estimadas de empresas dedicadas a agricultura y/o ganadería</v>
      </c>
      <c r="AJ454" s="34" t="str">
        <f t="shared" si="322"/>
        <v>Número de Empresas y Ventas del Sector Agrícola en cultivos de  Maíz según la Categoría de Tamaño Específica del Servicio de Impuestos Internos de Chile para el Año 2020 (USD)</v>
      </c>
      <c r="AK454" s="35" t="str">
        <f t="shared" si="328"/>
        <v>Año 2020</v>
      </c>
      <c r="AL454" s="34" t="str">
        <f t="shared" si="328"/>
        <v>venta estimada, empresas en agricultura, cultivos, actividad económica, agricultura, ganadería</v>
      </c>
      <c r="AM454" s="36">
        <f t="shared" si="323"/>
        <v>0</v>
      </c>
      <c r="AN454" s="44" t="str">
        <f t="shared" si="324"/>
        <v>CHL</v>
      </c>
      <c r="AO454" s="44" t="str">
        <f t="shared" si="324"/>
        <v>País</v>
      </c>
      <c r="AP454" s="34" t="str">
        <f t="shared" si="324"/>
        <v>Número de Empleados de las empresas dedicadas a una actividad económica asociada a la agricultura o la ganadería, según tamaño de la empresa.</v>
      </c>
      <c r="AQ454" s="45">
        <f t="shared" si="324"/>
        <v>44324</v>
      </c>
      <c r="AR454" s="36" t="str">
        <f t="shared" si="324"/>
        <v>Español</v>
      </c>
      <c r="AS454" s="36" t="str">
        <f t="shared" si="324"/>
        <v>Naty</v>
      </c>
      <c r="AT454" s="40" t="str">
        <f t="shared" si="324"/>
        <v>No Aplica</v>
      </c>
      <c r="AU454" s="40" t="str">
        <f t="shared" si="324"/>
        <v>No Aplica</v>
      </c>
      <c r="AV454" s="40" t="str">
        <f t="shared" si="324"/>
        <v>No Aplica</v>
      </c>
      <c r="AW454" s="35">
        <f t="shared" si="324"/>
        <v>100117006</v>
      </c>
      <c r="AX454" s="41" t="e">
        <f t="shared" si="324"/>
        <v>#REF!</v>
      </c>
      <c r="AY454" s="46" t="str">
        <f t="shared" si="324"/>
        <v>Fruta</v>
      </c>
      <c r="AZ454" s="40">
        <f t="shared" si="324"/>
        <v>38</v>
      </c>
      <c r="BA454" s="41" t="e">
        <f>+VLOOKUP($Z454,[3]!Temporalidad[[nombre]:[Columna1]],7,0)</f>
        <v>#REF!</v>
      </c>
      <c r="BB454" s="41" t="e">
        <f>+VLOOKUP($B454,[3]!Tipo_Gráfico[#Data],2,0)</f>
        <v>#REF!</v>
      </c>
      <c r="BC454" s="36" t="str">
        <f t="shared" si="329"/>
        <v>Servicio de Impuestos Internos , Ministerio de Hacienda, Chile</v>
      </c>
      <c r="BD454" s="35" t="e">
        <f>+VLOOKUP($AA454,[3]!unidad_medida[[nombre]:[Columna1]],2,0)</f>
        <v>#REF!</v>
      </c>
      <c r="BE454" s="40" t="str">
        <f t="shared" si="325"/>
        <v>No Aplica</v>
      </c>
      <c r="BF454" s="40" t="str">
        <f t="shared" si="325"/>
        <v>No Aplica</v>
      </c>
      <c r="BG454" s="40" t="str">
        <f t="shared" si="325"/>
        <v>No Aplica</v>
      </c>
      <c r="BH454" s="41" t="e">
        <f>+VLOOKUP($AP454,[3]!Responsables[#Data],3,0)</f>
        <v>#REF!</v>
      </c>
      <c r="BI454" s="41" t="e">
        <f>+VLOOKUP($AA454,[3]!unidad_medida[[nombre]:[Columna1]],5,0)</f>
        <v>#REF!</v>
      </c>
    </row>
    <row r="455" spans="1:61" ht="24" x14ac:dyDescent="0.35">
      <c r="A455" s="58" t="s">
        <v>250</v>
      </c>
      <c r="B455" s="58" t="s">
        <v>251</v>
      </c>
      <c r="C455" s="59">
        <v>4.3</v>
      </c>
      <c r="D455" s="19">
        <f t="shared" si="326"/>
        <v>140</v>
      </c>
      <c r="E455" s="20" t="s">
        <v>237</v>
      </c>
      <c r="F455" s="21"/>
      <c r="G455" s="22"/>
      <c r="H455" s="22"/>
      <c r="I455" s="24">
        <v>100111004</v>
      </c>
      <c r="J455" s="23" t="s">
        <v>48</v>
      </c>
      <c r="K455" s="22"/>
      <c r="L455" s="22"/>
      <c r="M455" s="22"/>
      <c r="N455" s="22"/>
      <c r="O455" s="22"/>
      <c r="P455" s="53" t="str">
        <f t="shared" si="331"/>
        <v>Número de Empresas y Ventas del Sector Agrícola en cultivos de  Cebada según la Categoría de Tamaño Específica del Servicio de Impuestos Internos de Chile para el Año 2020 (USD)</v>
      </c>
      <c r="Q455" s="20" t="str">
        <f t="shared" si="332"/>
        <v>Informe 4</v>
      </c>
      <c r="R455" s="49" t="s">
        <v>163</v>
      </c>
      <c r="S455" s="50">
        <f t="shared" si="333"/>
        <v>100111004</v>
      </c>
      <c r="T455" s="28"/>
      <c r="U455" s="28"/>
      <c r="V455" s="28"/>
      <c r="W455" s="28"/>
      <c r="X455" s="28"/>
      <c r="Y455" s="28"/>
      <c r="Z455" s="25"/>
      <c r="AA455" s="29"/>
      <c r="AB455" s="30" t="str">
        <f t="shared" si="327"/>
        <v>Chile</v>
      </c>
      <c r="AC455" s="31" t="str">
        <f t="shared" si="327"/>
        <v>Año 2020</v>
      </c>
      <c r="AD455" s="32" t="str">
        <f t="shared" si="327"/>
        <v>Múltiples</v>
      </c>
      <c r="AE455" s="30" t="str">
        <f t="shared" si="327"/>
        <v>Ventas</v>
      </c>
      <c r="AG455" s="33" t="str">
        <f t="shared" si="321"/>
        <v>Informe 4</v>
      </c>
      <c r="AH455" s="34" t="str">
        <f t="shared" si="330"/>
        <v>Ventas Estimadas Agricultura</v>
      </c>
      <c r="AI455" s="34" t="str">
        <f t="shared" si="330"/>
        <v>Ventas estimadas de empresas dedicadas a agricultura y/o ganadería</v>
      </c>
      <c r="AJ455" s="34" t="str">
        <f t="shared" si="322"/>
        <v>Número de Empresas y Ventas del Sector Agrícola en cultivos de  Cebada según la Categoría de Tamaño Específica del Servicio de Impuestos Internos de Chile para el Año 2020 (USD)</v>
      </c>
      <c r="AK455" s="35" t="str">
        <f t="shared" si="328"/>
        <v>Año 2020</v>
      </c>
      <c r="AL455" s="34" t="str">
        <f t="shared" si="328"/>
        <v>venta estimada, empresas en agricultura, cultivos, actividad económica, agricultura, ganadería</v>
      </c>
      <c r="AM455" s="36">
        <f t="shared" si="323"/>
        <v>0</v>
      </c>
      <c r="AN455" s="44" t="str">
        <f t="shared" si="324"/>
        <v>CHL</v>
      </c>
      <c r="AO455" s="44" t="str">
        <f t="shared" si="324"/>
        <v>País</v>
      </c>
      <c r="AP455" s="34" t="str">
        <f t="shared" si="324"/>
        <v>Número de Empleados de las empresas dedicadas a una actividad económica asociada a la agricultura o la ganadería, según tamaño de la empresa.</v>
      </c>
      <c r="AQ455" s="45">
        <f t="shared" si="324"/>
        <v>44324</v>
      </c>
      <c r="AR455" s="36" t="str">
        <f t="shared" si="324"/>
        <v>Español</v>
      </c>
      <c r="AS455" s="36" t="str">
        <f t="shared" si="324"/>
        <v>Naty</v>
      </c>
      <c r="AT455" s="40" t="str">
        <f t="shared" si="324"/>
        <v>No Aplica</v>
      </c>
      <c r="AU455" s="40" t="str">
        <f t="shared" si="324"/>
        <v>No Aplica</v>
      </c>
      <c r="AV455" s="40" t="str">
        <f t="shared" si="324"/>
        <v>No Aplica</v>
      </c>
      <c r="AW455" s="35">
        <f t="shared" si="324"/>
        <v>100117006</v>
      </c>
      <c r="AX455" s="41" t="e">
        <f t="shared" si="324"/>
        <v>#REF!</v>
      </c>
      <c r="AY455" s="46" t="str">
        <f t="shared" si="324"/>
        <v>Fruta</v>
      </c>
      <c r="AZ455" s="40">
        <f t="shared" si="324"/>
        <v>38</v>
      </c>
      <c r="BA455" s="41" t="e">
        <f>+VLOOKUP($Z455,[3]!Temporalidad[[nombre]:[Columna1]],7,0)</f>
        <v>#REF!</v>
      </c>
      <c r="BB455" s="41" t="e">
        <f>+VLOOKUP($B455,[3]!Tipo_Gráfico[#Data],2,0)</f>
        <v>#REF!</v>
      </c>
      <c r="BC455" s="36" t="str">
        <f t="shared" si="329"/>
        <v>Servicio de Impuestos Internos , Ministerio de Hacienda, Chile</v>
      </c>
      <c r="BD455" s="35" t="e">
        <f>+VLOOKUP($AA455,[3]!unidad_medida[[nombre]:[Columna1]],2,0)</f>
        <v>#REF!</v>
      </c>
      <c r="BE455" s="40" t="str">
        <f t="shared" si="325"/>
        <v>No Aplica</v>
      </c>
      <c r="BF455" s="40" t="str">
        <f t="shared" si="325"/>
        <v>No Aplica</v>
      </c>
      <c r="BG455" s="40" t="str">
        <f t="shared" si="325"/>
        <v>No Aplica</v>
      </c>
      <c r="BH455" s="41" t="e">
        <f>+VLOOKUP($AP455,[3]!Responsables[#Data],3,0)</f>
        <v>#REF!</v>
      </c>
      <c r="BI455" s="41" t="e">
        <f>+VLOOKUP($AA455,[3]!unidad_medida[[nombre]:[Columna1]],5,0)</f>
        <v>#REF!</v>
      </c>
    </row>
    <row r="456" spans="1:61" ht="24" x14ac:dyDescent="0.35">
      <c r="A456" s="58" t="s">
        <v>250</v>
      </c>
      <c r="B456" s="58" t="s">
        <v>251</v>
      </c>
      <c r="C456" s="59">
        <v>4.3</v>
      </c>
      <c r="D456" s="19">
        <f t="shared" si="326"/>
        <v>141</v>
      </c>
      <c r="E456" s="20" t="s">
        <v>237</v>
      </c>
      <c r="F456" s="21"/>
      <c r="G456" s="22"/>
      <c r="H456" s="22"/>
      <c r="I456" s="24">
        <v>100111005</v>
      </c>
      <c r="J456" s="23" t="s">
        <v>48</v>
      </c>
      <c r="K456" s="22"/>
      <c r="L456" s="22"/>
      <c r="M456" s="22"/>
      <c r="N456" s="22"/>
      <c r="O456" s="22"/>
      <c r="P456" s="53" t="str">
        <f t="shared" si="331"/>
        <v>Número de Empresas y Ventas del Sector Agrícola en cultivos de  Avena según la Categoría de Tamaño Específica del Servicio de Impuestos Internos de Chile para el Año 2020 (USD)</v>
      </c>
      <c r="Q456" s="20" t="str">
        <f t="shared" si="332"/>
        <v>Informe 4</v>
      </c>
      <c r="R456" s="49" t="s">
        <v>165</v>
      </c>
      <c r="S456" s="50">
        <f t="shared" si="333"/>
        <v>100111005</v>
      </c>
      <c r="T456" s="28"/>
      <c r="U456" s="28"/>
      <c r="V456" s="28"/>
      <c r="W456" s="28"/>
      <c r="X456" s="28"/>
      <c r="Y456" s="28"/>
      <c r="Z456" s="25"/>
      <c r="AA456" s="29"/>
      <c r="AB456" s="30" t="str">
        <f t="shared" si="327"/>
        <v>Chile</v>
      </c>
      <c r="AC456" s="31" t="str">
        <f t="shared" si="327"/>
        <v>Año 2020</v>
      </c>
      <c r="AD456" s="32" t="str">
        <f t="shared" si="327"/>
        <v>Múltiples</v>
      </c>
      <c r="AE456" s="30" t="str">
        <f t="shared" si="327"/>
        <v>Ventas</v>
      </c>
      <c r="AG456" s="33" t="str">
        <f t="shared" si="321"/>
        <v>Informe 4</v>
      </c>
      <c r="AH456" s="34" t="str">
        <f t="shared" si="330"/>
        <v>Ventas Estimadas Agricultura</v>
      </c>
      <c r="AI456" s="34" t="str">
        <f t="shared" si="330"/>
        <v>Ventas estimadas de empresas dedicadas a agricultura y/o ganadería</v>
      </c>
      <c r="AJ456" s="34" t="str">
        <f t="shared" si="322"/>
        <v>Número de Empresas y Ventas del Sector Agrícola en cultivos de  Avena según la Categoría de Tamaño Específica del Servicio de Impuestos Internos de Chile para el Año 2020 (USD)</v>
      </c>
      <c r="AK456" s="35" t="str">
        <f t="shared" si="328"/>
        <v>Año 2020</v>
      </c>
      <c r="AL456" s="34" t="str">
        <f t="shared" si="328"/>
        <v>venta estimada, empresas en agricultura, cultivos, actividad económica, agricultura, ganadería</v>
      </c>
      <c r="AM456" s="36">
        <f t="shared" si="323"/>
        <v>0</v>
      </c>
      <c r="AN456" s="44" t="str">
        <f t="shared" si="324"/>
        <v>CHL</v>
      </c>
      <c r="AO456" s="44" t="str">
        <f t="shared" si="324"/>
        <v>País</v>
      </c>
      <c r="AP456" s="34" t="str">
        <f t="shared" si="324"/>
        <v>Número de Empleados de las empresas dedicadas a una actividad económica asociada a la agricultura o la ganadería, según tamaño de la empresa.</v>
      </c>
      <c r="AQ456" s="45">
        <f t="shared" si="324"/>
        <v>44324</v>
      </c>
      <c r="AR456" s="36" t="str">
        <f t="shared" si="324"/>
        <v>Español</v>
      </c>
      <c r="AS456" s="36" t="str">
        <f t="shared" si="324"/>
        <v>Naty</v>
      </c>
      <c r="AT456" s="40" t="str">
        <f t="shared" si="324"/>
        <v>No Aplica</v>
      </c>
      <c r="AU456" s="40" t="str">
        <f t="shared" si="324"/>
        <v>No Aplica</v>
      </c>
      <c r="AV456" s="40" t="str">
        <f t="shared" si="324"/>
        <v>No Aplica</v>
      </c>
      <c r="AW456" s="35">
        <f t="shared" si="324"/>
        <v>100117006</v>
      </c>
      <c r="AX456" s="41" t="e">
        <f t="shared" si="324"/>
        <v>#REF!</v>
      </c>
      <c r="AY456" s="46" t="str">
        <f t="shared" si="324"/>
        <v>Fruta</v>
      </c>
      <c r="AZ456" s="40">
        <f t="shared" si="324"/>
        <v>38</v>
      </c>
      <c r="BA456" s="41" t="e">
        <f>+VLOOKUP($Z456,[3]!Temporalidad[[nombre]:[Columna1]],7,0)</f>
        <v>#REF!</v>
      </c>
      <c r="BB456" s="41" t="e">
        <f>+VLOOKUP($B456,[3]!Tipo_Gráfico[#Data],2,0)</f>
        <v>#REF!</v>
      </c>
      <c r="BC456" s="36" t="str">
        <f t="shared" si="329"/>
        <v>Servicio de Impuestos Internos , Ministerio de Hacienda, Chile</v>
      </c>
      <c r="BD456" s="35" t="e">
        <f>+VLOOKUP($AA456,[3]!unidad_medida[[nombre]:[Columna1]],2,0)</f>
        <v>#REF!</v>
      </c>
      <c r="BE456" s="40" t="str">
        <f t="shared" si="325"/>
        <v>No Aplica</v>
      </c>
      <c r="BF456" s="40" t="str">
        <f t="shared" si="325"/>
        <v>No Aplica</v>
      </c>
      <c r="BG456" s="40" t="str">
        <f t="shared" si="325"/>
        <v>No Aplica</v>
      </c>
      <c r="BH456" s="41" t="e">
        <f>+VLOOKUP($AP456,[3]!Responsables[#Data],3,0)</f>
        <v>#REF!</v>
      </c>
      <c r="BI456" s="41" t="e">
        <f>+VLOOKUP($AA456,[3]!unidad_medida[[nombre]:[Columna1]],5,0)</f>
        <v>#REF!</v>
      </c>
    </row>
    <row r="457" spans="1:61" ht="24" x14ac:dyDescent="0.35">
      <c r="A457" s="58" t="s">
        <v>250</v>
      </c>
      <c r="B457" s="58" t="s">
        <v>251</v>
      </c>
      <c r="C457" s="59">
        <v>4.3</v>
      </c>
      <c r="D457" s="19">
        <f t="shared" si="326"/>
        <v>142</v>
      </c>
      <c r="E457" s="20" t="s">
        <v>237</v>
      </c>
      <c r="F457" s="21"/>
      <c r="G457" s="22"/>
      <c r="H457" s="22"/>
      <c r="I457" s="24">
        <v>100111011</v>
      </c>
      <c r="J457" s="23" t="s">
        <v>48</v>
      </c>
      <c r="K457" s="22"/>
      <c r="L457" s="22"/>
      <c r="M457" s="22"/>
      <c r="N457" s="22"/>
      <c r="O457" s="22"/>
      <c r="P457" s="53" t="str">
        <f t="shared" si="331"/>
        <v>Número de Empresas y Ventas del Sector Agrícola en cultivos de  Otros cereales según la Categoría de Tamaño Específica del Servicio de Impuestos Internos de Chile para el Año 2020 (USD)</v>
      </c>
      <c r="Q457" s="20" t="str">
        <f t="shared" si="332"/>
        <v>Informe 4</v>
      </c>
      <c r="R457" s="49" t="s">
        <v>167</v>
      </c>
      <c r="S457" s="50">
        <f t="shared" si="333"/>
        <v>100111011</v>
      </c>
      <c r="T457" s="28"/>
      <c r="U457" s="28"/>
      <c r="V457" s="28"/>
      <c r="W457" s="28"/>
      <c r="X457" s="28"/>
      <c r="Y457" s="28"/>
      <c r="Z457" s="25"/>
      <c r="AA457" s="29"/>
      <c r="AB457" s="30" t="str">
        <f t="shared" si="327"/>
        <v>Chile</v>
      </c>
      <c r="AC457" s="31" t="str">
        <f t="shared" si="327"/>
        <v>Año 2020</v>
      </c>
      <c r="AD457" s="32" t="str">
        <f t="shared" si="327"/>
        <v>Múltiples</v>
      </c>
      <c r="AE457" s="30" t="str">
        <f t="shared" si="327"/>
        <v>Ventas</v>
      </c>
      <c r="AG457" s="33" t="str">
        <f t="shared" si="321"/>
        <v>Informe 4</v>
      </c>
      <c r="AH457" s="34" t="str">
        <f t="shared" si="330"/>
        <v>Ventas Estimadas Agricultura</v>
      </c>
      <c r="AI457" s="34" t="str">
        <f t="shared" si="330"/>
        <v>Ventas estimadas de empresas dedicadas a agricultura y/o ganadería</v>
      </c>
      <c r="AJ457" s="34" t="str">
        <f t="shared" si="322"/>
        <v>Número de Empresas y Ventas del Sector Agrícola en cultivos de  Otros cereales según la Categoría de Tamaño Específica del Servicio de Impuestos Internos de Chile para el Año 2020 (USD)</v>
      </c>
      <c r="AK457" s="35" t="str">
        <f t="shared" si="328"/>
        <v>Año 2020</v>
      </c>
      <c r="AL457" s="34" t="str">
        <f t="shared" si="328"/>
        <v>venta estimada, empresas en agricultura, cultivos, actividad económica, agricultura, ganadería</v>
      </c>
      <c r="AM457" s="36">
        <f t="shared" si="323"/>
        <v>0</v>
      </c>
      <c r="AN457" s="44" t="str">
        <f t="shared" si="324"/>
        <v>CHL</v>
      </c>
      <c r="AO457" s="44" t="str">
        <f t="shared" si="324"/>
        <v>País</v>
      </c>
      <c r="AP457" s="34" t="str">
        <f t="shared" si="324"/>
        <v>Número de Empleados de las empresas dedicadas a una actividad económica asociada a la agricultura o la ganadería, según tamaño de la empresa.</v>
      </c>
      <c r="AQ457" s="45">
        <f t="shared" si="324"/>
        <v>44324</v>
      </c>
      <c r="AR457" s="36" t="str">
        <f t="shared" si="324"/>
        <v>Español</v>
      </c>
      <c r="AS457" s="36" t="str">
        <f t="shared" si="324"/>
        <v>Naty</v>
      </c>
      <c r="AT457" s="40" t="str">
        <f t="shared" si="324"/>
        <v>No Aplica</v>
      </c>
      <c r="AU457" s="40" t="str">
        <f t="shared" si="324"/>
        <v>No Aplica</v>
      </c>
      <c r="AV457" s="40" t="str">
        <f t="shared" si="324"/>
        <v>No Aplica</v>
      </c>
      <c r="AW457" s="35">
        <f t="shared" si="324"/>
        <v>100117006</v>
      </c>
      <c r="AX457" s="41" t="e">
        <f t="shared" si="324"/>
        <v>#REF!</v>
      </c>
      <c r="AY457" s="46" t="str">
        <f t="shared" si="324"/>
        <v>Fruta</v>
      </c>
      <c r="AZ457" s="40">
        <f t="shared" si="324"/>
        <v>38</v>
      </c>
      <c r="BA457" s="41" t="e">
        <f>+VLOOKUP($Z457,[3]!Temporalidad[[nombre]:[Columna1]],7,0)</f>
        <v>#REF!</v>
      </c>
      <c r="BB457" s="41" t="e">
        <f>+VLOOKUP($B457,[3]!Tipo_Gráfico[#Data],2,0)</f>
        <v>#REF!</v>
      </c>
      <c r="BC457" s="36" t="str">
        <f t="shared" si="329"/>
        <v>Servicio de Impuestos Internos , Ministerio de Hacienda, Chile</v>
      </c>
      <c r="BD457" s="35" t="e">
        <f>+VLOOKUP($AA457,[3]!unidad_medida[[nombre]:[Columna1]],2,0)</f>
        <v>#REF!</v>
      </c>
      <c r="BE457" s="40" t="str">
        <f t="shared" si="325"/>
        <v>No Aplica</v>
      </c>
      <c r="BF457" s="40" t="str">
        <f t="shared" si="325"/>
        <v>No Aplica</v>
      </c>
      <c r="BG457" s="40" t="str">
        <f t="shared" si="325"/>
        <v>No Aplica</v>
      </c>
      <c r="BH457" s="41" t="e">
        <f>+VLOOKUP($AP457,[3]!Responsables[#Data],3,0)</f>
        <v>#REF!</v>
      </c>
      <c r="BI457" s="41" t="e">
        <f>+VLOOKUP($AA457,[3]!unidad_medida[[nombre]:[Columna1]],5,0)</f>
        <v>#REF!</v>
      </c>
    </row>
    <row r="458" spans="1:61" ht="24" x14ac:dyDescent="0.35">
      <c r="A458" s="58" t="s">
        <v>250</v>
      </c>
      <c r="B458" s="58" t="s">
        <v>251</v>
      </c>
      <c r="C458" s="59">
        <v>4.3</v>
      </c>
      <c r="D458" s="19">
        <f t="shared" si="326"/>
        <v>143</v>
      </c>
      <c r="E458" s="20" t="s">
        <v>237</v>
      </c>
      <c r="F458" s="21"/>
      <c r="G458" s="22"/>
      <c r="H458" s="22"/>
      <c r="I458" s="24">
        <v>100112046</v>
      </c>
      <c r="J458" s="23" t="s">
        <v>48</v>
      </c>
      <c r="K458" s="22"/>
      <c r="L458" s="22"/>
      <c r="M458" s="22"/>
      <c r="N458" s="22"/>
      <c r="O458" s="22"/>
      <c r="P458" s="53" t="str">
        <f t="shared" si="331"/>
        <v>Número de Empresas y Ventas del Sector Agrícola en cultivos de  Hortalizas y melones según la Categoría de Tamaño Específica del Servicio de Impuestos Internos de Chile para el Año 2020 (USD)</v>
      </c>
      <c r="Q458" s="20" t="str">
        <f t="shared" si="332"/>
        <v>Informe 4</v>
      </c>
      <c r="R458" s="49" t="s">
        <v>169</v>
      </c>
      <c r="S458" s="50">
        <f t="shared" si="333"/>
        <v>100112046</v>
      </c>
      <c r="T458" s="28"/>
      <c r="U458" s="28"/>
      <c r="V458" s="28"/>
      <c r="W458" s="28"/>
      <c r="X458" s="28"/>
      <c r="Y458" s="28"/>
      <c r="Z458" s="25"/>
      <c r="AA458" s="29"/>
      <c r="AB458" s="30" t="str">
        <f t="shared" si="327"/>
        <v>Chile</v>
      </c>
      <c r="AC458" s="31" t="str">
        <f t="shared" si="327"/>
        <v>Año 2020</v>
      </c>
      <c r="AD458" s="32" t="str">
        <f t="shared" si="327"/>
        <v>Múltiples</v>
      </c>
      <c r="AE458" s="30" t="str">
        <f t="shared" si="327"/>
        <v>Ventas</v>
      </c>
      <c r="AG458" s="33" t="str">
        <f t="shared" si="321"/>
        <v>Informe 4</v>
      </c>
      <c r="AH458" s="34" t="str">
        <f t="shared" si="330"/>
        <v>Ventas Estimadas Agricultura</v>
      </c>
      <c r="AI458" s="34" t="str">
        <f t="shared" si="330"/>
        <v>Ventas estimadas de empresas dedicadas a agricultura y/o ganadería</v>
      </c>
      <c r="AJ458" s="34" t="str">
        <f t="shared" si="322"/>
        <v>Número de Empresas y Ventas del Sector Agrícola en cultivos de  Hortalizas y melones según la Categoría de Tamaño Específica del Servicio de Impuestos Internos de Chile para el Año 2020 (USD)</v>
      </c>
      <c r="AK458" s="35" t="str">
        <f t="shared" si="328"/>
        <v>Año 2020</v>
      </c>
      <c r="AL458" s="34" t="str">
        <f t="shared" si="328"/>
        <v>venta estimada, empresas en agricultura, cultivos, actividad económica, agricultura, ganadería</v>
      </c>
      <c r="AM458" s="36">
        <f t="shared" si="323"/>
        <v>0</v>
      </c>
      <c r="AN458" s="44" t="str">
        <f t="shared" si="324"/>
        <v>CHL</v>
      </c>
      <c r="AO458" s="44" t="str">
        <f t="shared" si="324"/>
        <v>País</v>
      </c>
      <c r="AP458" s="34" t="str">
        <f t="shared" si="324"/>
        <v>Número de Empleados de las empresas dedicadas a una actividad económica asociada a la agricultura o la ganadería, según tamaño de la empresa.</v>
      </c>
      <c r="AQ458" s="45">
        <f t="shared" si="324"/>
        <v>44324</v>
      </c>
      <c r="AR458" s="36" t="str">
        <f t="shared" si="324"/>
        <v>Español</v>
      </c>
      <c r="AS458" s="36" t="str">
        <f t="shared" si="324"/>
        <v>Naty</v>
      </c>
      <c r="AT458" s="40" t="str">
        <f t="shared" si="324"/>
        <v>No Aplica</v>
      </c>
      <c r="AU458" s="40" t="str">
        <f t="shared" si="324"/>
        <v>No Aplica</v>
      </c>
      <c r="AV458" s="40" t="str">
        <f t="shared" si="324"/>
        <v>No Aplica</v>
      </c>
      <c r="AW458" s="35">
        <f t="shared" si="324"/>
        <v>100117006</v>
      </c>
      <c r="AX458" s="41" t="e">
        <f t="shared" si="324"/>
        <v>#REF!</v>
      </c>
      <c r="AY458" s="46" t="str">
        <f t="shared" si="324"/>
        <v>Fruta</v>
      </c>
      <c r="AZ458" s="40">
        <f t="shared" si="324"/>
        <v>38</v>
      </c>
      <c r="BA458" s="41" t="e">
        <f>+VLOOKUP($Z458,[3]!Temporalidad[[nombre]:[Columna1]],7,0)</f>
        <v>#REF!</v>
      </c>
      <c r="BB458" s="41" t="e">
        <f>+VLOOKUP($B458,[3]!Tipo_Gráfico[#Data],2,0)</f>
        <v>#REF!</v>
      </c>
      <c r="BC458" s="36" t="str">
        <f t="shared" si="329"/>
        <v>Servicio de Impuestos Internos , Ministerio de Hacienda, Chile</v>
      </c>
      <c r="BD458" s="35" t="e">
        <f>+VLOOKUP($AA458,[3]!unidad_medida[[nombre]:[Columna1]],2,0)</f>
        <v>#REF!</v>
      </c>
      <c r="BE458" s="40" t="str">
        <f t="shared" si="325"/>
        <v>No Aplica</v>
      </c>
      <c r="BF458" s="40" t="str">
        <f t="shared" si="325"/>
        <v>No Aplica</v>
      </c>
      <c r="BG458" s="40" t="str">
        <f t="shared" si="325"/>
        <v>No Aplica</v>
      </c>
      <c r="BH458" s="41" t="e">
        <f>+VLOOKUP($AP458,[3]!Responsables[#Data],3,0)</f>
        <v>#REF!</v>
      </c>
      <c r="BI458" s="41" t="e">
        <f>+VLOOKUP($AA458,[3]!unidad_medida[[nombre]:[Columna1]],5,0)</f>
        <v>#REF!</v>
      </c>
    </row>
    <row r="459" spans="1:61" ht="24" x14ac:dyDescent="0.35">
      <c r="A459" s="58" t="s">
        <v>250</v>
      </c>
      <c r="B459" s="58" t="s">
        <v>251</v>
      </c>
      <c r="C459" s="59">
        <v>4.3</v>
      </c>
      <c r="D459" s="19">
        <f t="shared" si="326"/>
        <v>144</v>
      </c>
      <c r="E459" s="20" t="s">
        <v>237</v>
      </c>
      <c r="F459" s="21"/>
      <c r="G459" s="22"/>
      <c r="H459" s="22"/>
      <c r="I459" s="24">
        <v>100113001</v>
      </c>
      <c r="J459" s="23" t="s">
        <v>48</v>
      </c>
      <c r="K459" s="22"/>
      <c r="L459" s="22"/>
      <c r="M459" s="22"/>
      <c r="N459" s="22"/>
      <c r="O459" s="22"/>
      <c r="P459" s="53" t="str">
        <f t="shared" si="331"/>
        <v>Número de Empresas y Ventas del Sector Agrícola en cultivos de  Lupino según la Categoría de Tamaño Específica del Servicio de Impuestos Internos de Chile para el Año 2020 (USD)</v>
      </c>
      <c r="Q459" s="20" t="str">
        <f t="shared" si="332"/>
        <v>Informe 4</v>
      </c>
      <c r="R459" s="49" t="s">
        <v>171</v>
      </c>
      <c r="S459" s="50">
        <f t="shared" si="333"/>
        <v>100113001</v>
      </c>
      <c r="T459" s="28"/>
      <c r="U459" s="28"/>
      <c r="V459" s="28"/>
      <c r="W459" s="28"/>
      <c r="X459" s="28"/>
      <c r="Y459" s="28"/>
      <c r="Z459" s="25"/>
      <c r="AA459" s="29"/>
      <c r="AB459" s="30" t="str">
        <f t="shared" si="327"/>
        <v>Chile</v>
      </c>
      <c r="AC459" s="31" t="str">
        <f t="shared" si="327"/>
        <v>Año 2020</v>
      </c>
      <c r="AD459" s="32" t="str">
        <f t="shared" si="327"/>
        <v>Múltiples</v>
      </c>
      <c r="AE459" s="30" t="str">
        <f t="shared" si="327"/>
        <v>Ventas</v>
      </c>
      <c r="AG459" s="33" t="str">
        <f t="shared" si="321"/>
        <v>Informe 4</v>
      </c>
      <c r="AH459" s="34" t="str">
        <f t="shared" si="330"/>
        <v>Ventas Estimadas Agricultura</v>
      </c>
      <c r="AI459" s="34" t="str">
        <f t="shared" si="330"/>
        <v>Ventas estimadas de empresas dedicadas a agricultura y/o ganadería</v>
      </c>
      <c r="AJ459" s="34" t="str">
        <f t="shared" si="322"/>
        <v>Número de Empresas y Ventas del Sector Agrícola en cultivos de  Lupino según la Categoría de Tamaño Específica del Servicio de Impuestos Internos de Chile para el Año 2020 (USD)</v>
      </c>
      <c r="AK459" s="35" t="str">
        <f t="shared" si="328"/>
        <v>Año 2020</v>
      </c>
      <c r="AL459" s="34" t="str">
        <f t="shared" si="328"/>
        <v>venta estimada, empresas en agricultura, cultivos, actividad económica, agricultura, ganadería</v>
      </c>
      <c r="AM459" s="36">
        <f t="shared" si="323"/>
        <v>0</v>
      </c>
      <c r="AN459" s="44" t="str">
        <f t="shared" si="324"/>
        <v>CHL</v>
      </c>
      <c r="AO459" s="44" t="str">
        <f t="shared" si="324"/>
        <v>País</v>
      </c>
      <c r="AP459" s="34" t="str">
        <f t="shared" si="324"/>
        <v>Número de Empleados de las empresas dedicadas a una actividad económica asociada a la agricultura o la ganadería, según tamaño de la empresa.</v>
      </c>
      <c r="AQ459" s="45">
        <f t="shared" si="324"/>
        <v>44324</v>
      </c>
      <c r="AR459" s="36" t="str">
        <f t="shared" si="324"/>
        <v>Español</v>
      </c>
      <c r="AS459" s="36" t="str">
        <f t="shared" si="324"/>
        <v>Naty</v>
      </c>
      <c r="AT459" s="40" t="str">
        <f t="shared" si="324"/>
        <v>No Aplica</v>
      </c>
      <c r="AU459" s="40" t="str">
        <f t="shared" si="324"/>
        <v>No Aplica</v>
      </c>
      <c r="AV459" s="40" t="str">
        <f t="shared" si="324"/>
        <v>No Aplica</v>
      </c>
      <c r="AW459" s="35">
        <f t="shared" si="324"/>
        <v>100117006</v>
      </c>
      <c r="AX459" s="41" t="e">
        <f t="shared" si="324"/>
        <v>#REF!</v>
      </c>
      <c r="AY459" s="46" t="str">
        <f t="shared" si="324"/>
        <v>Fruta</v>
      </c>
      <c r="AZ459" s="40">
        <f t="shared" si="324"/>
        <v>38</v>
      </c>
      <c r="BA459" s="41" t="e">
        <f>+VLOOKUP($Z459,[3]!Temporalidad[[nombre]:[Columna1]],7,0)</f>
        <v>#REF!</v>
      </c>
      <c r="BB459" s="41" t="e">
        <f>+VLOOKUP($B459,[3]!Tipo_Gráfico[#Data],2,0)</f>
        <v>#REF!</v>
      </c>
      <c r="BC459" s="36" t="str">
        <f t="shared" si="329"/>
        <v>Servicio de Impuestos Internos , Ministerio de Hacienda, Chile</v>
      </c>
      <c r="BD459" s="35" t="e">
        <f>+VLOOKUP($AA459,[3]!unidad_medida[[nombre]:[Columna1]],2,0)</f>
        <v>#REF!</v>
      </c>
      <c r="BE459" s="40" t="str">
        <f t="shared" si="325"/>
        <v>No Aplica</v>
      </c>
      <c r="BF459" s="40" t="str">
        <f t="shared" si="325"/>
        <v>No Aplica</v>
      </c>
      <c r="BG459" s="40" t="str">
        <f t="shared" si="325"/>
        <v>No Aplica</v>
      </c>
      <c r="BH459" s="41" t="e">
        <f>+VLOOKUP($AP459,[3]!Responsables[#Data],3,0)</f>
        <v>#REF!</v>
      </c>
      <c r="BI459" s="41" t="e">
        <f>+VLOOKUP($AA459,[3]!unidad_medida[[nombre]:[Columna1]],5,0)</f>
        <v>#REF!</v>
      </c>
    </row>
    <row r="460" spans="1:61" ht="24" x14ac:dyDescent="0.35">
      <c r="A460" s="58" t="s">
        <v>250</v>
      </c>
      <c r="B460" s="58" t="s">
        <v>251</v>
      </c>
      <c r="C460" s="59">
        <v>4.3</v>
      </c>
      <c r="D460" s="19">
        <f t="shared" si="326"/>
        <v>145</v>
      </c>
      <c r="E460" s="20" t="s">
        <v>237</v>
      </c>
      <c r="F460" s="21"/>
      <c r="G460" s="22"/>
      <c r="H460" s="22"/>
      <c r="I460" s="24">
        <v>100113002</v>
      </c>
      <c r="J460" s="23" t="s">
        <v>48</v>
      </c>
      <c r="K460" s="22"/>
      <c r="L460" s="22"/>
      <c r="M460" s="22"/>
      <c r="N460" s="22"/>
      <c r="O460" s="22"/>
      <c r="P460" s="53" t="str">
        <f t="shared" si="331"/>
        <v>Número de Empresas y Ventas del Sector Agrícola en cultivos de  Semillas de Maravilla según la Categoría de Tamaño Específica del Servicio de Impuestos Internos de Chile para el Año 2020 (USD)</v>
      </c>
      <c r="Q460" s="20" t="str">
        <f t="shared" si="332"/>
        <v>Informe 4</v>
      </c>
      <c r="R460" s="49" t="s">
        <v>173</v>
      </c>
      <c r="S460" s="50">
        <f t="shared" si="333"/>
        <v>100113002</v>
      </c>
      <c r="T460" s="28"/>
      <c r="U460" s="28"/>
      <c r="V460" s="28"/>
      <c r="W460" s="28"/>
      <c r="X460" s="28"/>
      <c r="Y460" s="28"/>
      <c r="Z460" s="25"/>
      <c r="AA460" s="29"/>
      <c r="AB460" s="30" t="str">
        <f t="shared" si="327"/>
        <v>Chile</v>
      </c>
      <c r="AC460" s="31" t="str">
        <f t="shared" si="327"/>
        <v>Año 2020</v>
      </c>
      <c r="AD460" s="32" t="str">
        <f t="shared" si="327"/>
        <v>Múltiples</v>
      </c>
      <c r="AE460" s="30" t="str">
        <f t="shared" si="327"/>
        <v>Ventas</v>
      </c>
      <c r="AG460" s="33" t="str">
        <f t="shared" si="321"/>
        <v>Informe 4</v>
      </c>
      <c r="AH460" s="34" t="str">
        <f t="shared" si="330"/>
        <v>Ventas Estimadas Agricultura</v>
      </c>
      <c r="AI460" s="34" t="str">
        <f t="shared" si="330"/>
        <v>Ventas estimadas de empresas dedicadas a agricultura y/o ganadería</v>
      </c>
      <c r="AJ460" s="34" t="str">
        <f t="shared" si="322"/>
        <v>Número de Empresas y Ventas del Sector Agrícola en cultivos de  Semillas de Maravilla según la Categoría de Tamaño Específica del Servicio de Impuestos Internos de Chile para el Año 2020 (USD)</v>
      </c>
      <c r="AK460" s="35" t="str">
        <f t="shared" si="328"/>
        <v>Año 2020</v>
      </c>
      <c r="AL460" s="34" t="str">
        <f t="shared" si="328"/>
        <v>venta estimada, empresas en agricultura, cultivos, actividad económica, agricultura, ganadería</v>
      </c>
      <c r="AM460" s="36">
        <f t="shared" si="323"/>
        <v>0</v>
      </c>
      <c r="AN460" s="44" t="str">
        <f t="shared" si="324"/>
        <v>CHL</v>
      </c>
      <c r="AO460" s="44" t="str">
        <f t="shared" si="324"/>
        <v>País</v>
      </c>
      <c r="AP460" s="34" t="str">
        <f t="shared" si="324"/>
        <v>Número de Empleados de las empresas dedicadas a una actividad económica asociada a la agricultura o la ganadería, según tamaño de la empresa.</v>
      </c>
      <c r="AQ460" s="45">
        <f t="shared" si="324"/>
        <v>44324</v>
      </c>
      <c r="AR460" s="36" t="str">
        <f t="shared" si="324"/>
        <v>Español</v>
      </c>
      <c r="AS460" s="36" t="str">
        <f t="shared" si="324"/>
        <v>Naty</v>
      </c>
      <c r="AT460" s="40" t="str">
        <f t="shared" si="324"/>
        <v>No Aplica</v>
      </c>
      <c r="AU460" s="40" t="str">
        <f t="shared" si="324"/>
        <v>No Aplica</v>
      </c>
      <c r="AV460" s="40" t="str">
        <f t="shared" si="324"/>
        <v>No Aplica</v>
      </c>
      <c r="AW460" s="35">
        <f t="shared" si="324"/>
        <v>100117006</v>
      </c>
      <c r="AX460" s="41" t="e">
        <f t="shared" si="324"/>
        <v>#REF!</v>
      </c>
      <c r="AY460" s="46" t="str">
        <f t="shared" si="324"/>
        <v>Fruta</v>
      </c>
      <c r="AZ460" s="40">
        <f t="shared" si="324"/>
        <v>38</v>
      </c>
      <c r="BA460" s="41" t="e">
        <f>+VLOOKUP($Z460,[3]!Temporalidad[[nombre]:[Columna1]],7,0)</f>
        <v>#REF!</v>
      </c>
      <c r="BB460" s="41" t="e">
        <f>+VLOOKUP($B460,[3]!Tipo_Gráfico[#Data],2,0)</f>
        <v>#REF!</v>
      </c>
      <c r="BC460" s="36" t="str">
        <f t="shared" si="329"/>
        <v>Servicio de Impuestos Internos , Ministerio de Hacienda, Chile</v>
      </c>
      <c r="BD460" s="35" t="e">
        <f>+VLOOKUP($AA460,[3]!unidad_medida[[nombre]:[Columna1]],2,0)</f>
        <v>#REF!</v>
      </c>
      <c r="BE460" s="40" t="str">
        <f t="shared" si="325"/>
        <v>No Aplica</v>
      </c>
      <c r="BF460" s="40" t="str">
        <f t="shared" si="325"/>
        <v>No Aplica</v>
      </c>
      <c r="BG460" s="40" t="str">
        <f t="shared" si="325"/>
        <v>No Aplica</v>
      </c>
      <c r="BH460" s="41" t="e">
        <f>+VLOOKUP($AP460,[3]!Responsables[#Data],3,0)</f>
        <v>#REF!</v>
      </c>
      <c r="BI460" s="41" t="e">
        <f>+VLOOKUP($AA460,[3]!unidad_medida[[nombre]:[Columna1]],5,0)</f>
        <v>#REF!</v>
      </c>
    </row>
    <row r="461" spans="1:61" ht="24" x14ac:dyDescent="0.35">
      <c r="A461" s="58" t="s">
        <v>250</v>
      </c>
      <c r="B461" s="58" t="s">
        <v>251</v>
      </c>
      <c r="C461" s="59">
        <v>4.3</v>
      </c>
      <c r="D461" s="19">
        <f t="shared" si="326"/>
        <v>146</v>
      </c>
      <c r="E461" s="20" t="s">
        <v>237</v>
      </c>
      <c r="F461" s="21"/>
      <c r="G461" s="22"/>
      <c r="H461" s="22"/>
      <c r="I461" s="24">
        <v>100113003</v>
      </c>
      <c r="J461" s="23" t="s">
        <v>48</v>
      </c>
      <c r="K461" s="22"/>
      <c r="L461" s="22"/>
      <c r="M461" s="22"/>
      <c r="N461" s="22"/>
      <c r="O461" s="22"/>
      <c r="P461" s="53" t="str">
        <f t="shared" si="331"/>
        <v>Número de Empresas y Ventas del Sector Agrícola en cultivos de  Semillas de Raps según la Categoría de Tamaño Específica del Servicio de Impuestos Internos de Chile para el Año 2020 (USD)</v>
      </c>
      <c r="Q461" s="20" t="str">
        <f t="shared" si="332"/>
        <v>Informe 4</v>
      </c>
      <c r="R461" s="49" t="s">
        <v>175</v>
      </c>
      <c r="S461" s="50">
        <f t="shared" si="333"/>
        <v>100113003</v>
      </c>
      <c r="T461" s="28"/>
      <c r="U461" s="28"/>
      <c r="V461" s="28"/>
      <c r="W461" s="28"/>
      <c r="X461" s="28"/>
      <c r="Y461" s="28"/>
      <c r="Z461" s="25"/>
      <c r="AA461" s="29"/>
      <c r="AB461" s="30" t="str">
        <f t="shared" si="327"/>
        <v>Chile</v>
      </c>
      <c r="AC461" s="31" t="str">
        <f t="shared" si="327"/>
        <v>Año 2020</v>
      </c>
      <c r="AD461" s="32" t="str">
        <f t="shared" si="327"/>
        <v>Múltiples</v>
      </c>
      <c r="AE461" s="30" t="str">
        <f t="shared" si="327"/>
        <v>Ventas</v>
      </c>
      <c r="AG461" s="33" t="str">
        <f t="shared" si="321"/>
        <v>Informe 4</v>
      </c>
      <c r="AH461" s="34" t="str">
        <f t="shared" si="330"/>
        <v>Ventas Estimadas Agricultura</v>
      </c>
      <c r="AI461" s="34" t="str">
        <f t="shared" si="330"/>
        <v>Ventas estimadas de empresas dedicadas a agricultura y/o ganadería</v>
      </c>
      <c r="AJ461" s="34" t="str">
        <f t="shared" si="322"/>
        <v>Número de Empresas y Ventas del Sector Agrícola en cultivos de  Semillas de Raps según la Categoría de Tamaño Específica del Servicio de Impuestos Internos de Chile para el Año 2020 (USD)</v>
      </c>
      <c r="AK461" s="35" t="str">
        <f t="shared" si="328"/>
        <v>Año 2020</v>
      </c>
      <c r="AL461" s="34" t="str">
        <f t="shared" si="328"/>
        <v>venta estimada, empresas en agricultura, cultivos, actividad económica, agricultura, ganadería</v>
      </c>
      <c r="AM461" s="36">
        <f t="shared" si="323"/>
        <v>0</v>
      </c>
      <c r="AN461" s="44" t="str">
        <f t="shared" ref="AN461:AZ472" si="334">+AN460</f>
        <v>CHL</v>
      </c>
      <c r="AO461" s="44" t="str">
        <f t="shared" si="334"/>
        <v>País</v>
      </c>
      <c r="AP461" s="34" t="str">
        <f t="shared" si="334"/>
        <v>Número de Empleados de las empresas dedicadas a una actividad económica asociada a la agricultura o la ganadería, según tamaño de la empresa.</v>
      </c>
      <c r="AQ461" s="45">
        <f t="shared" si="334"/>
        <v>44324</v>
      </c>
      <c r="AR461" s="36" t="str">
        <f t="shared" si="334"/>
        <v>Español</v>
      </c>
      <c r="AS461" s="36" t="str">
        <f t="shared" si="334"/>
        <v>Naty</v>
      </c>
      <c r="AT461" s="40" t="str">
        <f t="shared" si="334"/>
        <v>No Aplica</v>
      </c>
      <c r="AU461" s="40" t="str">
        <f t="shared" si="334"/>
        <v>No Aplica</v>
      </c>
      <c r="AV461" s="40" t="str">
        <f t="shared" si="334"/>
        <v>No Aplica</v>
      </c>
      <c r="AW461" s="35">
        <f t="shared" si="334"/>
        <v>100117006</v>
      </c>
      <c r="AX461" s="41" t="e">
        <f t="shared" si="334"/>
        <v>#REF!</v>
      </c>
      <c r="AY461" s="46" t="str">
        <f t="shared" si="334"/>
        <v>Fruta</v>
      </c>
      <c r="AZ461" s="40">
        <f t="shared" si="334"/>
        <v>38</v>
      </c>
      <c r="BA461" s="41" t="e">
        <f>+VLOOKUP($Z461,[3]!Temporalidad[[nombre]:[Columna1]],7,0)</f>
        <v>#REF!</v>
      </c>
      <c r="BB461" s="41" t="e">
        <f>+VLOOKUP($B461,[3]!Tipo_Gráfico[#Data],2,0)</f>
        <v>#REF!</v>
      </c>
      <c r="BC461" s="36" t="str">
        <f t="shared" si="329"/>
        <v>Servicio de Impuestos Internos , Ministerio de Hacienda, Chile</v>
      </c>
      <c r="BD461" s="35" t="e">
        <f>+VLOOKUP($AA461,[3]!unidad_medida[[nombre]:[Columna1]],2,0)</f>
        <v>#REF!</v>
      </c>
      <c r="BE461" s="40" t="str">
        <f t="shared" ref="BE461:BG472" si="335">+BE460</f>
        <v>No Aplica</v>
      </c>
      <c r="BF461" s="40" t="str">
        <f t="shared" si="335"/>
        <v>No Aplica</v>
      </c>
      <c r="BG461" s="40" t="str">
        <f t="shared" si="335"/>
        <v>No Aplica</v>
      </c>
      <c r="BH461" s="41" t="e">
        <f>+VLOOKUP($AP461,[3]!Responsables[#Data],3,0)</f>
        <v>#REF!</v>
      </c>
      <c r="BI461" s="41" t="e">
        <f>+VLOOKUP($AA461,[3]!unidad_medida[[nombre]:[Columna1]],5,0)</f>
        <v>#REF!</v>
      </c>
    </row>
    <row r="462" spans="1:61" ht="24" x14ac:dyDescent="0.35">
      <c r="A462" s="58" t="s">
        <v>250</v>
      </c>
      <c r="B462" s="58" t="s">
        <v>251</v>
      </c>
      <c r="C462" s="59">
        <v>4.3</v>
      </c>
      <c r="D462" s="19">
        <f t="shared" si="326"/>
        <v>147</v>
      </c>
      <c r="E462" s="20" t="s">
        <v>237</v>
      </c>
      <c r="F462" s="21"/>
      <c r="G462" s="22"/>
      <c r="H462" s="22"/>
      <c r="I462" s="24">
        <v>100113004</v>
      </c>
      <c r="J462" s="23" t="s">
        <v>48</v>
      </c>
      <c r="K462" s="22"/>
      <c r="L462" s="22"/>
      <c r="M462" s="22"/>
      <c r="N462" s="22"/>
      <c r="O462" s="22"/>
      <c r="P462" s="53" t="str">
        <f t="shared" si="331"/>
        <v>Número de Empresas y Ventas del Sector Agrícola en cultivos de  Remolacha azucarera según la Categoría de Tamaño Específica del Servicio de Impuestos Internos de Chile para el Año 2020 (USD)</v>
      </c>
      <c r="Q462" s="20" t="str">
        <f t="shared" si="332"/>
        <v>Informe 4</v>
      </c>
      <c r="R462" s="49" t="s">
        <v>177</v>
      </c>
      <c r="S462" s="50">
        <f t="shared" si="333"/>
        <v>100113004</v>
      </c>
      <c r="T462" s="28"/>
      <c r="U462" s="28"/>
      <c r="V462" s="28"/>
      <c r="W462" s="28"/>
      <c r="X462" s="28"/>
      <c r="Y462" s="28"/>
      <c r="Z462" s="25"/>
      <c r="AA462" s="29"/>
      <c r="AB462" s="30" t="str">
        <f t="shared" ref="AB462:AE472" si="336">+AB461</f>
        <v>Chile</v>
      </c>
      <c r="AC462" s="31" t="str">
        <f t="shared" si="336"/>
        <v>Año 2020</v>
      </c>
      <c r="AD462" s="32" t="str">
        <f t="shared" si="336"/>
        <v>Múltiples</v>
      </c>
      <c r="AE462" s="30" t="str">
        <f t="shared" si="336"/>
        <v>Ventas</v>
      </c>
      <c r="AG462" s="33" t="str">
        <f t="shared" si="321"/>
        <v>Informe 4</v>
      </c>
      <c r="AH462" s="34" t="str">
        <f t="shared" si="330"/>
        <v>Ventas Estimadas Agricultura</v>
      </c>
      <c r="AI462" s="34" t="str">
        <f t="shared" si="330"/>
        <v>Ventas estimadas de empresas dedicadas a agricultura y/o ganadería</v>
      </c>
      <c r="AJ462" s="34" t="str">
        <f t="shared" si="322"/>
        <v>Número de Empresas y Ventas del Sector Agrícola en cultivos de  Remolacha azucarera según la Categoría de Tamaño Específica del Servicio de Impuestos Internos de Chile para el Año 2020 (USD)</v>
      </c>
      <c r="AK462" s="35" t="str">
        <f t="shared" ref="AK462:AL472" si="337">+AK461</f>
        <v>Año 2020</v>
      </c>
      <c r="AL462" s="34" t="str">
        <f t="shared" si="337"/>
        <v>venta estimada, empresas en agricultura, cultivos, actividad económica, agricultura, ganadería</v>
      </c>
      <c r="AM462" s="36">
        <f t="shared" si="323"/>
        <v>0</v>
      </c>
      <c r="AN462" s="44" t="str">
        <f t="shared" si="334"/>
        <v>CHL</v>
      </c>
      <c r="AO462" s="44" t="str">
        <f t="shared" si="334"/>
        <v>País</v>
      </c>
      <c r="AP462" s="34" t="str">
        <f t="shared" si="334"/>
        <v>Número de Empleados de las empresas dedicadas a una actividad económica asociada a la agricultura o la ganadería, según tamaño de la empresa.</v>
      </c>
      <c r="AQ462" s="45">
        <f t="shared" si="334"/>
        <v>44324</v>
      </c>
      <c r="AR462" s="36" t="str">
        <f t="shared" si="334"/>
        <v>Español</v>
      </c>
      <c r="AS462" s="36" t="str">
        <f t="shared" si="334"/>
        <v>Naty</v>
      </c>
      <c r="AT462" s="40" t="str">
        <f t="shared" si="334"/>
        <v>No Aplica</v>
      </c>
      <c r="AU462" s="40" t="str">
        <f t="shared" si="334"/>
        <v>No Aplica</v>
      </c>
      <c r="AV462" s="40" t="str">
        <f t="shared" si="334"/>
        <v>No Aplica</v>
      </c>
      <c r="AW462" s="35">
        <f t="shared" si="334"/>
        <v>100117006</v>
      </c>
      <c r="AX462" s="41" t="e">
        <f t="shared" si="334"/>
        <v>#REF!</v>
      </c>
      <c r="AY462" s="46" t="str">
        <f t="shared" si="334"/>
        <v>Fruta</v>
      </c>
      <c r="AZ462" s="40">
        <f t="shared" si="334"/>
        <v>38</v>
      </c>
      <c r="BA462" s="41" t="e">
        <f>+VLOOKUP($Z462,[3]!Temporalidad[[nombre]:[Columna1]],7,0)</f>
        <v>#REF!</v>
      </c>
      <c r="BB462" s="41" t="e">
        <f>+VLOOKUP($B462,[3]!Tipo_Gráfico[#Data],2,0)</f>
        <v>#REF!</v>
      </c>
      <c r="BC462" s="36" t="str">
        <f t="shared" si="329"/>
        <v>Servicio de Impuestos Internos , Ministerio de Hacienda, Chile</v>
      </c>
      <c r="BD462" s="35" t="e">
        <f>+VLOOKUP($AA462,[3]!unidad_medida[[nombre]:[Columna1]],2,0)</f>
        <v>#REF!</v>
      </c>
      <c r="BE462" s="40" t="str">
        <f t="shared" si="335"/>
        <v>No Aplica</v>
      </c>
      <c r="BF462" s="40" t="str">
        <f t="shared" si="335"/>
        <v>No Aplica</v>
      </c>
      <c r="BG462" s="40" t="str">
        <f t="shared" si="335"/>
        <v>No Aplica</v>
      </c>
      <c r="BH462" s="41" t="e">
        <f>+VLOOKUP($AP462,[3]!Responsables[#Data],3,0)</f>
        <v>#REF!</v>
      </c>
      <c r="BI462" s="41" t="e">
        <f>+VLOOKUP($AA462,[3]!unidad_medida[[nombre]:[Columna1]],5,0)</f>
        <v>#REF!</v>
      </c>
    </row>
    <row r="463" spans="1:61" ht="24" x14ac:dyDescent="0.35">
      <c r="A463" s="58" t="s">
        <v>250</v>
      </c>
      <c r="B463" s="58" t="s">
        <v>251</v>
      </c>
      <c r="C463" s="59">
        <v>4.3</v>
      </c>
      <c r="D463" s="19">
        <f t="shared" si="326"/>
        <v>148</v>
      </c>
      <c r="E463" s="20" t="s">
        <v>237</v>
      </c>
      <c r="F463" s="21"/>
      <c r="G463" s="22"/>
      <c r="H463" s="22"/>
      <c r="I463" s="24">
        <v>100113005</v>
      </c>
      <c r="J463" s="23" t="s">
        <v>48</v>
      </c>
      <c r="K463" s="22"/>
      <c r="L463" s="22"/>
      <c r="M463" s="22"/>
      <c r="N463" s="22"/>
      <c r="O463" s="22"/>
      <c r="P463" s="53" t="str">
        <f t="shared" si="331"/>
        <v>Número de Empresas y Ventas del Sector Agrícola en cultivos de  Tabaco según la Categoría de Tamaño Específica del Servicio de Impuestos Internos de Chile para el Año 2020 (USD)</v>
      </c>
      <c r="Q463" s="20" t="str">
        <f t="shared" si="332"/>
        <v>Informe 4</v>
      </c>
      <c r="R463" s="49" t="s">
        <v>179</v>
      </c>
      <c r="S463" s="50">
        <f t="shared" si="333"/>
        <v>100113005</v>
      </c>
      <c r="T463" s="28"/>
      <c r="U463" s="28"/>
      <c r="V463" s="28"/>
      <c r="W463" s="28"/>
      <c r="X463" s="28"/>
      <c r="Y463" s="28"/>
      <c r="Z463" s="25"/>
      <c r="AA463" s="29"/>
      <c r="AB463" s="30" t="str">
        <f t="shared" si="336"/>
        <v>Chile</v>
      </c>
      <c r="AC463" s="31" t="str">
        <f t="shared" si="336"/>
        <v>Año 2020</v>
      </c>
      <c r="AD463" s="32" t="str">
        <f t="shared" si="336"/>
        <v>Múltiples</v>
      </c>
      <c r="AE463" s="30" t="str">
        <f t="shared" si="336"/>
        <v>Ventas</v>
      </c>
      <c r="AG463" s="33" t="str">
        <f t="shared" si="321"/>
        <v>Informe 4</v>
      </c>
      <c r="AH463" s="34" t="str">
        <f t="shared" si="330"/>
        <v>Ventas Estimadas Agricultura</v>
      </c>
      <c r="AI463" s="34" t="str">
        <f t="shared" si="330"/>
        <v>Ventas estimadas de empresas dedicadas a agricultura y/o ganadería</v>
      </c>
      <c r="AJ463" s="34" t="str">
        <f t="shared" si="322"/>
        <v>Número de Empresas y Ventas del Sector Agrícola en cultivos de  Tabaco según la Categoría de Tamaño Específica del Servicio de Impuestos Internos de Chile para el Año 2020 (USD)</v>
      </c>
      <c r="AK463" s="35" t="str">
        <f t="shared" si="337"/>
        <v>Año 2020</v>
      </c>
      <c r="AL463" s="34" t="str">
        <f t="shared" si="337"/>
        <v>venta estimada, empresas en agricultura, cultivos, actividad económica, agricultura, ganadería</v>
      </c>
      <c r="AM463" s="36">
        <f t="shared" si="323"/>
        <v>0</v>
      </c>
      <c r="AN463" s="44" t="str">
        <f t="shared" si="334"/>
        <v>CHL</v>
      </c>
      <c r="AO463" s="44" t="str">
        <f t="shared" si="334"/>
        <v>País</v>
      </c>
      <c r="AP463" s="34" t="str">
        <f t="shared" si="334"/>
        <v>Número de Empleados de las empresas dedicadas a una actividad económica asociada a la agricultura o la ganadería, según tamaño de la empresa.</v>
      </c>
      <c r="AQ463" s="45">
        <f t="shared" si="334"/>
        <v>44324</v>
      </c>
      <c r="AR463" s="36" t="str">
        <f t="shared" si="334"/>
        <v>Español</v>
      </c>
      <c r="AS463" s="36" t="str">
        <f t="shared" si="334"/>
        <v>Naty</v>
      </c>
      <c r="AT463" s="40" t="str">
        <f t="shared" si="334"/>
        <v>No Aplica</v>
      </c>
      <c r="AU463" s="40" t="str">
        <f t="shared" si="334"/>
        <v>No Aplica</v>
      </c>
      <c r="AV463" s="40" t="str">
        <f t="shared" si="334"/>
        <v>No Aplica</v>
      </c>
      <c r="AW463" s="35">
        <f t="shared" si="334"/>
        <v>100117006</v>
      </c>
      <c r="AX463" s="41" t="e">
        <f t="shared" si="334"/>
        <v>#REF!</v>
      </c>
      <c r="AY463" s="46" t="str">
        <f t="shared" si="334"/>
        <v>Fruta</v>
      </c>
      <c r="AZ463" s="40">
        <f t="shared" si="334"/>
        <v>38</v>
      </c>
      <c r="BA463" s="41" t="e">
        <f>+VLOOKUP($Z463,[3]!Temporalidad[[nombre]:[Columna1]],7,0)</f>
        <v>#REF!</v>
      </c>
      <c r="BB463" s="41" t="e">
        <f>+VLOOKUP($B463,[3]!Tipo_Gráfico[#Data],2,0)</f>
        <v>#REF!</v>
      </c>
      <c r="BC463" s="36" t="str">
        <f t="shared" si="329"/>
        <v>Servicio de Impuestos Internos , Ministerio de Hacienda, Chile</v>
      </c>
      <c r="BD463" s="35" t="e">
        <f>+VLOOKUP($AA463,[3]!unidad_medida[[nombre]:[Columna1]],2,0)</f>
        <v>#REF!</v>
      </c>
      <c r="BE463" s="40" t="str">
        <f t="shared" si="335"/>
        <v>No Aplica</v>
      </c>
      <c r="BF463" s="40" t="str">
        <f t="shared" si="335"/>
        <v>No Aplica</v>
      </c>
      <c r="BG463" s="40" t="str">
        <f t="shared" si="335"/>
        <v>No Aplica</v>
      </c>
      <c r="BH463" s="41" t="e">
        <f>+VLOOKUP($AP463,[3]!Responsables[#Data],3,0)</f>
        <v>#REF!</v>
      </c>
      <c r="BI463" s="41" t="e">
        <f>+VLOOKUP($AA463,[3]!unidad_medida[[nombre]:[Columna1]],5,0)</f>
        <v>#REF!</v>
      </c>
    </row>
    <row r="464" spans="1:61" ht="24" x14ac:dyDescent="0.35">
      <c r="A464" s="58" t="s">
        <v>250</v>
      </c>
      <c r="B464" s="58" t="s">
        <v>251</v>
      </c>
      <c r="C464" s="59">
        <v>4.3</v>
      </c>
      <c r="D464" s="19">
        <f t="shared" si="326"/>
        <v>149</v>
      </c>
      <c r="E464" s="20" t="s">
        <v>237</v>
      </c>
      <c r="F464" s="21"/>
      <c r="G464" s="22"/>
      <c r="H464" s="22"/>
      <c r="I464" s="24">
        <v>100114001</v>
      </c>
      <c r="J464" s="23" t="s">
        <v>48</v>
      </c>
      <c r="K464" s="22"/>
      <c r="L464" s="22"/>
      <c r="M464" s="22"/>
      <c r="N464" s="22"/>
      <c r="O464" s="22"/>
      <c r="P464" s="53" t="str">
        <f t="shared" si="331"/>
        <v>Número de Empresas y Ventas del Sector Agrícola en cultivos de  Papas según la Categoría de Tamaño Específica del Servicio de Impuestos Internos de Chile para el Año 2020 (USD)</v>
      </c>
      <c r="Q464" s="20" t="str">
        <f t="shared" si="332"/>
        <v>Informe 4</v>
      </c>
      <c r="R464" s="49" t="s">
        <v>181</v>
      </c>
      <c r="S464" s="50">
        <f t="shared" si="333"/>
        <v>100114001</v>
      </c>
      <c r="T464" s="28"/>
      <c r="U464" s="28"/>
      <c r="V464" s="28"/>
      <c r="W464" s="28"/>
      <c r="X464" s="28"/>
      <c r="Y464" s="28"/>
      <c r="Z464" s="25"/>
      <c r="AA464" s="29"/>
      <c r="AB464" s="30" t="str">
        <f t="shared" si="336"/>
        <v>Chile</v>
      </c>
      <c r="AC464" s="31" t="str">
        <f t="shared" si="336"/>
        <v>Año 2020</v>
      </c>
      <c r="AD464" s="32" t="str">
        <f t="shared" si="336"/>
        <v>Múltiples</v>
      </c>
      <c r="AE464" s="30" t="str">
        <f t="shared" si="336"/>
        <v>Ventas</v>
      </c>
      <c r="AG464" s="33" t="str">
        <f t="shared" si="321"/>
        <v>Informe 4</v>
      </c>
      <c r="AH464" s="34" t="str">
        <f t="shared" si="330"/>
        <v>Ventas Estimadas Agricultura</v>
      </c>
      <c r="AI464" s="34" t="str">
        <f t="shared" si="330"/>
        <v>Ventas estimadas de empresas dedicadas a agricultura y/o ganadería</v>
      </c>
      <c r="AJ464" s="34" t="str">
        <f t="shared" si="322"/>
        <v>Número de Empresas y Ventas del Sector Agrícola en cultivos de  Papas según la Categoría de Tamaño Específica del Servicio de Impuestos Internos de Chile para el Año 2020 (USD)</v>
      </c>
      <c r="AK464" s="35" t="str">
        <f t="shared" si="337"/>
        <v>Año 2020</v>
      </c>
      <c r="AL464" s="34" t="str">
        <f t="shared" si="337"/>
        <v>venta estimada, empresas en agricultura, cultivos, actividad económica, agricultura, ganadería</v>
      </c>
      <c r="AM464" s="36">
        <f t="shared" si="323"/>
        <v>0</v>
      </c>
      <c r="AN464" s="44" t="str">
        <f t="shared" si="334"/>
        <v>CHL</v>
      </c>
      <c r="AO464" s="44" t="str">
        <f t="shared" si="334"/>
        <v>País</v>
      </c>
      <c r="AP464" s="34" t="str">
        <f t="shared" si="334"/>
        <v>Número de Empleados de las empresas dedicadas a una actividad económica asociada a la agricultura o la ganadería, según tamaño de la empresa.</v>
      </c>
      <c r="AQ464" s="45">
        <f t="shared" si="334"/>
        <v>44324</v>
      </c>
      <c r="AR464" s="36" t="str">
        <f t="shared" si="334"/>
        <v>Español</v>
      </c>
      <c r="AS464" s="36" t="str">
        <f t="shared" si="334"/>
        <v>Naty</v>
      </c>
      <c r="AT464" s="40" t="str">
        <f t="shared" si="334"/>
        <v>No Aplica</v>
      </c>
      <c r="AU464" s="40" t="str">
        <f t="shared" si="334"/>
        <v>No Aplica</v>
      </c>
      <c r="AV464" s="40" t="str">
        <f t="shared" si="334"/>
        <v>No Aplica</v>
      </c>
      <c r="AW464" s="35">
        <f t="shared" si="334"/>
        <v>100117006</v>
      </c>
      <c r="AX464" s="41" t="e">
        <f t="shared" si="334"/>
        <v>#REF!</v>
      </c>
      <c r="AY464" s="46" t="str">
        <f t="shared" si="334"/>
        <v>Fruta</v>
      </c>
      <c r="AZ464" s="40">
        <f t="shared" si="334"/>
        <v>38</v>
      </c>
      <c r="BA464" s="41" t="e">
        <f>+VLOOKUP($Z464,[3]!Temporalidad[[nombre]:[Columna1]],7,0)</f>
        <v>#REF!</v>
      </c>
      <c r="BB464" s="41" t="e">
        <f>+VLOOKUP($B464,[3]!Tipo_Gráfico[#Data],2,0)</f>
        <v>#REF!</v>
      </c>
      <c r="BC464" s="36" t="str">
        <f t="shared" si="329"/>
        <v>Servicio de Impuestos Internos , Ministerio de Hacienda, Chile</v>
      </c>
      <c r="BD464" s="35" t="e">
        <f>+VLOOKUP($AA464,[3]!unidad_medida[[nombre]:[Columna1]],2,0)</f>
        <v>#REF!</v>
      </c>
      <c r="BE464" s="40" t="str">
        <f t="shared" si="335"/>
        <v>No Aplica</v>
      </c>
      <c r="BF464" s="40" t="str">
        <f t="shared" si="335"/>
        <v>No Aplica</v>
      </c>
      <c r="BG464" s="40" t="str">
        <f t="shared" si="335"/>
        <v>No Aplica</v>
      </c>
      <c r="BH464" s="41" t="e">
        <f>+VLOOKUP($AP464,[3]!Responsables[#Data],3,0)</f>
        <v>#REF!</v>
      </c>
      <c r="BI464" s="41" t="e">
        <f>+VLOOKUP($AA464,[3]!unidad_medida[[nombre]:[Columna1]],5,0)</f>
        <v>#REF!</v>
      </c>
    </row>
    <row r="465" spans="1:61" ht="24" x14ac:dyDescent="0.35">
      <c r="A465" s="58" t="s">
        <v>250</v>
      </c>
      <c r="B465" s="58" t="s">
        <v>251</v>
      </c>
      <c r="C465" s="59">
        <v>4.3</v>
      </c>
      <c r="D465" s="19">
        <f t="shared" si="326"/>
        <v>150</v>
      </c>
      <c r="E465" s="20" t="s">
        <v>237</v>
      </c>
      <c r="F465" s="21"/>
      <c r="G465" s="22"/>
      <c r="H465" s="22"/>
      <c r="I465" s="24">
        <v>100114002</v>
      </c>
      <c r="J465" s="23" t="s">
        <v>48</v>
      </c>
      <c r="K465" s="22"/>
      <c r="L465" s="22"/>
      <c r="M465" s="22"/>
      <c r="N465" s="22"/>
      <c r="O465" s="22"/>
      <c r="P465" s="53" t="str">
        <f t="shared" si="331"/>
        <v>Número de Empresas y Ventas del Sector Agrícola en cultivos de  Camotes según la Categoría de Tamaño Específica del Servicio de Impuestos Internos de Chile para el Año 2020 (USD)</v>
      </c>
      <c r="Q465" s="20" t="str">
        <f t="shared" si="332"/>
        <v>Informe 4</v>
      </c>
      <c r="R465" s="49" t="s">
        <v>183</v>
      </c>
      <c r="S465" s="50">
        <f t="shared" si="333"/>
        <v>100114002</v>
      </c>
      <c r="T465" s="28"/>
      <c r="U465" s="28"/>
      <c r="V465" s="28"/>
      <c r="W465" s="28"/>
      <c r="X465" s="28"/>
      <c r="Y465" s="28"/>
      <c r="Z465" s="25"/>
      <c r="AA465" s="29"/>
      <c r="AB465" s="30" t="str">
        <f t="shared" si="336"/>
        <v>Chile</v>
      </c>
      <c r="AC465" s="31" t="str">
        <f t="shared" si="336"/>
        <v>Año 2020</v>
      </c>
      <c r="AD465" s="32" t="str">
        <f t="shared" si="336"/>
        <v>Múltiples</v>
      </c>
      <c r="AE465" s="30" t="str">
        <f t="shared" si="336"/>
        <v>Ventas</v>
      </c>
      <c r="AG465" s="33" t="str">
        <f t="shared" si="321"/>
        <v>Informe 4</v>
      </c>
      <c r="AH465" s="34" t="str">
        <f t="shared" ref="AH465:AI472" si="338">+AH464</f>
        <v>Ventas Estimadas Agricultura</v>
      </c>
      <c r="AI465" s="34" t="str">
        <f t="shared" si="338"/>
        <v>Ventas estimadas de empresas dedicadas a agricultura y/o ganadería</v>
      </c>
      <c r="AJ465" s="34" t="str">
        <f t="shared" si="322"/>
        <v>Número de Empresas y Ventas del Sector Agrícola en cultivos de  Camotes según la Categoría de Tamaño Específica del Servicio de Impuestos Internos de Chile para el Año 2020 (USD)</v>
      </c>
      <c r="AK465" s="35" t="str">
        <f t="shared" si="337"/>
        <v>Año 2020</v>
      </c>
      <c r="AL465" s="34" t="str">
        <f t="shared" si="337"/>
        <v>venta estimada, empresas en agricultura, cultivos, actividad económica, agricultura, ganadería</v>
      </c>
      <c r="AM465" s="36">
        <f t="shared" si="323"/>
        <v>0</v>
      </c>
      <c r="AN465" s="44" t="str">
        <f t="shared" si="334"/>
        <v>CHL</v>
      </c>
      <c r="AO465" s="44" t="str">
        <f t="shared" si="334"/>
        <v>País</v>
      </c>
      <c r="AP465" s="34" t="str">
        <f t="shared" si="334"/>
        <v>Número de Empleados de las empresas dedicadas a una actividad económica asociada a la agricultura o la ganadería, según tamaño de la empresa.</v>
      </c>
      <c r="AQ465" s="45">
        <f t="shared" si="334"/>
        <v>44324</v>
      </c>
      <c r="AR465" s="36" t="str">
        <f t="shared" si="334"/>
        <v>Español</v>
      </c>
      <c r="AS465" s="36" t="str">
        <f t="shared" si="334"/>
        <v>Naty</v>
      </c>
      <c r="AT465" s="40" t="str">
        <f t="shared" si="334"/>
        <v>No Aplica</v>
      </c>
      <c r="AU465" s="40" t="str">
        <f t="shared" si="334"/>
        <v>No Aplica</v>
      </c>
      <c r="AV465" s="40" t="str">
        <f t="shared" si="334"/>
        <v>No Aplica</v>
      </c>
      <c r="AW465" s="35">
        <f t="shared" si="334"/>
        <v>100117006</v>
      </c>
      <c r="AX465" s="41" t="e">
        <f t="shared" si="334"/>
        <v>#REF!</v>
      </c>
      <c r="AY465" s="46" t="str">
        <f t="shared" si="334"/>
        <v>Fruta</v>
      </c>
      <c r="AZ465" s="40">
        <f t="shared" si="334"/>
        <v>38</v>
      </c>
      <c r="BA465" s="41" t="e">
        <f>+VLOOKUP($Z465,[3]!Temporalidad[[nombre]:[Columna1]],7,0)</f>
        <v>#REF!</v>
      </c>
      <c r="BB465" s="41" t="e">
        <f>+VLOOKUP($B465,[3]!Tipo_Gráfico[#Data],2,0)</f>
        <v>#REF!</v>
      </c>
      <c r="BC465" s="36" t="str">
        <f t="shared" si="329"/>
        <v>Servicio de Impuestos Internos , Ministerio de Hacienda, Chile</v>
      </c>
      <c r="BD465" s="35" t="e">
        <f>+VLOOKUP($AA465,[3]!unidad_medida[[nombre]:[Columna1]],2,0)</f>
        <v>#REF!</v>
      </c>
      <c r="BE465" s="40" t="str">
        <f t="shared" si="335"/>
        <v>No Aplica</v>
      </c>
      <c r="BF465" s="40" t="str">
        <f t="shared" si="335"/>
        <v>No Aplica</v>
      </c>
      <c r="BG465" s="40" t="str">
        <f t="shared" si="335"/>
        <v>No Aplica</v>
      </c>
      <c r="BH465" s="41" t="e">
        <f>+VLOOKUP($AP465,[3]!Responsables[#Data],3,0)</f>
        <v>#REF!</v>
      </c>
      <c r="BI465" s="41" t="e">
        <f>+VLOOKUP($AA465,[3]!unidad_medida[[nombre]:[Columna1]],5,0)</f>
        <v>#REF!</v>
      </c>
    </row>
    <row r="466" spans="1:61" ht="24" x14ac:dyDescent="0.35">
      <c r="A466" s="58" t="s">
        <v>250</v>
      </c>
      <c r="B466" s="58" t="s">
        <v>251</v>
      </c>
      <c r="C466" s="59">
        <v>4.3</v>
      </c>
      <c r="D466" s="19">
        <f t="shared" si="326"/>
        <v>151</v>
      </c>
      <c r="E466" s="20" t="s">
        <v>237</v>
      </c>
      <c r="F466" s="21"/>
      <c r="G466" s="22"/>
      <c r="H466" s="22"/>
      <c r="I466" s="24">
        <v>100114015</v>
      </c>
      <c r="J466" s="23" t="s">
        <v>48</v>
      </c>
      <c r="K466" s="22"/>
      <c r="L466" s="22"/>
      <c r="M466" s="22"/>
      <c r="N466" s="22"/>
      <c r="O466" s="22"/>
      <c r="P466" s="53" t="str">
        <f t="shared" si="331"/>
        <v>Número de Empresas y Ventas del Sector Agrícola en cultivos de  Otros tubérculos según la Categoría de Tamaño Específica del Servicio de Impuestos Internos de Chile para el Año 2020 (USD)</v>
      </c>
      <c r="Q466" s="20" t="str">
        <f t="shared" si="332"/>
        <v>Informe 4</v>
      </c>
      <c r="R466" s="49" t="s">
        <v>185</v>
      </c>
      <c r="S466" s="50">
        <f t="shared" si="333"/>
        <v>100114015</v>
      </c>
      <c r="T466" s="28"/>
      <c r="U466" s="28"/>
      <c r="V466" s="28"/>
      <c r="W466" s="28"/>
      <c r="X466" s="28"/>
      <c r="Y466" s="28"/>
      <c r="Z466" s="25"/>
      <c r="AA466" s="29"/>
      <c r="AB466" s="30" t="str">
        <f t="shared" si="336"/>
        <v>Chile</v>
      </c>
      <c r="AC466" s="31" t="str">
        <f t="shared" si="336"/>
        <v>Año 2020</v>
      </c>
      <c r="AD466" s="32" t="str">
        <f t="shared" si="336"/>
        <v>Múltiples</v>
      </c>
      <c r="AE466" s="30" t="str">
        <f t="shared" si="336"/>
        <v>Ventas</v>
      </c>
      <c r="AG466" s="33" t="str">
        <f t="shared" si="321"/>
        <v>Informe 4</v>
      </c>
      <c r="AH466" s="34" t="str">
        <f t="shared" si="338"/>
        <v>Ventas Estimadas Agricultura</v>
      </c>
      <c r="AI466" s="34" t="str">
        <f t="shared" si="338"/>
        <v>Ventas estimadas de empresas dedicadas a agricultura y/o ganadería</v>
      </c>
      <c r="AJ466" s="34" t="str">
        <f t="shared" si="322"/>
        <v>Número de Empresas y Ventas del Sector Agrícola en cultivos de  Otros tubérculos según la Categoría de Tamaño Específica del Servicio de Impuestos Internos de Chile para el Año 2020 (USD)</v>
      </c>
      <c r="AK466" s="35" t="str">
        <f t="shared" si="337"/>
        <v>Año 2020</v>
      </c>
      <c r="AL466" s="34" t="str">
        <f t="shared" si="337"/>
        <v>venta estimada, empresas en agricultura, cultivos, actividad económica, agricultura, ganadería</v>
      </c>
      <c r="AM466" s="36">
        <f t="shared" si="323"/>
        <v>0</v>
      </c>
      <c r="AN466" s="44" t="str">
        <f t="shared" si="334"/>
        <v>CHL</v>
      </c>
      <c r="AO466" s="44" t="str">
        <f t="shared" si="334"/>
        <v>País</v>
      </c>
      <c r="AP466" s="34" t="str">
        <f t="shared" si="334"/>
        <v>Número de Empleados de las empresas dedicadas a una actividad económica asociada a la agricultura o la ganadería, según tamaño de la empresa.</v>
      </c>
      <c r="AQ466" s="45">
        <f t="shared" si="334"/>
        <v>44324</v>
      </c>
      <c r="AR466" s="36" t="str">
        <f t="shared" si="334"/>
        <v>Español</v>
      </c>
      <c r="AS466" s="36" t="str">
        <f t="shared" si="334"/>
        <v>Naty</v>
      </c>
      <c r="AT466" s="40" t="str">
        <f t="shared" si="334"/>
        <v>No Aplica</v>
      </c>
      <c r="AU466" s="40" t="str">
        <f t="shared" si="334"/>
        <v>No Aplica</v>
      </c>
      <c r="AV466" s="40" t="str">
        <f t="shared" si="334"/>
        <v>No Aplica</v>
      </c>
      <c r="AW466" s="35">
        <f t="shared" si="334"/>
        <v>100117006</v>
      </c>
      <c r="AX466" s="41" t="e">
        <f t="shared" si="334"/>
        <v>#REF!</v>
      </c>
      <c r="AY466" s="46" t="str">
        <f t="shared" si="334"/>
        <v>Fruta</v>
      </c>
      <c r="AZ466" s="40">
        <f t="shared" si="334"/>
        <v>38</v>
      </c>
      <c r="BA466" s="41" t="e">
        <f>+VLOOKUP($Z466,[3]!Temporalidad[[nombre]:[Columna1]],7,0)</f>
        <v>#REF!</v>
      </c>
      <c r="BB466" s="41" t="e">
        <f>+VLOOKUP($B466,[3]!Tipo_Gráfico[#Data],2,0)</f>
        <v>#REF!</v>
      </c>
      <c r="BC466" s="36" t="str">
        <f t="shared" si="329"/>
        <v>Servicio de Impuestos Internos , Ministerio de Hacienda, Chile</v>
      </c>
      <c r="BD466" s="35" t="e">
        <f>+VLOOKUP($AA466,[3]!unidad_medida[[nombre]:[Columna1]],2,0)</f>
        <v>#REF!</v>
      </c>
      <c r="BE466" s="40" t="str">
        <f t="shared" si="335"/>
        <v>No Aplica</v>
      </c>
      <c r="BF466" s="40" t="str">
        <f t="shared" si="335"/>
        <v>No Aplica</v>
      </c>
      <c r="BG466" s="40" t="str">
        <f t="shared" si="335"/>
        <v>No Aplica</v>
      </c>
      <c r="BH466" s="41" t="e">
        <f>+VLOOKUP($AP466,[3]!Responsables[#Data],3,0)</f>
        <v>#REF!</v>
      </c>
      <c r="BI466" s="41" t="e">
        <f>+VLOOKUP($AA466,[3]!unidad_medida[[nombre]:[Columna1]],5,0)</f>
        <v>#REF!</v>
      </c>
    </row>
    <row r="467" spans="1:61" ht="24" x14ac:dyDescent="0.35">
      <c r="A467" s="58" t="s">
        <v>250</v>
      </c>
      <c r="B467" s="58" t="s">
        <v>251</v>
      </c>
      <c r="C467" s="59">
        <v>4.3</v>
      </c>
      <c r="D467" s="19">
        <f t="shared" si="326"/>
        <v>152</v>
      </c>
      <c r="E467" s="20" t="s">
        <v>237</v>
      </c>
      <c r="F467" s="21"/>
      <c r="G467" s="22"/>
      <c r="H467" s="22"/>
      <c r="I467" s="24">
        <v>100115001</v>
      </c>
      <c r="J467" s="23" t="s">
        <v>48</v>
      </c>
      <c r="K467" s="22"/>
      <c r="L467" s="22"/>
      <c r="M467" s="22"/>
      <c r="N467" s="22"/>
      <c r="O467" s="22"/>
      <c r="P467" s="53" t="str">
        <f t="shared" si="331"/>
        <v>Número de Empresas y Ventas del Sector Agrícola en cultivos de  Semillas de hortalizas según la Categoría de Tamaño Específica del Servicio de Impuestos Internos de Chile para el Año 2020 (USD)</v>
      </c>
      <c r="Q467" s="20" t="str">
        <f t="shared" si="332"/>
        <v>Informe 4</v>
      </c>
      <c r="R467" s="49" t="s">
        <v>187</v>
      </c>
      <c r="S467" s="50">
        <f t="shared" si="333"/>
        <v>100115001</v>
      </c>
      <c r="T467" s="28"/>
      <c r="U467" s="28"/>
      <c r="V467" s="28"/>
      <c r="W467" s="28"/>
      <c r="X467" s="28"/>
      <c r="Y467" s="28"/>
      <c r="Z467" s="25"/>
      <c r="AA467" s="29"/>
      <c r="AB467" s="30" t="str">
        <f t="shared" si="336"/>
        <v>Chile</v>
      </c>
      <c r="AC467" s="31" t="str">
        <f t="shared" si="336"/>
        <v>Año 2020</v>
      </c>
      <c r="AD467" s="32" t="str">
        <f t="shared" si="336"/>
        <v>Múltiples</v>
      </c>
      <c r="AE467" s="30" t="str">
        <f t="shared" si="336"/>
        <v>Ventas</v>
      </c>
      <c r="AG467" s="33" t="str">
        <f t="shared" si="321"/>
        <v>Informe 4</v>
      </c>
      <c r="AH467" s="34" t="str">
        <f t="shared" si="338"/>
        <v>Ventas Estimadas Agricultura</v>
      </c>
      <c r="AI467" s="34" t="str">
        <f t="shared" si="338"/>
        <v>Ventas estimadas de empresas dedicadas a agricultura y/o ganadería</v>
      </c>
      <c r="AJ467" s="34" t="str">
        <f t="shared" si="322"/>
        <v>Número de Empresas y Ventas del Sector Agrícola en cultivos de  Semillas de hortalizas según la Categoría de Tamaño Específica del Servicio de Impuestos Internos de Chile para el Año 2020 (USD)</v>
      </c>
      <c r="AK467" s="35" t="str">
        <f t="shared" si="337"/>
        <v>Año 2020</v>
      </c>
      <c r="AL467" s="34" t="str">
        <f t="shared" si="337"/>
        <v>venta estimada, empresas en agricultura, cultivos, actividad económica, agricultura, ganadería</v>
      </c>
      <c r="AM467" s="36">
        <f t="shared" si="323"/>
        <v>0</v>
      </c>
      <c r="AN467" s="44" t="str">
        <f t="shared" si="334"/>
        <v>CHL</v>
      </c>
      <c r="AO467" s="44" t="str">
        <f t="shared" si="334"/>
        <v>País</v>
      </c>
      <c r="AP467" s="34" t="str">
        <f t="shared" si="334"/>
        <v>Número de Empleados de las empresas dedicadas a una actividad económica asociada a la agricultura o la ganadería, según tamaño de la empresa.</v>
      </c>
      <c r="AQ467" s="45">
        <f t="shared" si="334"/>
        <v>44324</v>
      </c>
      <c r="AR467" s="36" t="str">
        <f t="shared" si="334"/>
        <v>Español</v>
      </c>
      <c r="AS467" s="36" t="str">
        <f t="shared" si="334"/>
        <v>Naty</v>
      </c>
      <c r="AT467" s="40" t="str">
        <f t="shared" si="334"/>
        <v>No Aplica</v>
      </c>
      <c r="AU467" s="40" t="str">
        <f t="shared" si="334"/>
        <v>No Aplica</v>
      </c>
      <c r="AV467" s="40" t="str">
        <f t="shared" si="334"/>
        <v>No Aplica</v>
      </c>
      <c r="AW467" s="35">
        <f t="shared" si="334"/>
        <v>100117006</v>
      </c>
      <c r="AX467" s="41" t="e">
        <f t="shared" si="334"/>
        <v>#REF!</v>
      </c>
      <c r="AY467" s="46" t="str">
        <f t="shared" si="334"/>
        <v>Fruta</v>
      </c>
      <c r="AZ467" s="40">
        <f t="shared" si="334"/>
        <v>38</v>
      </c>
      <c r="BA467" s="41" t="e">
        <f>+VLOOKUP($Z467,[3]!Temporalidad[[nombre]:[Columna1]],7,0)</f>
        <v>#REF!</v>
      </c>
      <c r="BB467" s="41" t="e">
        <f>+VLOOKUP($B467,[3]!Tipo_Gráfico[#Data],2,0)</f>
        <v>#REF!</v>
      </c>
      <c r="BC467" s="36" t="str">
        <f t="shared" si="329"/>
        <v>Servicio de Impuestos Internos , Ministerio de Hacienda, Chile</v>
      </c>
      <c r="BD467" s="35" t="e">
        <f>+VLOOKUP($AA467,[3]!unidad_medida[[nombre]:[Columna1]],2,0)</f>
        <v>#REF!</v>
      </c>
      <c r="BE467" s="40" t="str">
        <f t="shared" si="335"/>
        <v>No Aplica</v>
      </c>
      <c r="BF467" s="40" t="str">
        <f t="shared" si="335"/>
        <v>No Aplica</v>
      </c>
      <c r="BG467" s="40" t="str">
        <f t="shared" si="335"/>
        <v>No Aplica</v>
      </c>
      <c r="BH467" s="41" t="e">
        <f>+VLOOKUP($AP467,[3]!Responsables[#Data],3,0)</f>
        <v>#REF!</v>
      </c>
      <c r="BI467" s="41" t="e">
        <f>+VLOOKUP($AA467,[3]!unidad_medida[[nombre]:[Columna1]],5,0)</f>
        <v>#REF!</v>
      </c>
    </row>
    <row r="468" spans="1:61" ht="42" x14ac:dyDescent="0.35">
      <c r="A468" s="58" t="s">
        <v>250</v>
      </c>
      <c r="B468" s="58" t="s">
        <v>251</v>
      </c>
      <c r="C468" s="59">
        <v>4.3</v>
      </c>
      <c r="D468" s="19">
        <f t="shared" si="326"/>
        <v>153</v>
      </c>
      <c r="E468" s="20" t="s">
        <v>237</v>
      </c>
      <c r="F468" s="21"/>
      <c r="G468" s="22"/>
      <c r="H468" s="22"/>
      <c r="I468" s="24">
        <v>100115003</v>
      </c>
      <c r="J468" s="23" t="s">
        <v>48</v>
      </c>
      <c r="K468" s="22"/>
      <c r="L468" s="22"/>
      <c r="M468" s="22"/>
      <c r="N468" s="22"/>
      <c r="O468" s="22"/>
      <c r="P468" s="53" t="str">
        <f t="shared" si="331"/>
        <v>Número de Empresas y Ventas del Sector Agrícola en cultivos de  Otras semillas de cereales, legumbres y oleaginosas según la Categoría de Tamaño Específica del Servicio de Impuestos Internos de Chile para el Año 2020 (USD)</v>
      </c>
      <c r="Q468" s="20" t="str">
        <f t="shared" si="332"/>
        <v>Informe 4</v>
      </c>
      <c r="R468" s="49" t="s">
        <v>189</v>
      </c>
      <c r="S468" s="50">
        <f t="shared" si="333"/>
        <v>100115003</v>
      </c>
      <c r="T468" s="28"/>
      <c r="U468" s="28"/>
      <c r="V468" s="28"/>
      <c r="W468" s="28"/>
      <c r="X468" s="28"/>
      <c r="Y468" s="28"/>
      <c r="Z468" s="25"/>
      <c r="AA468" s="29"/>
      <c r="AB468" s="30" t="str">
        <f t="shared" si="336"/>
        <v>Chile</v>
      </c>
      <c r="AC468" s="31" t="str">
        <f t="shared" si="336"/>
        <v>Año 2020</v>
      </c>
      <c r="AD468" s="32" t="str">
        <f t="shared" si="336"/>
        <v>Múltiples</v>
      </c>
      <c r="AE468" s="30" t="str">
        <f t="shared" si="336"/>
        <v>Ventas</v>
      </c>
      <c r="AG468" s="33" t="str">
        <f t="shared" si="321"/>
        <v>Informe 4</v>
      </c>
      <c r="AH468" s="34" t="str">
        <f t="shared" si="338"/>
        <v>Ventas Estimadas Agricultura</v>
      </c>
      <c r="AI468" s="34" t="str">
        <f t="shared" si="338"/>
        <v>Ventas estimadas de empresas dedicadas a agricultura y/o ganadería</v>
      </c>
      <c r="AJ468" s="34" t="str">
        <f t="shared" si="322"/>
        <v>Número de Empresas y Ventas del Sector Agrícola en cultivos de  Otras semillas de cereales, legumbres y oleaginosas según la Categoría de Tamaño Específica del Servicio de Impuestos Internos de Chile para el Año 2020 (USD)</v>
      </c>
      <c r="AK468" s="35" t="str">
        <f t="shared" si="337"/>
        <v>Año 2020</v>
      </c>
      <c r="AL468" s="34" t="str">
        <f t="shared" si="337"/>
        <v>venta estimada, empresas en agricultura, cultivos, actividad económica, agricultura, ganadería</v>
      </c>
      <c r="AM468" s="36">
        <f t="shared" si="323"/>
        <v>0</v>
      </c>
      <c r="AN468" s="44" t="str">
        <f t="shared" si="334"/>
        <v>CHL</v>
      </c>
      <c r="AO468" s="44" t="str">
        <f t="shared" si="334"/>
        <v>País</v>
      </c>
      <c r="AP468" s="34" t="str">
        <f t="shared" si="334"/>
        <v>Número de Empleados de las empresas dedicadas a una actividad económica asociada a la agricultura o la ganadería, según tamaño de la empresa.</v>
      </c>
      <c r="AQ468" s="45">
        <f t="shared" si="334"/>
        <v>44324</v>
      </c>
      <c r="AR468" s="36" t="str">
        <f t="shared" si="334"/>
        <v>Español</v>
      </c>
      <c r="AS468" s="36" t="str">
        <f t="shared" si="334"/>
        <v>Naty</v>
      </c>
      <c r="AT468" s="40" t="str">
        <f t="shared" si="334"/>
        <v>No Aplica</v>
      </c>
      <c r="AU468" s="40" t="str">
        <f t="shared" si="334"/>
        <v>No Aplica</v>
      </c>
      <c r="AV468" s="40" t="str">
        <f t="shared" si="334"/>
        <v>No Aplica</v>
      </c>
      <c r="AW468" s="35">
        <f t="shared" si="334"/>
        <v>100117006</v>
      </c>
      <c r="AX468" s="41" t="e">
        <f t="shared" si="334"/>
        <v>#REF!</v>
      </c>
      <c r="AY468" s="46" t="str">
        <f t="shared" si="334"/>
        <v>Fruta</v>
      </c>
      <c r="AZ468" s="40">
        <f t="shared" si="334"/>
        <v>38</v>
      </c>
      <c r="BA468" s="41" t="e">
        <f>+VLOOKUP($Z468,[3]!Temporalidad[[nombre]:[Columna1]],7,0)</f>
        <v>#REF!</v>
      </c>
      <c r="BB468" s="41" t="e">
        <f>+VLOOKUP($B468,[3]!Tipo_Gráfico[#Data],2,0)</f>
        <v>#REF!</v>
      </c>
      <c r="BC468" s="36" t="str">
        <f t="shared" si="329"/>
        <v>Servicio de Impuestos Internos , Ministerio de Hacienda, Chile</v>
      </c>
      <c r="BD468" s="35" t="e">
        <f>+VLOOKUP($AA468,[3]!unidad_medida[[nombre]:[Columna1]],2,0)</f>
        <v>#REF!</v>
      </c>
      <c r="BE468" s="40" t="str">
        <f t="shared" si="335"/>
        <v>No Aplica</v>
      </c>
      <c r="BF468" s="40" t="str">
        <f t="shared" si="335"/>
        <v>No Aplica</v>
      </c>
      <c r="BG468" s="40" t="str">
        <f t="shared" si="335"/>
        <v>No Aplica</v>
      </c>
      <c r="BH468" s="41" t="e">
        <f>+VLOOKUP($AP468,[3]!Responsables[#Data],3,0)</f>
        <v>#REF!</v>
      </c>
      <c r="BI468" s="41" t="e">
        <f>+VLOOKUP($AA468,[3]!unidad_medida[[nombre]:[Columna1]],5,0)</f>
        <v>#REF!</v>
      </c>
    </row>
    <row r="469" spans="1:61" ht="24" x14ac:dyDescent="0.35">
      <c r="A469" s="58" t="s">
        <v>250</v>
      </c>
      <c r="B469" s="58" t="s">
        <v>251</v>
      </c>
      <c r="C469" s="59">
        <v>4.3</v>
      </c>
      <c r="D469" s="19">
        <f t="shared" si="326"/>
        <v>154</v>
      </c>
      <c r="E469" s="20" t="s">
        <v>237</v>
      </c>
      <c r="F469" s="21"/>
      <c r="G469" s="22"/>
      <c r="H469" s="22"/>
      <c r="I469" s="24">
        <v>100117002</v>
      </c>
      <c r="J469" s="23" t="s">
        <v>48</v>
      </c>
      <c r="K469" s="22"/>
      <c r="L469" s="22"/>
      <c r="M469" s="22"/>
      <c r="N469" s="22"/>
      <c r="O469" s="22"/>
      <c r="P469" s="53" t="str">
        <f t="shared" si="331"/>
        <v>Número de Empresas y Ventas del Sector Agrícola en cultivos de  Plantas de fibra según la Categoría de Tamaño Específica del Servicio de Impuestos Internos de Chile para el Año 2020 (USD)</v>
      </c>
      <c r="Q469" s="20" t="str">
        <f t="shared" si="332"/>
        <v>Informe 4</v>
      </c>
      <c r="R469" s="49" t="s">
        <v>191</v>
      </c>
      <c r="S469" s="50">
        <f t="shared" si="333"/>
        <v>100117002</v>
      </c>
      <c r="T469" s="28"/>
      <c r="U469" s="28"/>
      <c r="V469" s="28"/>
      <c r="W469" s="28"/>
      <c r="X469" s="28"/>
      <c r="Y469" s="28"/>
      <c r="Z469" s="25"/>
      <c r="AA469" s="29"/>
      <c r="AB469" s="30" t="str">
        <f t="shared" si="336"/>
        <v>Chile</v>
      </c>
      <c r="AC469" s="31" t="str">
        <f t="shared" si="336"/>
        <v>Año 2020</v>
      </c>
      <c r="AD469" s="32" t="str">
        <f t="shared" si="336"/>
        <v>Múltiples</v>
      </c>
      <c r="AE469" s="30" t="str">
        <f t="shared" si="336"/>
        <v>Ventas</v>
      </c>
      <c r="AG469" s="33" t="str">
        <f t="shared" si="321"/>
        <v>Informe 4</v>
      </c>
      <c r="AH469" s="34" t="str">
        <f t="shared" si="338"/>
        <v>Ventas Estimadas Agricultura</v>
      </c>
      <c r="AI469" s="34" t="str">
        <f t="shared" si="338"/>
        <v>Ventas estimadas de empresas dedicadas a agricultura y/o ganadería</v>
      </c>
      <c r="AJ469" s="34" t="str">
        <f t="shared" si="322"/>
        <v>Número de Empresas y Ventas del Sector Agrícola en cultivos de  Plantas de fibra según la Categoría de Tamaño Específica del Servicio de Impuestos Internos de Chile para el Año 2020 (USD)</v>
      </c>
      <c r="AK469" s="35" t="str">
        <f t="shared" si="337"/>
        <v>Año 2020</v>
      </c>
      <c r="AL469" s="34" t="str">
        <f t="shared" si="337"/>
        <v>venta estimada, empresas en agricultura, cultivos, actividad económica, agricultura, ganadería</v>
      </c>
      <c r="AM469" s="36">
        <f t="shared" si="323"/>
        <v>0</v>
      </c>
      <c r="AN469" s="44" t="str">
        <f t="shared" si="334"/>
        <v>CHL</v>
      </c>
      <c r="AO469" s="44" t="str">
        <f t="shared" si="334"/>
        <v>País</v>
      </c>
      <c r="AP469" s="34" t="str">
        <f t="shared" si="334"/>
        <v>Número de Empleados de las empresas dedicadas a una actividad económica asociada a la agricultura o la ganadería, según tamaño de la empresa.</v>
      </c>
      <c r="AQ469" s="45">
        <f t="shared" si="334"/>
        <v>44324</v>
      </c>
      <c r="AR469" s="36" t="str">
        <f t="shared" si="334"/>
        <v>Español</v>
      </c>
      <c r="AS469" s="36" t="str">
        <f t="shared" si="334"/>
        <v>Naty</v>
      </c>
      <c r="AT469" s="40" t="str">
        <f t="shared" si="334"/>
        <v>No Aplica</v>
      </c>
      <c r="AU469" s="40" t="str">
        <f t="shared" si="334"/>
        <v>No Aplica</v>
      </c>
      <c r="AV469" s="40" t="str">
        <f t="shared" si="334"/>
        <v>No Aplica</v>
      </c>
      <c r="AW469" s="35">
        <f t="shared" si="334"/>
        <v>100117006</v>
      </c>
      <c r="AX469" s="41" t="e">
        <f t="shared" si="334"/>
        <v>#REF!</v>
      </c>
      <c r="AY469" s="46" t="str">
        <f t="shared" si="334"/>
        <v>Fruta</v>
      </c>
      <c r="AZ469" s="40">
        <f t="shared" si="334"/>
        <v>38</v>
      </c>
      <c r="BA469" s="41" t="e">
        <f>+VLOOKUP($Z469,[3]!Temporalidad[[nombre]:[Columna1]],7,0)</f>
        <v>#REF!</v>
      </c>
      <c r="BB469" s="41" t="e">
        <f>+VLOOKUP($B469,[3]!Tipo_Gráfico[#Data],2,0)</f>
        <v>#REF!</v>
      </c>
      <c r="BC469" s="36" t="str">
        <f t="shared" si="329"/>
        <v>Servicio de Impuestos Internos , Ministerio de Hacienda, Chile</v>
      </c>
      <c r="BD469" s="35" t="e">
        <f>+VLOOKUP($AA469,[3]!unidad_medida[[nombre]:[Columna1]],2,0)</f>
        <v>#REF!</v>
      </c>
      <c r="BE469" s="40" t="str">
        <f t="shared" si="335"/>
        <v>No Aplica</v>
      </c>
      <c r="BF469" s="40" t="str">
        <f t="shared" si="335"/>
        <v>No Aplica</v>
      </c>
      <c r="BG469" s="40" t="str">
        <f t="shared" si="335"/>
        <v>No Aplica</v>
      </c>
      <c r="BH469" s="41" t="e">
        <f>+VLOOKUP($AP469,[3]!Responsables[#Data],3,0)</f>
        <v>#REF!</v>
      </c>
      <c r="BI469" s="41" t="e">
        <f>+VLOOKUP($AA469,[3]!unidad_medida[[nombre]:[Columna1]],5,0)</f>
        <v>#REF!</v>
      </c>
    </row>
    <row r="470" spans="1:61" ht="24" x14ac:dyDescent="0.35">
      <c r="A470" s="58" t="s">
        <v>250</v>
      </c>
      <c r="B470" s="58" t="s">
        <v>251</v>
      </c>
      <c r="C470" s="59">
        <v>4.3</v>
      </c>
      <c r="D470" s="19">
        <f t="shared" si="326"/>
        <v>155</v>
      </c>
      <c r="E470" s="20" t="s">
        <v>237</v>
      </c>
      <c r="F470" s="21"/>
      <c r="G470" s="22"/>
      <c r="H470" s="22"/>
      <c r="I470" s="24">
        <v>100117005</v>
      </c>
      <c r="J470" s="23" t="s">
        <v>48</v>
      </c>
      <c r="K470" s="22"/>
      <c r="L470" s="22"/>
      <c r="M470" s="22"/>
      <c r="N470" s="22"/>
      <c r="O470" s="22"/>
      <c r="P470" s="53" t="str">
        <f t="shared" si="331"/>
        <v>Número de Empresas y Ventas del Sector Agrícola en cultivos de  Flores según la Categoría de Tamaño Específica del Servicio de Impuestos Internos de Chile para el Año 2020 (USD)</v>
      </c>
      <c r="Q470" s="20" t="str">
        <f t="shared" si="332"/>
        <v>Informe 4</v>
      </c>
      <c r="R470" s="49" t="s">
        <v>193</v>
      </c>
      <c r="S470" s="50">
        <f t="shared" si="333"/>
        <v>100117005</v>
      </c>
      <c r="T470" s="28"/>
      <c r="U470" s="28"/>
      <c r="V470" s="28"/>
      <c r="W470" s="28"/>
      <c r="X470" s="28"/>
      <c r="Y470" s="28"/>
      <c r="Z470" s="25"/>
      <c r="AA470" s="29"/>
      <c r="AB470" s="30" t="str">
        <f t="shared" si="336"/>
        <v>Chile</v>
      </c>
      <c r="AC470" s="31" t="str">
        <f t="shared" si="336"/>
        <v>Año 2020</v>
      </c>
      <c r="AD470" s="32" t="str">
        <f t="shared" si="336"/>
        <v>Múltiples</v>
      </c>
      <c r="AE470" s="30" t="str">
        <f t="shared" si="336"/>
        <v>Ventas</v>
      </c>
      <c r="AG470" s="33" t="str">
        <f t="shared" si="321"/>
        <v>Informe 4</v>
      </c>
      <c r="AH470" s="34" t="str">
        <f t="shared" si="338"/>
        <v>Ventas Estimadas Agricultura</v>
      </c>
      <c r="AI470" s="34" t="str">
        <f t="shared" si="338"/>
        <v>Ventas estimadas de empresas dedicadas a agricultura y/o ganadería</v>
      </c>
      <c r="AJ470" s="34" t="str">
        <f t="shared" si="322"/>
        <v>Número de Empresas y Ventas del Sector Agrícola en cultivos de  Flores según la Categoría de Tamaño Específica del Servicio de Impuestos Internos de Chile para el Año 2020 (USD)</v>
      </c>
      <c r="AK470" s="35" t="str">
        <f t="shared" si="337"/>
        <v>Año 2020</v>
      </c>
      <c r="AL470" s="34" t="str">
        <f t="shared" si="337"/>
        <v>venta estimada, empresas en agricultura, cultivos, actividad económica, agricultura, ganadería</v>
      </c>
      <c r="AM470" s="36">
        <f t="shared" si="323"/>
        <v>0</v>
      </c>
      <c r="AN470" s="44" t="str">
        <f t="shared" si="334"/>
        <v>CHL</v>
      </c>
      <c r="AO470" s="44" t="str">
        <f t="shared" si="334"/>
        <v>País</v>
      </c>
      <c r="AP470" s="34" t="str">
        <f t="shared" si="334"/>
        <v>Número de Empleados de las empresas dedicadas a una actividad económica asociada a la agricultura o la ganadería, según tamaño de la empresa.</v>
      </c>
      <c r="AQ470" s="45">
        <f t="shared" si="334"/>
        <v>44324</v>
      </c>
      <c r="AR470" s="36" t="str">
        <f t="shared" si="334"/>
        <v>Español</v>
      </c>
      <c r="AS470" s="36" t="str">
        <f t="shared" si="334"/>
        <v>Naty</v>
      </c>
      <c r="AT470" s="40" t="str">
        <f t="shared" si="334"/>
        <v>No Aplica</v>
      </c>
      <c r="AU470" s="40" t="str">
        <f t="shared" si="334"/>
        <v>No Aplica</v>
      </c>
      <c r="AV470" s="40" t="str">
        <f t="shared" si="334"/>
        <v>No Aplica</v>
      </c>
      <c r="AW470" s="35">
        <f t="shared" si="334"/>
        <v>100117006</v>
      </c>
      <c r="AX470" s="41" t="e">
        <f t="shared" si="334"/>
        <v>#REF!</v>
      </c>
      <c r="AY470" s="46" t="str">
        <f t="shared" si="334"/>
        <v>Fruta</v>
      </c>
      <c r="AZ470" s="40">
        <f t="shared" si="334"/>
        <v>38</v>
      </c>
      <c r="BA470" s="41" t="e">
        <f>+VLOOKUP($Z470,[3]!Temporalidad[[nombre]:[Columna1]],7,0)</f>
        <v>#REF!</v>
      </c>
      <c r="BB470" s="41" t="e">
        <f>+VLOOKUP($B470,[3]!Tipo_Gráfico[#Data],2,0)</f>
        <v>#REF!</v>
      </c>
      <c r="BC470" s="36" t="str">
        <f t="shared" si="329"/>
        <v>Servicio de Impuestos Internos , Ministerio de Hacienda, Chile</v>
      </c>
      <c r="BD470" s="35" t="e">
        <f>+VLOOKUP($AA470,[3]!unidad_medida[[nombre]:[Columna1]],2,0)</f>
        <v>#REF!</v>
      </c>
      <c r="BE470" s="40" t="str">
        <f t="shared" si="335"/>
        <v>No Aplica</v>
      </c>
      <c r="BF470" s="40" t="str">
        <f t="shared" si="335"/>
        <v>No Aplica</v>
      </c>
      <c r="BG470" s="40" t="str">
        <f t="shared" si="335"/>
        <v>No Aplica</v>
      </c>
      <c r="BH470" s="41" t="e">
        <f>+VLOOKUP($AP470,[3]!Responsables[#Data],3,0)</f>
        <v>#REF!</v>
      </c>
      <c r="BI470" s="41" t="e">
        <f>+VLOOKUP($AA470,[3]!unidad_medida[[nombre]:[Columna1]],5,0)</f>
        <v>#REF!</v>
      </c>
    </row>
    <row r="471" spans="1:61" ht="42" x14ac:dyDescent="0.35">
      <c r="A471" s="58" t="s">
        <v>250</v>
      </c>
      <c r="B471" s="58" t="s">
        <v>251</v>
      </c>
      <c r="C471" s="59">
        <v>4.3</v>
      </c>
      <c r="D471" s="19">
        <f t="shared" si="326"/>
        <v>156</v>
      </c>
      <c r="E471" s="20" t="s">
        <v>237</v>
      </c>
      <c r="F471" s="21"/>
      <c r="G471" s="22"/>
      <c r="H471" s="22"/>
      <c r="I471" s="24">
        <v>100117006</v>
      </c>
      <c r="J471" s="23" t="s">
        <v>48</v>
      </c>
      <c r="K471" s="22"/>
      <c r="L471" s="22"/>
      <c r="M471" s="22"/>
      <c r="N471" s="22"/>
      <c r="O471" s="22"/>
      <c r="P471" s="53" t="str">
        <f t="shared" si="331"/>
        <v>Número de Empresas y Ventas del Sector Agrícola en cultivos de  Forraje en praderas mejoradas o sembradas según la Categoría de Tamaño Específica del Servicio de Impuestos Internos de Chile para el Año 2020 (USD)</v>
      </c>
      <c r="Q471" s="20" t="str">
        <f t="shared" si="332"/>
        <v>Informe 4</v>
      </c>
      <c r="R471" s="49" t="s">
        <v>195</v>
      </c>
      <c r="S471" s="50">
        <f t="shared" si="333"/>
        <v>100117006</v>
      </c>
      <c r="T471" s="28"/>
      <c r="U471" s="28"/>
      <c r="V471" s="28"/>
      <c r="W471" s="28"/>
      <c r="X471" s="28"/>
      <c r="Y471" s="28"/>
      <c r="Z471" s="25"/>
      <c r="AA471" s="29"/>
      <c r="AB471" s="30" t="str">
        <f t="shared" si="336"/>
        <v>Chile</v>
      </c>
      <c r="AC471" s="31" t="str">
        <f t="shared" si="336"/>
        <v>Año 2020</v>
      </c>
      <c r="AD471" s="32" t="str">
        <f t="shared" si="336"/>
        <v>Múltiples</v>
      </c>
      <c r="AE471" s="30" t="str">
        <f t="shared" si="336"/>
        <v>Ventas</v>
      </c>
      <c r="AG471" s="33" t="str">
        <f t="shared" si="321"/>
        <v>Informe 4</v>
      </c>
      <c r="AH471" s="34" t="str">
        <f t="shared" si="338"/>
        <v>Ventas Estimadas Agricultura</v>
      </c>
      <c r="AI471" s="34" t="str">
        <f t="shared" si="338"/>
        <v>Ventas estimadas de empresas dedicadas a agricultura y/o ganadería</v>
      </c>
      <c r="AJ471" s="34" t="str">
        <f t="shared" si="322"/>
        <v>Número de Empresas y Ventas del Sector Agrícola en cultivos de  Forraje en praderas mejoradas o sembradas según la Categoría de Tamaño Específica del Servicio de Impuestos Internos de Chile para el Año 2020 (USD)</v>
      </c>
      <c r="AK471" s="35" t="str">
        <f t="shared" si="337"/>
        <v>Año 2020</v>
      </c>
      <c r="AL471" s="34" t="str">
        <f t="shared" si="337"/>
        <v>venta estimada, empresas en agricultura, cultivos, actividad económica, agricultura, ganadería</v>
      </c>
      <c r="AM471" s="36">
        <f t="shared" si="323"/>
        <v>0</v>
      </c>
      <c r="AN471" s="44" t="str">
        <f t="shared" si="334"/>
        <v>CHL</v>
      </c>
      <c r="AO471" s="44" t="str">
        <f t="shared" si="334"/>
        <v>País</v>
      </c>
      <c r="AP471" s="34" t="str">
        <f t="shared" si="334"/>
        <v>Número de Empleados de las empresas dedicadas a una actividad económica asociada a la agricultura o la ganadería, según tamaño de la empresa.</v>
      </c>
      <c r="AQ471" s="45">
        <f t="shared" si="334"/>
        <v>44324</v>
      </c>
      <c r="AR471" s="36" t="str">
        <f t="shared" si="334"/>
        <v>Español</v>
      </c>
      <c r="AS471" s="36" t="str">
        <f t="shared" si="334"/>
        <v>Naty</v>
      </c>
      <c r="AT471" s="40" t="str">
        <f t="shared" si="334"/>
        <v>No Aplica</v>
      </c>
      <c r="AU471" s="40" t="str">
        <f t="shared" si="334"/>
        <v>No Aplica</v>
      </c>
      <c r="AV471" s="40" t="str">
        <f t="shared" si="334"/>
        <v>No Aplica</v>
      </c>
      <c r="AW471" s="35">
        <f t="shared" si="334"/>
        <v>100117006</v>
      </c>
      <c r="AX471" s="41" t="e">
        <f t="shared" si="334"/>
        <v>#REF!</v>
      </c>
      <c r="AY471" s="46" t="str">
        <f t="shared" si="334"/>
        <v>Fruta</v>
      </c>
      <c r="AZ471" s="40">
        <f t="shared" si="334"/>
        <v>38</v>
      </c>
      <c r="BA471" s="41" t="e">
        <f>+VLOOKUP($Z471,[3]!Temporalidad[[nombre]:[Columna1]],7,0)</f>
        <v>#REF!</v>
      </c>
      <c r="BB471" s="41" t="e">
        <f>+VLOOKUP($B471,[3]!Tipo_Gráfico[#Data],2,0)</f>
        <v>#REF!</v>
      </c>
      <c r="BC471" s="36" t="str">
        <f t="shared" si="329"/>
        <v>Servicio de Impuestos Internos , Ministerio de Hacienda, Chile</v>
      </c>
      <c r="BD471" s="35" t="e">
        <f>+VLOOKUP($AA471,[3]!unidad_medida[[nombre]:[Columna1]],2,0)</f>
        <v>#REF!</v>
      </c>
      <c r="BE471" s="40" t="str">
        <f t="shared" si="335"/>
        <v>No Aplica</v>
      </c>
      <c r="BF471" s="40" t="str">
        <f t="shared" si="335"/>
        <v>No Aplica</v>
      </c>
      <c r="BG471" s="40" t="str">
        <f t="shared" si="335"/>
        <v>No Aplica</v>
      </c>
      <c r="BH471" s="41" t="e">
        <f>+VLOOKUP($AP471,[3]!Responsables[#Data],3,0)</f>
        <v>#REF!</v>
      </c>
      <c r="BI471" s="41" t="e">
        <f>+VLOOKUP($AA471,[3]!unidad_medida[[nombre]:[Columna1]],5,0)</f>
        <v>#REF!</v>
      </c>
    </row>
    <row r="472" spans="1:61" ht="24" x14ac:dyDescent="0.35">
      <c r="A472" s="58" t="s">
        <v>250</v>
      </c>
      <c r="B472" s="58" t="s">
        <v>251</v>
      </c>
      <c r="C472" s="59">
        <v>4.3</v>
      </c>
      <c r="D472" s="19">
        <f t="shared" si="326"/>
        <v>157</v>
      </c>
      <c r="E472" s="20" t="s">
        <v>245</v>
      </c>
      <c r="F472" s="21"/>
      <c r="G472" s="22"/>
      <c r="H472" s="23" t="s">
        <v>48</v>
      </c>
      <c r="I472" s="23" t="s">
        <v>48</v>
      </c>
      <c r="J472" s="23" t="s">
        <v>48</v>
      </c>
      <c r="K472" s="22"/>
      <c r="L472" s="22"/>
      <c r="M472" s="22"/>
      <c r="N472" s="22"/>
      <c r="O472" s="22"/>
      <c r="P472" s="53" t="s">
        <v>246</v>
      </c>
      <c r="Q472" s="20" t="s">
        <v>247</v>
      </c>
      <c r="R472" s="51"/>
      <c r="S472" s="52"/>
      <c r="T472" s="28"/>
      <c r="U472" s="28"/>
      <c r="V472" s="28"/>
      <c r="W472" s="28"/>
      <c r="X472" s="28"/>
      <c r="Y472" s="28"/>
      <c r="Z472" s="25"/>
      <c r="AA472" s="29"/>
      <c r="AB472" s="30" t="str">
        <f t="shared" si="336"/>
        <v>Chile</v>
      </c>
      <c r="AC472" s="31" t="str">
        <f t="shared" si="336"/>
        <v>Año 2020</v>
      </c>
      <c r="AD472" s="32" t="str">
        <f t="shared" si="336"/>
        <v>Múltiples</v>
      </c>
      <c r="AE472" s="30" t="str">
        <f t="shared" si="336"/>
        <v>Ventas</v>
      </c>
      <c r="AG472" s="33" t="str">
        <f t="shared" si="321"/>
        <v>Reporte 1</v>
      </c>
      <c r="AH472" s="34" t="str">
        <f t="shared" si="338"/>
        <v>Ventas Estimadas Agricultura</v>
      </c>
      <c r="AI472" s="34" t="str">
        <f t="shared" si="338"/>
        <v>Ventas estimadas de empresas dedicadas a agricultura y/o ganadería</v>
      </c>
      <c r="AJ472" s="34" t="str">
        <f t="shared" si="322"/>
        <v>Número de Empresas y Ventas del Sector Agrícola según la Categoría de Tamaño Específica del Servicio de Impuestos Internos de Chile para el Año 2020</v>
      </c>
      <c r="AK472" s="35" t="str">
        <f t="shared" si="337"/>
        <v>Año 2020</v>
      </c>
      <c r="AL472" s="34" t="str">
        <f t="shared" si="337"/>
        <v>venta estimada, empresas en agricultura, cultivos, actividad económica, agricultura, ganadería</v>
      </c>
      <c r="AM472" s="36">
        <f t="shared" si="323"/>
        <v>0</v>
      </c>
      <c r="AN472" s="44" t="str">
        <f t="shared" si="334"/>
        <v>CHL</v>
      </c>
      <c r="AO472" s="44" t="str">
        <f t="shared" si="334"/>
        <v>País</v>
      </c>
      <c r="AP472" s="34" t="str">
        <f t="shared" si="334"/>
        <v>Número de Empleados de las empresas dedicadas a una actividad económica asociada a la agricultura o la ganadería, según tamaño de la empresa.</v>
      </c>
      <c r="AQ472" s="45">
        <f t="shared" si="334"/>
        <v>44324</v>
      </c>
      <c r="AR472" s="36" t="str">
        <f t="shared" si="334"/>
        <v>Español</v>
      </c>
      <c r="AS472" s="36" t="str">
        <f t="shared" si="334"/>
        <v>Naty</v>
      </c>
      <c r="AT472" s="40" t="str">
        <f t="shared" si="334"/>
        <v>No Aplica</v>
      </c>
      <c r="AU472" s="40" t="str">
        <f t="shared" si="334"/>
        <v>No Aplica</v>
      </c>
      <c r="AV472" s="40" t="str">
        <f t="shared" si="334"/>
        <v>No Aplica</v>
      </c>
      <c r="AW472" s="35">
        <f t="shared" si="334"/>
        <v>100117006</v>
      </c>
      <c r="AX472" s="41" t="e">
        <f t="shared" si="334"/>
        <v>#REF!</v>
      </c>
      <c r="AY472" s="46" t="str">
        <f t="shared" si="334"/>
        <v>Fruta</v>
      </c>
      <c r="AZ472" s="40">
        <f t="shared" si="334"/>
        <v>38</v>
      </c>
      <c r="BA472" s="41" t="e">
        <f>+VLOOKUP($Z472,[3]!Temporalidad[[nombre]:[Columna1]],7,0)</f>
        <v>#REF!</v>
      </c>
      <c r="BB472" s="41" t="e">
        <f>+VLOOKUP($B472,[3]!Tipo_Gráfico[#Data],2,0)</f>
        <v>#REF!</v>
      </c>
      <c r="BC472" s="36" t="str">
        <f t="shared" si="329"/>
        <v>Servicio de Impuestos Internos , Ministerio de Hacienda, Chile</v>
      </c>
      <c r="BD472" s="35" t="e">
        <f>+VLOOKUP($AA472,[3]!unidad_medida[[nombre]:[Columna1]],2,0)</f>
        <v>#REF!</v>
      </c>
      <c r="BE472" s="40" t="str">
        <f t="shared" si="335"/>
        <v>No Aplica</v>
      </c>
      <c r="BF472" s="40" t="str">
        <f t="shared" si="335"/>
        <v>No Aplica</v>
      </c>
      <c r="BG472" s="40" t="str">
        <f t="shared" si="335"/>
        <v>No Aplica</v>
      </c>
      <c r="BH472" s="41" t="e">
        <f>+VLOOKUP($AP472,[3]!Responsables[#Data],3,0)</f>
        <v>#REF!</v>
      </c>
      <c r="BI472" s="41" t="e">
        <f>+VLOOKUP($AA472,[3]!unidad_medida[[nombre]:[Columna1]],5,0)</f>
        <v>#REF!</v>
      </c>
    </row>
    <row r="473" spans="1:61" ht="24" x14ac:dyDescent="0.35">
      <c r="A473" s="58" t="s">
        <v>250</v>
      </c>
      <c r="B473" s="58" t="s">
        <v>251</v>
      </c>
      <c r="C473" s="59">
        <v>4.4000000000000004</v>
      </c>
      <c r="D473" s="19">
        <v>1</v>
      </c>
      <c r="E473" s="20" t="s">
        <v>47</v>
      </c>
      <c r="F473" s="21"/>
      <c r="G473" s="22"/>
      <c r="H473" s="23" t="s">
        <v>48</v>
      </c>
      <c r="I473" s="22"/>
      <c r="J473" s="24">
        <v>1</v>
      </c>
      <c r="K473" s="22"/>
      <c r="L473" s="22"/>
      <c r="M473" s="22"/>
      <c r="N473" s="22"/>
      <c r="O473" s="22"/>
      <c r="P473" s="53" t="str">
        <f>+"Número de Empresas del Sector Agrícola por Tipo de Cultivo en la Categoría de Tamaño Específica: "&amp;R473&amp;" del Servicio de Impuestos Internos de Chile para el Año 2020 (empleados)"</f>
        <v>Número de Empresas del Sector Agrícola por Tipo de Cultivo en la Categoría de Tamaño Específica: SIN VENTAS del Servicio de Impuestos Internos de Chile para el Año 2020 (empleados)</v>
      </c>
      <c r="Q473" s="20" t="s">
        <v>49</v>
      </c>
      <c r="R473" s="26" t="s">
        <v>50</v>
      </c>
      <c r="S473" s="27">
        <f>+J473</f>
        <v>1</v>
      </c>
      <c r="T473" s="28"/>
      <c r="U473" s="28"/>
      <c r="V473" s="28"/>
      <c r="W473" s="28"/>
      <c r="X473" s="28"/>
      <c r="Y473" s="28"/>
      <c r="Z473" s="25" t="str">
        <f>+"https://analytics.zoho.com/open-view/2395394000001035438?ZOHO_CRITERIA=%224.5%22.%22Id_Tama%C3%B1o_Espec%C3%ADfico%22%3D"&amp;S473</f>
        <v>https://analytics.zoho.com/open-view/2395394000001035438?ZOHO_CRITERIA=%224.5%22.%22Id_Tama%C3%B1o_Espec%C3%ADfico%22%3D1</v>
      </c>
      <c r="AA473" s="29" t="s">
        <v>51</v>
      </c>
      <c r="AB473" s="30" t="s">
        <v>52</v>
      </c>
      <c r="AC473" s="31" t="s">
        <v>53</v>
      </c>
      <c r="AD473" s="32" t="s">
        <v>54</v>
      </c>
      <c r="AE473" s="30" t="s">
        <v>55</v>
      </c>
      <c r="AG473" s="33" t="str">
        <f>+IF(Q473="","",Q473)</f>
        <v>Gráfico 1</v>
      </c>
      <c r="AH473" s="34" t="s">
        <v>56</v>
      </c>
      <c r="AI473" s="34" t="str">
        <f>+"Número de empresas dedicadas a agricultura y/o ganadería clasificadas por el Servicio de Impuestos Internos de tamaño "&amp;R473</f>
        <v>Número de empresas dedicadas a agricultura y/o ganadería clasificadas por el Servicio de Impuestos Internos de tamaño SIN VENTAS</v>
      </c>
      <c r="AJ473" s="34" t="str">
        <f>+P473</f>
        <v>Número de Empresas del Sector Agrícola por Tipo de Cultivo en la Categoría de Tamaño Específica: SIN VENTAS del Servicio de Impuestos Internos de Chile para el Año 2020 (empleados)</v>
      </c>
      <c r="AK473" s="35" t="s">
        <v>53</v>
      </c>
      <c r="AL473" s="34" t="s">
        <v>57</v>
      </c>
      <c r="AM473" s="36" t="str">
        <f>+AA473</f>
        <v>https://analytics.zoho.com/open-view/2395394000001035438?ZOHO_CRITERIA=%224.5%22.%22Id_Tama%C3%B1o_Espec%C3%ADfico%22%3D1</v>
      </c>
      <c r="AN473" s="37" t="s">
        <v>58</v>
      </c>
      <c r="AO473" s="37" t="s">
        <v>59</v>
      </c>
      <c r="AP473" s="34" t="s">
        <v>60</v>
      </c>
      <c r="AQ473" s="38">
        <v>44324</v>
      </c>
      <c r="AR473" s="39" t="s">
        <v>61</v>
      </c>
      <c r="AS473" s="39" t="s">
        <v>62</v>
      </c>
      <c r="AT473" s="40" t="s">
        <v>63</v>
      </c>
      <c r="AU473" s="40" t="s">
        <v>63</v>
      </c>
      <c r="AV473" s="40" t="s">
        <v>63</v>
      </c>
      <c r="AW473" s="35">
        <v>100100000</v>
      </c>
      <c r="AX473" s="41" t="e">
        <f>++VLOOKUP($AB473,[4]!Parametros[[nombre]:[Columna1]],5,0)</f>
        <v>#REF!</v>
      </c>
      <c r="AY473" s="42" t="s">
        <v>64</v>
      </c>
      <c r="AZ473" s="43">
        <v>38</v>
      </c>
      <c r="BA473" s="41" t="e">
        <f>+VLOOKUP($Z473,[4]!Temporalidad[[nombre]:[Columna1]],7,0)</f>
        <v>#REF!</v>
      </c>
      <c r="BB473" s="41" t="e">
        <f>+VLOOKUP($B473,[4]!Tipo_Gráfico[#Data],2,0)</f>
        <v>#REF!</v>
      </c>
      <c r="BC473" s="39" t="s">
        <v>65</v>
      </c>
      <c r="BD473" s="35" t="e">
        <f>+VLOOKUP($AA473,[4]!unidad_medida[[nombre]:[Columna1]],2,0)</f>
        <v>#REF!</v>
      </c>
      <c r="BE473" s="43" t="s">
        <v>63</v>
      </c>
      <c r="BF473" s="43" t="s">
        <v>63</v>
      </c>
      <c r="BG473" s="43" t="s">
        <v>63</v>
      </c>
      <c r="BH473" s="41" t="e">
        <f>+VLOOKUP($AP473,[4]!Responsables[#Data],3,0)</f>
        <v>#REF!</v>
      </c>
      <c r="BI473" s="41" t="e">
        <f>+VLOOKUP($AA473,[4]!unidad_medida[[nombre]:[Columna1]],5,0)</f>
        <v>#REF!</v>
      </c>
    </row>
    <row r="474" spans="1:61" ht="24" x14ac:dyDescent="0.35">
      <c r="A474" s="58" t="s">
        <v>250</v>
      </c>
      <c r="B474" s="58" t="s">
        <v>251</v>
      </c>
      <c r="C474" s="59">
        <v>4.4000000000000004</v>
      </c>
      <c r="D474" s="19">
        <f>+IF(E474="","",D473+1)</f>
        <v>2</v>
      </c>
      <c r="E474" s="20" t="str">
        <f>+E473</f>
        <v>GR</v>
      </c>
      <c r="F474" s="21"/>
      <c r="G474" s="22"/>
      <c r="H474" s="23" t="s">
        <v>48</v>
      </c>
      <c r="I474" s="22"/>
      <c r="J474" s="24">
        <v>2</v>
      </c>
      <c r="K474" s="22"/>
      <c r="L474" s="22"/>
      <c r="M474" s="22"/>
      <c r="N474" s="22"/>
      <c r="O474" s="22"/>
      <c r="P474" s="53" t="str">
        <f t="shared" ref="P474:P485" si="339">+"Número de Empresas del Sector Agrícola por Tipo de Cultivo en la Categoría de Tamaño Específica: "&amp;R474&amp;" del Servicio de Impuestos Internos de Chile para el Año 2020 (empleados)"</f>
        <v>Número de Empresas del Sector Agrícola por Tipo de Cultivo en la Categoría de Tamaño Específica: PEQUEÑA 2 del Servicio de Impuestos Internos de Chile para el Año 2020 (empleados)</v>
      </c>
      <c r="Q474" s="20" t="str">
        <f>+Q473</f>
        <v>Gráfico 1</v>
      </c>
      <c r="R474" s="26" t="s">
        <v>66</v>
      </c>
      <c r="S474" s="27">
        <f t="shared" ref="S474:S524" si="340">+J474</f>
        <v>2</v>
      </c>
      <c r="T474" s="28"/>
      <c r="U474" s="28"/>
      <c r="V474" s="28"/>
      <c r="W474" s="28"/>
      <c r="X474" s="28"/>
      <c r="Y474" s="28"/>
      <c r="Z474" s="25" t="str">
        <f t="shared" ref="Z474:Z485" si="341">+"https://analytics.zoho.com/open-view/2395394000001035438?ZOHO_CRITERIA=%224.5%22.%22Id_Tama%C3%B1o_Espec%C3%ADfico%22%3D"&amp;S474</f>
        <v>https://analytics.zoho.com/open-view/2395394000001035438?ZOHO_CRITERIA=%224.5%22.%22Id_Tama%C3%B1o_Espec%C3%ADfico%22%3D2</v>
      </c>
      <c r="AA474" s="29" t="s">
        <v>67</v>
      </c>
      <c r="AB474" s="30" t="str">
        <f>+AB473</f>
        <v>Chile</v>
      </c>
      <c r="AC474" s="31" t="str">
        <f>+AC473</f>
        <v>Año 2020</v>
      </c>
      <c r="AD474" s="32" t="str">
        <f>+AD473</f>
        <v>empresas</v>
      </c>
      <c r="AE474" s="30" t="str">
        <f>+AE473</f>
        <v>Número</v>
      </c>
      <c r="AG474" s="33" t="str">
        <f t="shared" ref="AG474:AG537" si="342">+IF(Q474="","",Q474)</f>
        <v>Gráfico 1</v>
      </c>
      <c r="AH474" s="34" t="str">
        <f>+AH473</f>
        <v>Número de Empresas Agrícultura</v>
      </c>
      <c r="AI474" s="34" t="str">
        <f t="shared" ref="AI474:AI485" si="343">+"Número de empresas dedicadas a agricultura y/o ganadería clasificadas por el Servicio de Impuestos Internos de tamaño "&amp;R474</f>
        <v>Número de empresas dedicadas a agricultura y/o ganadería clasificadas por el Servicio de Impuestos Internos de tamaño PEQUEÑA 2</v>
      </c>
      <c r="AJ474" s="34" t="str">
        <f t="shared" ref="AJ474:AJ537" si="344">+P474</f>
        <v>Número de Empresas del Sector Agrícola por Tipo de Cultivo en la Categoría de Tamaño Específica: PEQUEÑA 2 del Servicio de Impuestos Internos de Chile para el Año 2020 (empleados)</v>
      </c>
      <c r="AK474" s="35" t="str">
        <f>+AK473</f>
        <v>Año 2020</v>
      </c>
      <c r="AL474" s="34" t="str">
        <f>+AL473</f>
        <v>venta estimada, empresas en agricultura, cultivos, actividad económica, agricultura, ganadería</v>
      </c>
      <c r="AM474" s="36" t="str">
        <f t="shared" ref="AM474:AM537" si="345">+AA474</f>
        <v>https://analytics.zoho.com/open-view/2395394000001035438?ZOHO_CRITERIA=%224.5%22.%22Id_Tama%C3%B1o_Espec%C3%ADfico%22%3D2</v>
      </c>
      <c r="AN474" s="44" t="str">
        <f t="shared" ref="AN474:AZ489" si="346">+AN473</f>
        <v>CHL</v>
      </c>
      <c r="AO474" s="44" t="str">
        <f t="shared" si="346"/>
        <v>País</v>
      </c>
      <c r="AP474" s="34" t="str">
        <f t="shared" si="346"/>
        <v>Número de Empleados de las empresas dedicadas a una actividad económica asociada a la agricultura o la ganadería, según tamaño de la empresa.</v>
      </c>
      <c r="AQ474" s="45">
        <f t="shared" si="346"/>
        <v>44324</v>
      </c>
      <c r="AR474" s="36" t="str">
        <f t="shared" si="346"/>
        <v>Español</v>
      </c>
      <c r="AS474" s="36" t="str">
        <f t="shared" si="346"/>
        <v>Naty</v>
      </c>
      <c r="AT474" s="40" t="str">
        <f t="shared" si="346"/>
        <v>No Aplica</v>
      </c>
      <c r="AU474" s="40" t="str">
        <f t="shared" si="346"/>
        <v>No Aplica</v>
      </c>
      <c r="AV474" s="40" t="str">
        <f t="shared" si="346"/>
        <v>No Aplica</v>
      </c>
      <c r="AW474" s="35">
        <f>+AW473</f>
        <v>100100000</v>
      </c>
      <c r="AX474" s="41" t="e">
        <f>+AX473</f>
        <v>#REF!</v>
      </c>
      <c r="AY474" s="46" t="str">
        <f>+AY473</f>
        <v>Fruta</v>
      </c>
      <c r="AZ474" s="40">
        <f>+AZ473</f>
        <v>38</v>
      </c>
      <c r="BA474" s="41" t="e">
        <f>+VLOOKUP($Z474,[4]!Temporalidad[[nombre]:[Columna1]],7,0)</f>
        <v>#REF!</v>
      </c>
      <c r="BB474" s="41" t="e">
        <f>+VLOOKUP($B474,[4]!Tipo_Gráfico[#Data],2,0)</f>
        <v>#REF!</v>
      </c>
      <c r="BC474" s="36" t="str">
        <f>+BC473</f>
        <v>Servicio de Impuestos Internos , Ministerio de Hacienda, Chile</v>
      </c>
      <c r="BD474" s="35" t="e">
        <f>+VLOOKUP($AA474,[4]!unidad_medida[[nombre]:[Columna1]],2,0)</f>
        <v>#REF!</v>
      </c>
      <c r="BE474" s="40" t="str">
        <f t="shared" ref="BE474:BG489" si="347">+BE473</f>
        <v>No Aplica</v>
      </c>
      <c r="BF474" s="40" t="str">
        <f t="shared" si="347"/>
        <v>No Aplica</v>
      </c>
      <c r="BG474" s="40" t="str">
        <f t="shared" si="347"/>
        <v>No Aplica</v>
      </c>
      <c r="BH474" s="41" t="e">
        <f>+VLOOKUP($AP474,[4]!Responsables[#Data],3,0)</f>
        <v>#REF!</v>
      </c>
      <c r="BI474" s="41" t="e">
        <f>+VLOOKUP($AA474,[4]!unidad_medida[[nombre]:[Columna1]],5,0)</f>
        <v>#REF!</v>
      </c>
    </row>
    <row r="475" spans="1:61" ht="24" x14ac:dyDescent="0.35">
      <c r="A475" s="58" t="s">
        <v>250</v>
      </c>
      <c r="B475" s="58" t="s">
        <v>251</v>
      </c>
      <c r="C475" s="59">
        <v>4.4000000000000004</v>
      </c>
      <c r="D475" s="19">
        <f t="shared" ref="D475:D538" si="348">+IF(E475="","",D474+1)</f>
        <v>3</v>
      </c>
      <c r="E475" s="20" t="str">
        <f t="shared" ref="E475:E486" si="349">+E474</f>
        <v>GR</v>
      </c>
      <c r="F475" s="21"/>
      <c r="G475" s="22"/>
      <c r="H475" s="23" t="s">
        <v>48</v>
      </c>
      <c r="I475" s="22"/>
      <c r="J475" s="24">
        <v>3</v>
      </c>
      <c r="K475" s="22"/>
      <c r="L475" s="22"/>
      <c r="M475" s="22"/>
      <c r="N475" s="22"/>
      <c r="O475" s="22"/>
      <c r="P475" s="53" t="str">
        <f t="shared" si="339"/>
        <v>Número de Empresas del Sector Agrícola por Tipo de Cultivo en la Categoría de Tamaño Específica: MICRO 1 del Servicio de Impuestos Internos de Chile para el Año 2020 (empleados)</v>
      </c>
      <c r="Q475" s="20" t="str">
        <f t="shared" ref="Q475:Q511" si="350">+Q474</f>
        <v>Gráfico 1</v>
      </c>
      <c r="R475" s="26" t="s">
        <v>68</v>
      </c>
      <c r="S475" s="27">
        <f t="shared" si="340"/>
        <v>3</v>
      </c>
      <c r="T475" s="28"/>
      <c r="U475" s="28"/>
      <c r="V475" s="28"/>
      <c r="W475" s="28"/>
      <c r="X475" s="28"/>
      <c r="Y475" s="28"/>
      <c r="Z475" s="25" t="str">
        <f t="shared" si="341"/>
        <v>https://analytics.zoho.com/open-view/2395394000001035438?ZOHO_CRITERIA=%224.5%22.%22Id_Tama%C3%B1o_Espec%C3%ADfico%22%3D3</v>
      </c>
      <c r="AA475" s="29" t="s">
        <v>69</v>
      </c>
      <c r="AB475" s="30" t="str">
        <f t="shared" ref="AB475:AE490" si="351">+AB474</f>
        <v>Chile</v>
      </c>
      <c r="AC475" s="31" t="str">
        <f t="shared" si="351"/>
        <v>Año 2020</v>
      </c>
      <c r="AD475" s="32" t="str">
        <f t="shared" si="351"/>
        <v>empresas</v>
      </c>
      <c r="AE475" s="30" t="str">
        <f t="shared" si="351"/>
        <v>Número</v>
      </c>
      <c r="AG475" s="33" t="str">
        <f t="shared" si="342"/>
        <v>Gráfico 1</v>
      </c>
      <c r="AH475" s="34" t="str">
        <f t="shared" ref="AH475:AH538" si="352">+AH474</f>
        <v>Número de Empresas Agrícultura</v>
      </c>
      <c r="AI475" s="34" t="str">
        <f t="shared" si="343"/>
        <v>Número de empresas dedicadas a agricultura y/o ganadería clasificadas por el Servicio de Impuestos Internos de tamaño MICRO 1</v>
      </c>
      <c r="AJ475" s="34" t="str">
        <f t="shared" si="344"/>
        <v>Número de Empresas del Sector Agrícola por Tipo de Cultivo en la Categoría de Tamaño Específica: MICRO 1 del Servicio de Impuestos Internos de Chile para el Año 2020 (empleados)</v>
      </c>
      <c r="AK475" s="35" t="str">
        <f t="shared" ref="AK475:AL490" si="353">+AK474</f>
        <v>Año 2020</v>
      </c>
      <c r="AL475" s="34" t="str">
        <f t="shared" si="353"/>
        <v>venta estimada, empresas en agricultura, cultivos, actividad económica, agricultura, ganadería</v>
      </c>
      <c r="AM475" s="36" t="str">
        <f t="shared" si="345"/>
        <v>https://analytics.zoho.com/open-view/2395394000001035438?ZOHO_CRITERIA=%224.5%22.%22Id_Tama%C3%B1o_Espec%C3%ADfico%22%3D3</v>
      </c>
      <c r="AN475" s="44" t="str">
        <f t="shared" si="346"/>
        <v>CHL</v>
      </c>
      <c r="AO475" s="44" t="str">
        <f t="shared" si="346"/>
        <v>País</v>
      </c>
      <c r="AP475" s="34" t="str">
        <f t="shared" si="346"/>
        <v>Número de Empleados de las empresas dedicadas a una actividad económica asociada a la agricultura o la ganadería, según tamaño de la empresa.</v>
      </c>
      <c r="AQ475" s="45">
        <f t="shared" si="346"/>
        <v>44324</v>
      </c>
      <c r="AR475" s="36" t="str">
        <f t="shared" si="346"/>
        <v>Español</v>
      </c>
      <c r="AS475" s="36" t="str">
        <f t="shared" si="346"/>
        <v>Naty</v>
      </c>
      <c r="AT475" s="40" t="str">
        <f t="shared" si="346"/>
        <v>No Aplica</v>
      </c>
      <c r="AU475" s="40" t="str">
        <f t="shared" si="346"/>
        <v>No Aplica</v>
      </c>
      <c r="AV475" s="40" t="str">
        <f t="shared" si="346"/>
        <v>No Aplica</v>
      </c>
      <c r="AW475" s="35">
        <f t="shared" si="346"/>
        <v>100100000</v>
      </c>
      <c r="AX475" s="41" t="e">
        <f t="shared" si="346"/>
        <v>#REF!</v>
      </c>
      <c r="AY475" s="46" t="str">
        <f t="shared" si="346"/>
        <v>Fruta</v>
      </c>
      <c r="AZ475" s="40">
        <f t="shared" si="346"/>
        <v>38</v>
      </c>
      <c r="BA475" s="41" t="e">
        <f>+VLOOKUP($Z475,[4]!Temporalidad[[nombre]:[Columna1]],7,0)</f>
        <v>#REF!</v>
      </c>
      <c r="BB475" s="41" t="e">
        <f>+VLOOKUP($B475,[4]!Tipo_Gráfico[#Data],2,0)</f>
        <v>#REF!</v>
      </c>
      <c r="BC475" s="36" t="str">
        <f t="shared" ref="BC475:BC538" si="354">+BC474</f>
        <v>Servicio de Impuestos Internos , Ministerio de Hacienda, Chile</v>
      </c>
      <c r="BD475" s="35" t="e">
        <f>+VLOOKUP($AA475,[4]!unidad_medida[[nombre]:[Columna1]],2,0)</f>
        <v>#REF!</v>
      </c>
      <c r="BE475" s="40" t="str">
        <f t="shared" si="347"/>
        <v>No Aplica</v>
      </c>
      <c r="BF475" s="40" t="str">
        <f t="shared" si="347"/>
        <v>No Aplica</v>
      </c>
      <c r="BG475" s="40" t="str">
        <f t="shared" si="347"/>
        <v>No Aplica</v>
      </c>
      <c r="BH475" s="41" t="e">
        <f>+VLOOKUP($AP475,[4]!Responsables[#Data],3,0)</f>
        <v>#REF!</v>
      </c>
      <c r="BI475" s="41" t="e">
        <f>+VLOOKUP($AA475,[4]!unidad_medida[[nombre]:[Columna1]],5,0)</f>
        <v>#REF!</v>
      </c>
    </row>
    <row r="476" spans="1:61" ht="24" x14ac:dyDescent="0.35">
      <c r="A476" s="58" t="s">
        <v>250</v>
      </c>
      <c r="B476" s="58" t="s">
        <v>251</v>
      </c>
      <c r="C476" s="59">
        <v>4.4000000000000004</v>
      </c>
      <c r="D476" s="19">
        <f t="shared" si="348"/>
        <v>4</v>
      </c>
      <c r="E476" s="20" t="str">
        <f t="shared" si="349"/>
        <v>GR</v>
      </c>
      <c r="F476" s="21"/>
      <c r="G476" s="22"/>
      <c r="H476" s="23" t="s">
        <v>48</v>
      </c>
      <c r="I476" s="22"/>
      <c r="J476" s="24">
        <v>4</v>
      </c>
      <c r="K476" s="22"/>
      <c r="L476" s="22"/>
      <c r="M476" s="22"/>
      <c r="N476" s="22"/>
      <c r="O476" s="22"/>
      <c r="P476" s="53" t="str">
        <f t="shared" si="339"/>
        <v>Número de Empresas del Sector Agrícola por Tipo de Cultivo en la Categoría de Tamaño Específica: MEDIANA 1 del Servicio de Impuestos Internos de Chile para el Año 2020 (empleados)</v>
      </c>
      <c r="Q476" s="20" t="str">
        <f t="shared" si="350"/>
        <v>Gráfico 1</v>
      </c>
      <c r="R476" s="26" t="s">
        <v>70</v>
      </c>
      <c r="S476" s="27">
        <f t="shared" si="340"/>
        <v>4</v>
      </c>
      <c r="T476" s="28"/>
      <c r="U476" s="28"/>
      <c r="V476" s="28"/>
      <c r="W476" s="28"/>
      <c r="X476" s="28"/>
      <c r="Y476" s="28"/>
      <c r="Z476" s="25" t="str">
        <f t="shared" si="341"/>
        <v>https://analytics.zoho.com/open-view/2395394000001035438?ZOHO_CRITERIA=%224.5%22.%22Id_Tama%C3%B1o_Espec%C3%ADfico%22%3D4</v>
      </c>
      <c r="AA476" s="29" t="s">
        <v>71</v>
      </c>
      <c r="AB476" s="30" t="str">
        <f t="shared" si="351"/>
        <v>Chile</v>
      </c>
      <c r="AC476" s="31" t="str">
        <f t="shared" si="351"/>
        <v>Año 2020</v>
      </c>
      <c r="AD476" s="32" t="str">
        <f t="shared" si="351"/>
        <v>empresas</v>
      </c>
      <c r="AE476" s="30" t="str">
        <f t="shared" si="351"/>
        <v>Número</v>
      </c>
      <c r="AG476" s="33" t="str">
        <f t="shared" si="342"/>
        <v>Gráfico 1</v>
      </c>
      <c r="AH476" s="34" t="str">
        <f t="shared" si="352"/>
        <v>Número de Empresas Agrícultura</v>
      </c>
      <c r="AI476" s="34" t="str">
        <f t="shared" si="343"/>
        <v>Número de empresas dedicadas a agricultura y/o ganadería clasificadas por el Servicio de Impuestos Internos de tamaño MEDIANA 1</v>
      </c>
      <c r="AJ476" s="34" t="str">
        <f t="shared" si="344"/>
        <v>Número de Empresas del Sector Agrícola por Tipo de Cultivo en la Categoría de Tamaño Específica: MEDIANA 1 del Servicio de Impuestos Internos de Chile para el Año 2020 (empleados)</v>
      </c>
      <c r="AK476" s="35" t="str">
        <f t="shared" si="353"/>
        <v>Año 2020</v>
      </c>
      <c r="AL476" s="34" t="str">
        <f t="shared" si="353"/>
        <v>venta estimada, empresas en agricultura, cultivos, actividad económica, agricultura, ganadería</v>
      </c>
      <c r="AM476" s="36" t="str">
        <f t="shared" si="345"/>
        <v>https://analytics.zoho.com/open-view/2395394000001035438?ZOHO_CRITERIA=%224.5%22.%22Id_Tama%C3%B1o_Espec%C3%ADfico%22%3D4</v>
      </c>
      <c r="AN476" s="44" t="str">
        <f t="shared" si="346"/>
        <v>CHL</v>
      </c>
      <c r="AO476" s="44" t="str">
        <f t="shared" si="346"/>
        <v>País</v>
      </c>
      <c r="AP476" s="34" t="str">
        <f t="shared" si="346"/>
        <v>Número de Empleados de las empresas dedicadas a una actividad económica asociada a la agricultura o la ganadería, según tamaño de la empresa.</v>
      </c>
      <c r="AQ476" s="45">
        <f t="shared" si="346"/>
        <v>44324</v>
      </c>
      <c r="AR476" s="36" t="str">
        <f t="shared" si="346"/>
        <v>Español</v>
      </c>
      <c r="AS476" s="36" t="str">
        <f t="shared" si="346"/>
        <v>Naty</v>
      </c>
      <c r="AT476" s="40" t="str">
        <f t="shared" si="346"/>
        <v>No Aplica</v>
      </c>
      <c r="AU476" s="40" t="str">
        <f t="shared" si="346"/>
        <v>No Aplica</v>
      </c>
      <c r="AV476" s="40" t="str">
        <f t="shared" si="346"/>
        <v>No Aplica</v>
      </c>
      <c r="AW476" s="35">
        <f t="shared" si="346"/>
        <v>100100000</v>
      </c>
      <c r="AX476" s="41" t="e">
        <f t="shared" si="346"/>
        <v>#REF!</v>
      </c>
      <c r="AY476" s="46" t="str">
        <f t="shared" si="346"/>
        <v>Fruta</v>
      </c>
      <c r="AZ476" s="40">
        <f t="shared" si="346"/>
        <v>38</v>
      </c>
      <c r="BA476" s="41" t="e">
        <f>+VLOOKUP($Z476,[4]!Temporalidad[[nombre]:[Columna1]],7,0)</f>
        <v>#REF!</v>
      </c>
      <c r="BB476" s="41" t="e">
        <f>+VLOOKUP($B476,[4]!Tipo_Gráfico[#Data],2,0)</f>
        <v>#REF!</v>
      </c>
      <c r="BC476" s="36" t="str">
        <f t="shared" si="354"/>
        <v>Servicio de Impuestos Internos , Ministerio de Hacienda, Chile</v>
      </c>
      <c r="BD476" s="35" t="e">
        <f>+VLOOKUP($AA476,[4]!unidad_medida[[nombre]:[Columna1]],2,0)</f>
        <v>#REF!</v>
      </c>
      <c r="BE476" s="40" t="str">
        <f t="shared" si="347"/>
        <v>No Aplica</v>
      </c>
      <c r="BF476" s="40" t="str">
        <f t="shared" si="347"/>
        <v>No Aplica</v>
      </c>
      <c r="BG476" s="40" t="str">
        <f t="shared" si="347"/>
        <v>No Aplica</v>
      </c>
      <c r="BH476" s="41" t="e">
        <f>+VLOOKUP($AP476,[4]!Responsables[#Data],3,0)</f>
        <v>#REF!</v>
      </c>
      <c r="BI476" s="41" t="e">
        <f>+VLOOKUP($AA476,[4]!unidad_medida[[nombre]:[Columna1]],5,0)</f>
        <v>#REF!</v>
      </c>
    </row>
    <row r="477" spans="1:61" ht="24" x14ac:dyDescent="0.35">
      <c r="A477" s="58" t="s">
        <v>250</v>
      </c>
      <c r="B477" s="58" t="s">
        <v>251</v>
      </c>
      <c r="C477" s="59">
        <v>4.4000000000000004</v>
      </c>
      <c r="D477" s="19">
        <f t="shared" si="348"/>
        <v>5</v>
      </c>
      <c r="E477" s="20" t="str">
        <f t="shared" si="349"/>
        <v>GR</v>
      </c>
      <c r="F477" s="21"/>
      <c r="G477" s="22"/>
      <c r="H477" s="23" t="s">
        <v>48</v>
      </c>
      <c r="I477" s="22"/>
      <c r="J477" s="24">
        <v>5</v>
      </c>
      <c r="K477" s="22"/>
      <c r="L477" s="22"/>
      <c r="M477" s="22"/>
      <c r="N477" s="22"/>
      <c r="O477" s="22"/>
      <c r="P477" s="53" t="str">
        <f t="shared" si="339"/>
        <v>Número de Empresas del Sector Agrícola por Tipo de Cultivo en la Categoría de Tamaño Específica: MICRO 2 del Servicio de Impuestos Internos de Chile para el Año 2020 (empleados)</v>
      </c>
      <c r="Q477" s="20" t="str">
        <f t="shared" si="350"/>
        <v>Gráfico 1</v>
      </c>
      <c r="R477" s="26" t="s">
        <v>72</v>
      </c>
      <c r="S477" s="27">
        <f t="shared" si="340"/>
        <v>5</v>
      </c>
      <c r="T477" s="28"/>
      <c r="U477" s="28"/>
      <c r="V477" s="28"/>
      <c r="W477" s="28"/>
      <c r="X477" s="28"/>
      <c r="Y477" s="28"/>
      <c r="Z477" s="25" t="str">
        <f t="shared" si="341"/>
        <v>https://analytics.zoho.com/open-view/2395394000001035438?ZOHO_CRITERIA=%224.5%22.%22Id_Tama%C3%B1o_Espec%C3%ADfico%22%3D5</v>
      </c>
      <c r="AA477" s="29" t="s">
        <v>73</v>
      </c>
      <c r="AB477" s="30" t="str">
        <f t="shared" si="351"/>
        <v>Chile</v>
      </c>
      <c r="AC477" s="31" t="str">
        <f t="shared" si="351"/>
        <v>Año 2020</v>
      </c>
      <c r="AD477" s="32" t="str">
        <f t="shared" si="351"/>
        <v>empresas</v>
      </c>
      <c r="AE477" s="30" t="str">
        <f t="shared" si="351"/>
        <v>Número</v>
      </c>
      <c r="AG477" s="33" t="str">
        <f t="shared" si="342"/>
        <v>Gráfico 1</v>
      </c>
      <c r="AH477" s="34" t="str">
        <f t="shared" si="352"/>
        <v>Número de Empresas Agrícultura</v>
      </c>
      <c r="AI477" s="34" t="str">
        <f t="shared" si="343"/>
        <v>Número de empresas dedicadas a agricultura y/o ganadería clasificadas por el Servicio de Impuestos Internos de tamaño MICRO 2</v>
      </c>
      <c r="AJ477" s="34" t="str">
        <f t="shared" si="344"/>
        <v>Número de Empresas del Sector Agrícola por Tipo de Cultivo en la Categoría de Tamaño Específica: MICRO 2 del Servicio de Impuestos Internos de Chile para el Año 2020 (empleados)</v>
      </c>
      <c r="AK477" s="35" t="str">
        <f t="shared" si="353"/>
        <v>Año 2020</v>
      </c>
      <c r="AL477" s="34" t="str">
        <f t="shared" si="353"/>
        <v>venta estimada, empresas en agricultura, cultivos, actividad económica, agricultura, ganadería</v>
      </c>
      <c r="AM477" s="36" t="str">
        <f t="shared" si="345"/>
        <v>https://analytics.zoho.com/open-view/2395394000001035438?ZOHO_CRITERIA=%224.5%22.%22Id_Tama%C3%B1o_Espec%C3%ADfico%22%3D5</v>
      </c>
      <c r="AN477" s="44" t="str">
        <f t="shared" si="346"/>
        <v>CHL</v>
      </c>
      <c r="AO477" s="44" t="str">
        <f t="shared" si="346"/>
        <v>País</v>
      </c>
      <c r="AP477" s="34" t="str">
        <f t="shared" si="346"/>
        <v>Número de Empleados de las empresas dedicadas a una actividad económica asociada a la agricultura o la ganadería, según tamaño de la empresa.</v>
      </c>
      <c r="AQ477" s="45">
        <f t="shared" si="346"/>
        <v>44324</v>
      </c>
      <c r="AR477" s="36" t="str">
        <f t="shared" si="346"/>
        <v>Español</v>
      </c>
      <c r="AS477" s="36" t="str">
        <f t="shared" si="346"/>
        <v>Naty</v>
      </c>
      <c r="AT477" s="40" t="str">
        <f t="shared" si="346"/>
        <v>No Aplica</v>
      </c>
      <c r="AU477" s="40" t="str">
        <f t="shared" si="346"/>
        <v>No Aplica</v>
      </c>
      <c r="AV477" s="40" t="str">
        <f t="shared" si="346"/>
        <v>No Aplica</v>
      </c>
      <c r="AW477" s="35">
        <f t="shared" si="346"/>
        <v>100100000</v>
      </c>
      <c r="AX477" s="41" t="e">
        <f t="shared" si="346"/>
        <v>#REF!</v>
      </c>
      <c r="AY477" s="46" t="str">
        <f t="shared" si="346"/>
        <v>Fruta</v>
      </c>
      <c r="AZ477" s="40">
        <f t="shared" si="346"/>
        <v>38</v>
      </c>
      <c r="BA477" s="41" t="e">
        <f>+VLOOKUP($Z477,[4]!Temporalidad[[nombre]:[Columna1]],7,0)</f>
        <v>#REF!</v>
      </c>
      <c r="BB477" s="41" t="e">
        <f>+VLOOKUP($B477,[4]!Tipo_Gráfico[#Data],2,0)</f>
        <v>#REF!</v>
      </c>
      <c r="BC477" s="36" t="str">
        <f t="shared" si="354"/>
        <v>Servicio de Impuestos Internos , Ministerio de Hacienda, Chile</v>
      </c>
      <c r="BD477" s="35" t="e">
        <f>+VLOOKUP($AA477,[4]!unidad_medida[[nombre]:[Columna1]],2,0)</f>
        <v>#REF!</v>
      </c>
      <c r="BE477" s="40" t="str">
        <f t="shared" si="347"/>
        <v>No Aplica</v>
      </c>
      <c r="BF477" s="40" t="str">
        <f t="shared" si="347"/>
        <v>No Aplica</v>
      </c>
      <c r="BG477" s="40" t="str">
        <f t="shared" si="347"/>
        <v>No Aplica</v>
      </c>
      <c r="BH477" s="41" t="e">
        <f>+VLOOKUP($AP477,[4]!Responsables[#Data],3,0)</f>
        <v>#REF!</v>
      </c>
      <c r="BI477" s="41" t="e">
        <f>+VLOOKUP($AA477,[4]!unidad_medida[[nombre]:[Columna1]],5,0)</f>
        <v>#REF!</v>
      </c>
    </row>
    <row r="478" spans="1:61" ht="24" x14ac:dyDescent="0.35">
      <c r="A478" s="58" t="s">
        <v>250</v>
      </c>
      <c r="B478" s="58" t="s">
        <v>251</v>
      </c>
      <c r="C478" s="59">
        <v>4.4000000000000004</v>
      </c>
      <c r="D478" s="19">
        <f t="shared" si="348"/>
        <v>6</v>
      </c>
      <c r="E478" s="20" t="str">
        <f t="shared" si="349"/>
        <v>GR</v>
      </c>
      <c r="F478" s="21"/>
      <c r="G478" s="22"/>
      <c r="H478" s="23" t="s">
        <v>48</v>
      </c>
      <c r="I478" s="22"/>
      <c r="J478" s="24">
        <v>6</v>
      </c>
      <c r="K478" s="22"/>
      <c r="L478" s="22"/>
      <c r="M478" s="22"/>
      <c r="N478" s="22"/>
      <c r="O478" s="22"/>
      <c r="P478" s="53" t="str">
        <f t="shared" si="339"/>
        <v>Número de Empresas del Sector Agrícola por Tipo de Cultivo en la Categoría de Tamaño Específica: PEQUEÑA 3 del Servicio de Impuestos Internos de Chile para el Año 2020 (empleados)</v>
      </c>
      <c r="Q478" s="20" t="str">
        <f t="shared" si="350"/>
        <v>Gráfico 1</v>
      </c>
      <c r="R478" s="26" t="s">
        <v>74</v>
      </c>
      <c r="S478" s="27">
        <f t="shared" si="340"/>
        <v>6</v>
      </c>
      <c r="T478" s="28"/>
      <c r="U478" s="28"/>
      <c r="V478" s="28"/>
      <c r="W478" s="28"/>
      <c r="X478" s="28"/>
      <c r="Y478" s="28"/>
      <c r="Z478" s="25" t="str">
        <f t="shared" si="341"/>
        <v>https://analytics.zoho.com/open-view/2395394000001035438?ZOHO_CRITERIA=%224.5%22.%22Id_Tama%C3%B1o_Espec%C3%ADfico%22%3D6</v>
      </c>
      <c r="AA478" s="29" t="s">
        <v>75</v>
      </c>
      <c r="AB478" s="30" t="str">
        <f t="shared" si="351"/>
        <v>Chile</v>
      </c>
      <c r="AC478" s="31" t="str">
        <f t="shared" si="351"/>
        <v>Año 2020</v>
      </c>
      <c r="AD478" s="32" t="str">
        <f t="shared" si="351"/>
        <v>empresas</v>
      </c>
      <c r="AE478" s="30" t="str">
        <f t="shared" si="351"/>
        <v>Número</v>
      </c>
      <c r="AG478" s="33" t="str">
        <f t="shared" si="342"/>
        <v>Gráfico 1</v>
      </c>
      <c r="AH478" s="34" t="str">
        <f t="shared" si="352"/>
        <v>Número de Empresas Agrícultura</v>
      </c>
      <c r="AI478" s="34" t="str">
        <f t="shared" si="343"/>
        <v>Número de empresas dedicadas a agricultura y/o ganadería clasificadas por el Servicio de Impuestos Internos de tamaño PEQUEÑA 3</v>
      </c>
      <c r="AJ478" s="34" t="str">
        <f t="shared" si="344"/>
        <v>Número de Empresas del Sector Agrícola por Tipo de Cultivo en la Categoría de Tamaño Específica: PEQUEÑA 3 del Servicio de Impuestos Internos de Chile para el Año 2020 (empleados)</v>
      </c>
      <c r="AK478" s="35" t="str">
        <f t="shared" si="353"/>
        <v>Año 2020</v>
      </c>
      <c r="AL478" s="34" t="str">
        <f t="shared" si="353"/>
        <v>venta estimada, empresas en agricultura, cultivos, actividad económica, agricultura, ganadería</v>
      </c>
      <c r="AM478" s="36" t="str">
        <f t="shared" si="345"/>
        <v>https://analytics.zoho.com/open-view/2395394000001035438?ZOHO_CRITERIA=%224.5%22.%22Id_Tama%C3%B1o_Espec%C3%ADfico%22%3D6</v>
      </c>
      <c r="AN478" s="44" t="str">
        <f t="shared" si="346"/>
        <v>CHL</v>
      </c>
      <c r="AO478" s="44" t="str">
        <f t="shared" si="346"/>
        <v>País</v>
      </c>
      <c r="AP478" s="34" t="str">
        <f t="shared" si="346"/>
        <v>Número de Empleados de las empresas dedicadas a una actividad económica asociada a la agricultura o la ganadería, según tamaño de la empresa.</v>
      </c>
      <c r="AQ478" s="45">
        <f t="shared" si="346"/>
        <v>44324</v>
      </c>
      <c r="AR478" s="36" t="str">
        <f t="shared" si="346"/>
        <v>Español</v>
      </c>
      <c r="AS478" s="36" t="str">
        <f t="shared" si="346"/>
        <v>Naty</v>
      </c>
      <c r="AT478" s="40" t="str">
        <f t="shared" si="346"/>
        <v>No Aplica</v>
      </c>
      <c r="AU478" s="40" t="str">
        <f t="shared" si="346"/>
        <v>No Aplica</v>
      </c>
      <c r="AV478" s="40" t="str">
        <f t="shared" si="346"/>
        <v>No Aplica</v>
      </c>
      <c r="AW478" s="35">
        <f t="shared" si="346"/>
        <v>100100000</v>
      </c>
      <c r="AX478" s="41" t="e">
        <f t="shared" si="346"/>
        <v>#REF!</v>
      </c>
      <c r="AY478" s="46" t="str">
        <f t="shared" si="346"/>
        <v>Fruta</v>
      </c>
      <c r="AZ478" s="40">
        <f t="shared" si="346"/>
        <v>38</v>
      </c>
      <c r="BA478" s="41" t="e">
        <f>+VLOOKUP($Z478,[4]!Temporalidad[[nombre]:[Columna1]],7,0)</f>
        <v>#REF!</v>
      </c>
      <c r="BB478" s="41" t="e">
        <f>+VLOOKUP($B478,[4]!Tipo_Gráfico[#Data],2,0)</f>
        <v>#REF!</v>
      </c>
      <c r="BC478" s="36" t="str">
        <f t="shared" si="354"/>
        <v>Servicio de Impuestos Internos , Ministerio de Hacienda, Chile</v>
      </c>
      <c r="BD478" s="35" t="e">
        <f>+VLOOKUP($AA478,[4]!unidad_medida[[nombre]:[Columna1]],2,0)</f>
        <v>#REF!</v>
      </c>
      <c r="BE478" s="40" t="str">
        <f t="shared" si="347"/>
        <v>No Aplica</v>
      </c>
      <c r="BF478" s="40" t="str">
        <f t="shared" si="347"/>
        <v>No Aplica</v>
      </c>
      <c r="BG478" s="40" t="str">
        <f t="shared" si="347"/>
        <v>No Aplica</v>
      </c>
      <c r="BH478" s="41" t="e">
        <f>+VLOOKUP($AP478,[4]!Responsables[#Data],3,0)</f>
        <v>#REF!</v>
      </c>
      <c r="BI478" s="41" t="e">
        <f>+VLOOKUP($AA478,[4]!unidad_medida[[nombre]:[Columna1]],5,0)</f>
        <v>#REF!</v>
      </c>
    </row>
    <row r="479" spans="1:61" ht="24" x14ac:dyDescent="0.35">
      <c r="A479" s="58" t="s">
        <v>250</v>
      </c>
      <c r="B479" s="58" t="s">
        <v>251</v>
      </c>
      <c r="C479" s="59">
        <v>4.4000000000000004</v>
      </c>
      <c r="D479" s="19">
        <f t="shared" si="348"/>
        <v>7</v>
      </c>
      <c r="E479" s="20" t="str">
        <f t="shared" si="349"/>
        <v>GR</v>
      </c>
      <c r="F479" s="21"/>
      <c r="G479" s="22"/>
      <c r="H479" s="23" t="s">
        <v>48</v>
      </c>
      <c r="I479" s="22"/>
      <c r="J479" s="24">
        <v>7</v>
      </c>
      <c r="K479" s="22"/>
      <c r="L479" s="22"/>
      <c r="M479" s="22"/>
      <c r="N479" s="22"/>
      <c r="O479" s="22"/>
      <c r="P479" s="53" t="str">
        <f t="shared" si="339"/>
        <v>Número de Empresas del Sector Agrícola por Tipo de Cultivo en la Categoría de Tamaño Específica: MICRO 3 del Servicio de Impuestos Internos de Chile para el Año 2020 (empleados)</v>
      </c>
      <c r="Q479" s="20" t="str">
        <f t="shared" si="350"/>
        <v>Gráfico 1</v>
      </c>
      <c r="R479" s="26" t="s">
        <v>76</v>
      </c>
      <c r="S479" s="27">
        <f t="shared" si="340"/>
        <v>7</v>
      </c>
      <c r="T479" s="28"/>
      <c r="U479" s="28"/>
      <c r="V479" s="28"/>
      <c r="W479" s="28"/>
      <c r="X479" s="28"/>
      <c r="Y479" s="28"/>
      <c r="Z479" s="25" t="str">
        <f t="shared" si="341"/>
        <v>https://analytics.zoho.com/open-view/2395394000001035438?ZOHO_CRITERIA=%224.5%22.%22Id_Tama%C3%B1o_Espec%C3%ADfico%22%3D7</v>
      </c>
      <c r="AA479" s="29" t="s">
        <v>77</v>
      </c>
      <c r="AB479" s="30" t="str">
        <f t="shared" si="351"/>
        <v>Chile</v>
      </c>
      <c r="AC479" s="31" t="str">
        <f t="shared" si="351"/>
        <v>Año 2020</v>
      </c>
      <c r="AD479" s="32" t="str">
        <f t="shared" si="351"/>
        <v>empresas</v>
      </c>
      <c r="AE479" s="30" t="str">
        <f t="shared" si="351"/>
        <v>Número</v>
      </c>
      <c r="AG479" s="33" t="str">
        <f t="shared" si="342"/>
        <v>Gráfico 1</v>
      </c>
      <c r="AH479" s="34" t="str">
        <f t="shared" si="352"/>
        <v>Número de Empresas Agrícultura</v>
      </c>
      <c r="AI479" s="34" t="str">
        <f t="shared" si="343"/>
        <v>Número de empresas dedicadas a agricultura y/o ganadería clasificadas por el Servicio de Impuestos Internos de tamaño MICRO 3</v>
      </c>
      <c r="AJ479" s="34" t="str">
        <f t="shared" si="344"/>
        <v>Número de Empresas del Sector Agrícola por Tipo de Cultivo en la Categoría de Tamaño Específica: MICRO 3 del Servicio de Impuestos Internos de Chile para el Año 2020 (empleados)</v>
      </c>
      <c r="AK479" s="35" t="str">
        <f t="shared" si="353"/>
        <v>Año 2020</v>
      </c>
      <c r="AL479" s="34" t="str">
        <f t="shared" si="353"/>
        <v>venta estimada, empresas en agricultura, cultivos, actividad económica, agricultura, ganadería</v>
      </c>
      <c r="AM479" s="36" t="str">
        <f t="shared" si="345"/>
        <v>https://analytics.zoho.com/open-view/2395394000001035438?ZOHO_CRITERIA=%224.5%22.%22Id_Tama%C3%B1o_Espec%C3%ADfico%22%3D7</v>
      </c>
      <c r="AN479" s="44" t="str">
        <f t="shared" si="346"/>
        <v>CHL</v>
      </c>
      <c r="AO479" s="44" t="str">
        <f t="shared" si="346"/>
        <v>País</v>
      </c>
      <c r="AP479" s="34" t="str">
        <f t="shared" si="346"/>
        <v>Número de Empleados de las empresas dedicadas a una actividad económica asociada a la agricultura o la ganadería, según tamaño de la empresa.</v>
      </c>
      <c r="AQ479" s="45">
        <f t="shared" si="346"/>
        <v>44324</v>
      </c>
      <c r="AR479" s="36" t="str">
        <f t="shared" si="346"/>
        <v>Español</v>
      </c>
      <c r="AS479" s="36" t="str">
        <f t="shared" si="346"/>
        <v>Naty</v>
      </c>
      <c r="AT479" s="40" t="str">
        <f t="shared" si="346"/>
        <v>No Aplica</v>
      </c>
      <c r="AU479" s="40" t="str">
        <f t="shared" si="346"/>
        <v>No Aplica</v>
      </c>
      <c r="AV479" s="40" t="str">
        <f t="shared" si="346"/>
        <v>No Aplica</v>
      </c>
      <c r="AW479" s="35">
        <f t="shared" si="346"/>
        <v>100100000</v>
      </c>
      <c r="AX479" s="41" t="e">
        <f t="shared" si="346"/>
        <v>#REF!</v>
      </c>
      <c r="AY479" s="46" t="str">
        <f t="shared" si="346"/>
        <v>Fruta</v>
      </c>
      <c r="AZ479" s="40">
        <f t="shared" si="346"/>
        <v>38</v>
      </c>
      <c r="BA479" s="41" t="e">
        <f>+VLOOKUP($Z479,[4]!Temporalidad[[nombre]:[Columna1]],7,0)</f>
        <v>#REF!</v>
      </c>
      <c r="BB479" s="41" t="e">
        <f>+VLOOKUP($B479,[4]!Tipo_Gráfico[#Data],2,0)</f>
        <v>#REF!</v>
      </c>
      <c r="BC479" s="36" t="str">
        <f t="shared" si="354"/>
        <v>Servicio de Impuestos Internos , Ministerio de Hacienda, Chile</v>
      </c>
      <c r="BD479" s="35" t="e">
        <f>+VLOOKUP($AA479,[4]!unidad_medida[[nombre]:[Columna1]],2,0)</f>
        <v>#REF!</v>
      </c>
      <c r="BE479" s="40" t="str">
        <f t="shared" si="347"/>
        <v>No Aplica</v>
      </c>
      <c r="BF479" s="40" t="str">
        <f t="shared" si="347"/>
        <v>No Aplica</v>
      </c>
      <c r="BG479" s="40" t="str">
        <f t="shared" si="347"/>
        <v>No Aplica</v>
      </c>
      <c r="BH479" s="41" t="e">
        <f>+VLOOKUP($AP479,[4]!Responsables[#Data],3,0)</f>
        <v>#REF!</v>
      </c>
      <c r="BI479" s="41" t="e">
        <f>+VLOOKUP($AA479,[4]!unidad_medida[[nombre]:[Columna1]],5,0)</f>
        <v>#REF!</v>
      </c>
    </row>
    <row r="480" spans="1:61" ht="24" x14ac:dyDescent="0.35">
      <c r="A480" s="58" t="s">
        <v>250</v>
      </c>
      <c r="B480" s="58" t="s">
        <v>251</v>
      </c>
      <c r="C480" s="59">
        <v>4.4000000000000004</v>
      </c>
      <c r="D480" s="19">
        <f t="shared" si="348"/>
        <v>8</v>
      </c>
      <c r="E480" s="20" t="str">
        <f t="shared" si="349"/>
        <v>GR</v>
      </c>
      <c r="F480" s="21"/>
      <c r="G480" s="22"/>
      <c r="H480" s="23" t="s">
        <v>48</v>
      </c>
      <c r="I480" s="22"/>
      <c r="J480" s="24">
        <v>8</v>
      </c>
      <c r="K480" s="22"/>
      <c r="L480" s="22"/>
      <c r="M480" s="22"/>
      <c r="N480" s="22"/>
      <c r="O480" s="22"/>
      <c r="P480" s="53" t="str">
        <f t="shared" si="339"/>
        <v>Número de Empresas del Sector Agrícola por Tipo de Cultivo en la Categoría de Tamaño Específica: GRANDE 1 del Servicio de Impuestos Internos de Chile para el Año 2020 (empleados)</v>
      </c>
      <c r="Q480" s="20" t="str">
        <f t="shared" si="350"/>
        <v>Gráfico 1</v>
      </c>
      <c r="R480" s="26" t="s">
        <v>78</v>
      </c>
      <c r="S480" s="27">
        <f t="shared" si="340"/>
        <v>8</v>
      </c>
      <c r="T480" s="28"/>
      <c r="U480" s="28"/>
      <c r="V480" s="28"/>
      <c r="W480" s="28"/>
      <c r="X480" s="28"/>
      <c r="Y480" s="28"/>
      <c r="Z480" s="25" t="str">
        <f t="shared" si="341"/>
        <v>https://analytics.zoho.com/open-view/2395394000001035438?ZOHO_CRITERIA=%224.5%22.%22Id_Tama%C3%B1o_Espec%C3%ADfico%22%3D8</v>
      </c>
      <c r="AA480" s="29" t="s">
        <v>79</v>
      </c>
      <c r="AB480" s="30" t="str">
        <f t="shared" si="351"/>
        <v>Chile</v>
      </c>
      <c r="AC480" s="31" t="str">
        <f t="shared" si="351"/>
        <v>Año 2020</v>
      </c>
      <c r="AD480" s="32" t="str">
        <f t="shared" si="351"/>
        <v>empresas</v>
      </c>
      <c r="AE480" s="30" t="str">
        <f t="shared" si="351"/>
        <v>Número</v>
      </c>
      <c r="AG480" s="33" t="str">
        <f t="shared" si="342"/>
        <v>Gráfico 1</v>
      </c>
      <c r="AH480" s="34" t="str">
        <f t="shared" si="352"/>
        <v>Número de Empresas Agrícultura</v>
      </c>
      <c r="AI480" s="34" t="str">
        <f t="shared" si="343"/>
        <v>Número de empresas dedicadas a agricultura y/o ganadería clasificadas por el Servicio de Impuestos Internos de tamaño GRANDE 1</v>
      </c>
      <c r="AJ480" s="34" t="str">
        <f t="shared" si="344"/>
        <v>Número de Empresas del Sector Agrícola por Tipo de Cultivo en la Categoría de Tamaño Específica: GRANDE 1 del Servicio de Impuestos Internos de Chile para el Año 2020 (empleados)</v>
      </c>
      <c r="AK480" s="35" t="str">
        <f t="shared" si="353"/>
        <v>Año 2020</v>
      </c>
      <c r="AL480" s="34" t="str">
        <f t="shared" si="353"/>
        <v>venta estimada, empresas en agricultura, cultivos, actividad económica, agricultura, ganadería</v>
      </c>
      <c r="AM480" s="36" t="str">
        <f t="shared" si="345"/>
        <v>https://analytics.zoho.com/open-view/2395394000001035438?ZOHO_CRITERIA=%224.5%22.%22Id_Tama%C3%B1o_Espec%C3%ADfico%22%3D8</v>
      </c>
      <c r="AN480" s="44" t="str">
        <f t="shared" si="346"/>
        <v>CHL</v>
      </c>
      <c r="AO480" s="44" t="str">
        <f t="shared" si="346"/>
        <v>País</v>
      </c>
      <c r="AP480" s="34" t="str">
        <f t="shared" si="346"/>
        <v>Número de Empleados de las empresas dedicadas a una actividad económica asociada a la agricultura o la ganadería, según tamaño de la empresa.</v>
      </c>
      <c r="AQ480" s="45">
        <f t="shared" si="346"/>
        <v>44324</v>
      </c>
      <c r="AR480" s="36" t="str">
        <f t="shared" si="346"/>
        <v>Español</v>
      </c>
      <c r="AS480" s="36" t="str">
        <f t="shared" si="346"/>
        <v>Naty</v>
      </c>
      <c r="AT480" s="40" t="str">
        <f t="shared" si="346"/>
        <v>No Aplica</v>
      </c>
      <c r="AU480" s="40" t="str">
        <f t="shared" si="346"/>
        <v>No Aplica</v>
      </c>
      <c r="AV480" s="40" t="str">
        <f t="shared" si="346"/>
        <v>No Aplica</v>
      </c>
      <c r="AW480" s="35">
        <f t="shared" si="346"/>
        <v>100100000</v>
      </c>
      <c r="AX480" s="41" t="e">
        <f t="shared" si="346"/>
        <v>#REF!</v>
      </c>
      <c r="AY480" s="46" t="str">
        <f t="shared" si="346"/>
        <v>Fruta</v>
      </c>
      <c r="AZ480" s="40">
        <f t="shared" si="346"/>
        <v>38</v>
      </c>
      <c r="BA480" s="41" t="e">
        <f>+VLOOKUP($Z480,[4]!Temporalidad[[nombre]:[Columna1]],7,0)</f>
        <v>#REF!</v>
      </c>
      <c r="BB480" s="41" t="e">
        <f>+VLOOKUP($B480,[4]!Tipo_Gráfico[#Data],2,0)</f>
        <v>#REF!</v>
      </c>
      <c r="BC480" s="36" t="str">
        <f t="shared" si="354"/>
        <v>Servicio de Impuestos Internos , Ministerio de Hacienda, Chile</v>
      </c>
      <c r="BD480" s="35" t="e">
        <f>+VLOOKUP($AA480,[4]!unidad_medida[[nombre]:[Columna1]],2,0)</f>
        <v>#REF!</v>
      </c>
      <c r="BE480" s="40" t="str">
        <f t="shared" si="347"/>
        <v>No Aplica</v>
      </c>
      <c r="BF480" s="40" t="str">
        <f t="shared" si="347"/>
        <v>No Aplica</v>
      </c>
      <c r="BG480" s="40" t="str">
        <f t="shared" si="347"/>
        <v>No Aplica</v>
      </c>
      <c r="BH480" s="41" t="e">
        <f>+VLOOKUP($AP480,[4]!Responsables[#Data],3,0)</f>
        <v>#REF!</v>
      </c>
      <c r="BI480" s="41" t="e">
        <f>+VLOOKUP($AA480,[4]!unidad_medida[[nombre]:[Columna1]],5,0)</f>
        <v>#REF!</v>
      </c>
    </row>
    <row r="481" spans="1:61" ht="24" x14ac:dyDescent="0.35">
      <c r="A481" s="58" t="s">
        <v>250</v>
      </c>
      <c r="B481" s="58" t="s">
        <v>251</v>
      </c>
      <c r="C481" s="59">
        <v>4.4000000000000004</v>
      </c>
      <c r="D481" s="19">
        <f t="shared" si="348"/>
        <v>9</v>
      </c>
      <c r="E481" s="20" t="str">
        <f t="shared" si="349"/>
        <v>GR</v>
      </c>
      <c r="F481" s="21"/>
      <c r="G481" s="22"/>
      <c r="H481" s="23" t="s">
        <v>48</v>
      </c>
      <c r="I481" s="22"/>
      <c r="J481" s="24">
        <v>9</v>
      </c>
      <c r="K481" s="22"/>
      <c r="L481" s="22"/>
      <c r="M481" s="22"/>
      <c r="N481" s="22"/>
      <c r="O481" s="22"/>
      <c r="P481" s="53" t="str">
        <f t="shared" si="339"/>
        <v>Número de Empresas del Sector Agrícola por Tipo de Cultivo en la Categoría de Tamaño Específica: PEQUEÑA 1 del Servicio de Impuestos Internos de Chile para el Año 2020 (empleados)</v>
      </c>
      <c r="Q481" s="20" t="str">
        <f t="shared" si="350"/>
        <v>Gráfico 1</v>
      </c>
      <c r="R481" s="26" t="s">
        <v>80</v>
      </c>
      <c r="S481" s="27">
        <f t="shared" si="340"/>
        <v>9</v>
      </c>
      <c r="T481" s="28"/>
      <c r="U481" s="28"/>
      <c r="V481" s="28"/>
      <c r="W481" s="28"/>
      <c r="X481" s="28"/>
      <c r="Y481" s="28"/>
      <c r="Z481" s="25" t="str">
        <f t="shared" si="341"/>
        <v>https://analytics.zoho.com/open-view/2395394000001035438?ZOHO_CRITERIA=%224.5%22.%22Id_Tama%C3%B1o_Espec%C3%ADfico%22%3D9</v>
      </c>
      <c r="AA481" s="29" t="s">
        <v>81</v>
      </c>
      <c r="AB481" s="30" t="str">
        <f t="shared" si="351"/>
        <v>Chile</v>
      </c>
      <c r="AC481" s="31" t="str">
        <f t="shared" si="351"/>
        <v>Año 2020</v>
      </c>
      <c r="AD481" s="32" t="str">
        <f t="shared" si="351"/>
        <v>empresas</v>
      </c>
      <c r="AE481" s="30" t="str">
        <f t="shared" si="351"/>
        <v>Número</v>
      </c>
      <c r="AG481" s="33" t="str">
        <f t="shared" si="342"/>
        <v>Gráfico 1</v>
      </c>
      <c r="AH481" s="34" t="str">
        <f t="shared" si="352"/>
        <v>Número de Empresas Agrícultura</v>
      </c>
      <c r="AI481" s="34" t="str">
        <f t="shared" si="343"/>
        <v>Número de empresas dedicadas a agricultura y/o ganadería clasificadas por el Servicio de Impuestos Internos de tamaño PEQUEÑA 1</v>
      </c>
      <c r="AJ481" s="34" t="str">
        <f t="shared" si="344"/>
        <v>Número de Empresas del Sector Agrícola por Tipo de Cultivo en la Categoría de Tamaño Específica: PEQUEÑA 1 del Servicio de Impuestos Internos de Chile para el Año 2020 (empleados)</v>
      </c>
      <c r="AK481" s="35" t="str">
        <f t="shared" si="353"/>
        <v>Año 2020</v>
      </c>
      <c r="AL481" s="34" t="str">
        <f t="shared" si="353"/>
        <v>venta estimada, empresas en agricultura, cultivos, actividad económica, agricultura, ganadería</v>
      </c>
      <c r="AM481" s="36" t="str">
        <f t="shared" si="345"/>
        <v>https://analytics.zoho.com/open-view/2395394000001035438?ZOHO_CRITERIA=%224.5%22.%22Id_Tama%C3%B1o_Espec%C3%ADfico%22%3D9</v>
      </c>
      <c r="AN481" s="44" t="str">
        <f t="shared" si="346"/>
        <v>CHL</v>
      </c>
      <c r="AO481" s="44" t="str">
        <f t="shared" si="346"/>
        <v>País</v>
      </c>
      <c r="AP481" s="34" t="str">
        <f t="shared" si="346"/>
        <v>Número de Empleados de las empresas dedicadas a una actividad económica asociada a la agricultura o la ganadería, según tamaño de la empresa.</v>
      </c>
      <c r="AQ481" s="45">
        <f t="shared" si="346"/>
        <v>44324</v>
      </c>
      <c r="AR481" s="36" t="str">
        <f t="shared" si="346"/>
        <v>Español</v>
      </c>
      <c r="AS481" s="36" t="str">
        <f t="shared" si="346"/>
        <v>Naty</v>
      </c>
      <c r="AT481" s="40" t="str">
        <f t="shared" si="346"/>
        <v>No Aplica</v>
      </c>
      <c r="AU481" s="40" t="str">
        <f t="shared" si="346"/>
        <v>No Aplica</v>
      </c>
      <c r="AV481" s="40" t="str">
        <f t="shared" si="346"/>
        <v>No Aplica</v>
      </c>
      <c r="AW481" s="35">
        <f t="shared" si="346"/>
        <v>100100000</v>
      </c>
      <c r="AX481" s="41" t="e">
        <f t="shared" si="346"/>
        <v>#REF!</v>
      </c>
      <c r="AY481" s="46" t="str">
        <f t="shared" si="346"/>
        <v>Fruta</v>
      </c>
      <c r="AZ481" s="40">
        <f t="shared" si="346"/>
        <v>38</v>
      </c>
      <c r="BA481" s="41" t="e">
        <f>+VLOOKUP($Z481,[4]!Temporalidad[[nombre]:[Columna1]],7,0)</f>
        <v>#REF!</v>
      </c>
      <c r="BB481" s="41" t="e">
        <f>+VLOOKUP($B481,[4]!Tipo_Gráfico[#Data],2,0)</f>
        <v>#REF!</v>
      </c>
      <c r="BC481" s="36" t="str">
        <f t="shared" si="354"/>
        <v>Servicio de Impuestos Internos , Ministerio de Hacienda, Chile</v>
      </c>
      <c r="BD481" s="35" t="e">
        <f>+VLOOKUP($AA481,[4]!unidad_medida[[nombre]:[Columna1]],2,0)</f>
        <v>#REF!</v>
      </c>
      <c r="BE481" s="40" t="str">
        <f t="shared" si="347"/>
        <v>No Aplica</v>
      </c>
      <c r="BF481" s="40" t="str">
        <f t="shared" si="347"/>
        <v>No Aplica</v>
      </c>
      <c r="BG481" s="40" t="str">
        <f t="shared" si="347"/>
        <v>No Aplica</v>
      </c>
      <c r="BH481" s="41" t="e">
        <f>+VLOOKUP($AP481,[4]!Responsables[#Data],3,0)</f>
        <v>#REF!</v>
      </c>
      <c r="BI481" s="41" t="e">
        <f>+VLOOKUP($AA481,[4]!unidad_medida[[nombre]:[Columna1]],5,0)</f>
        <v>#REF!</v>
      </c>
    </row>
    <row r="482" spans="1:61" ht="24" x14ac:dyDescent="0.35">
      <c r="A482" s="58" t="s">
        <v>250</v>
      </c>
      <c r="B482" s="58" t="s">
        <v>251</v>
      </c>
      <c r="C482" s="59">
        <v>4.4000000000000004</v>
      </c>
      <c r="D482" s="19">
        <f t="shared" si="348"/>
        <v>10</v>
      </c>
      <c r="E482" s="20" t="str">
        <f t="shared" si="349"/>
        <v>GR</v>
      </c>
      <c r="F482" s="21"/>
      <c r="G482" s="22"/>
      <c r="H482" s="23" t="s">
        <v>48</v>
      </c>
      <c r="I482" s="22"/>
      <c r="J482" s="24">
        <v>10</v>
      </c>
      <c r="K482" s="22"/>
      <c r="L482" s="22"/>
      <c r="M482" s="22"/>
      <c r="N482" s="22"/>
      <c r="O482" s="22"/>
      <c r="P482" s="53" t="str">
        <f t="shared" si="339"/>
        <v>Número de Empresas del Sector Agrícola por Tipo de Cultivo en la Categoría de Tamaño Específica: MEDIANA 2 del Servicio de Impuestos Internos de Chile para el Año 2020 (empleados)</v>
      </c>
      <c r="Q482" s="20" t="str">
        <f t="shared" si="350"/>
        <v>Gráfico 1</v>
      </c>
      <c r="R482" s="26" t="s">
        <v>82</v>
      </c>
      <c r="S482" s="27">
        <f t="shared" si="340"/>
        <v>10</v>
      </c>
      <c r="T482" s="28"/>
      <c r="U482" s="28"/>
      <c r="V482" s="28"/>
      <c r="W482" s="28"/>
      <c r="X482" s="28"/>
      <c r="Y482" s="28"/>
      <c r="Z482" s="25" t="str">
        <f t="shared" si="341"/>
        <v>https://analytics.zoho.com/open-view/2395394000001035438?ZOHO_CRITERIA=%224.5%22.%22Id_Tama%C3%B1o_Espec%C3%ADfico%22%3D10</v>
      </c>
      <c r="AA482" s="29" t="s">
        <v>83</v>
      </c>
      <c r="AB482" s="30" t="str">
        <f t="shared" si="351"/>
        <v>Chile</v>
      </c>
      <c r="AC482" s="31" t="str">
        <f t="shared" si="351"/>
        <v>Año 2020</v>
      </c>
      <c r="AD482" s="32" t="str">
        <f t="shared" si="351"/>
        <v>empresas</v>
      </c>
      <c r="AE482" s="30" t="str">
        <f t="shared" si="351"/>
        <v>Número</v>
      </c>
      <c r="AG482" s="33" t="str">
        <f t="shared" si="342"/>
        <v>Gráfico 1</v>
      </c>
      <c r="AH482" s="34" t="str">
        <f t="shared" si="352"/>
        <v>Número de Empresas Agrícultura</v>
      </c>
      <c r="AI482" s="34" t="str">
        <f t="shared" si="343"/>
        <v>Número de empresas dedicadas a agricultura y/o ganadería clasificadas por el Servicio de Impuestos Internos de tamaño MEDIANA 2</v>
      </c>
      <c r="AJ482" s="34" t="str">
        <f t="shared" si="344"/>
        <v>Número de Empresas del Sector Agrícola por Tipo de Cultivo en la Categoría de Tamaño Específica: MEDIANA 2 del Servicio de Impuestos Internos de Chile para el Año 2020 (empleados)</v>
      </c>
      <c r="AK482" s="35" t="str">
        <f t="shared" si="353"/>
        <v>Año 2020</v>
      </c>
      <c r="AL482" s="34" t="str">
        <f t="shared" si="353"/>
        <v>venta estimada, empresas en agricultura, cultivos, actividad económica, agricultura, ganadería</v>
      </c>
      <c r="AM482" s="36" t="str">
        <f t="shared" si="345"/>
        <v>https://analytics.zoho.com/open-view/2395394000001035438?ZOHO_CRITERIA=%224.5%22.%22Id_Tama%C3%B1o_Espec%C3%ADfico%22%3D10</v>
      </c>
      <c r="AN482" s="44" t="str">
        <f t="shared" si="346"/>
        <v>CHL</v>
      </c>
      <c r="AO482" s="44" t="str">
        <f t="shared" si="346"/>
        <v>País</v>
      </c>
      <c r="AP482" s="34" t="str">
        <f t="shared" si="346"/>
        <v>Número de Empleados de las empresas dedicadas a una actividad económica asociada a la agricultura o la ganadería, según tamaño de la empresa.</v>
      </c>
      <c r="AQ482" s="45">
        <f t="shared" si="346"/>
        <v>44324</v>
      </c>
      <c r="AR482" s="36" t="str">
        <f t="shared" si="346"/>
        <v>Español</v>
      </c>
      <c r="AS482" s="36" t="str">
        <f t="shared" si="346"/>
        <v>Naty</v>
      </c>
      <c r="AT482" s="40" t="str">
        <f t="shared" si="346"/>
        <v>No Aplica</v>
      </c>
      <c r="AU482" s="40" t="str">
        <f t="shared" si="346"/>
        <v>No Aplica</v>
      </c>
      <c r="AV482" s="40" t="str">
        <f t="shared" si="346"/>
        <v>No Aplica</v>
      </c>
      <c r="AW482" s="35">
        <f t="shared" si="346"/>
        <v>100100000</v>
      </c>
      <c r="AX482" s="41" t="e">
        <f t="shared" si="346"/>
        <v>#REF!</v>
      </c>
      <c r="AY482" s="46" t="str">
        <f t="shared" si="346"/>
        <v>Fruta</v>
      </c>
      <c r="AZ482" s="40">
        <f t="shared" si="346"/>
        <v>38</v>
      </c>
      <c r="BA482" s="41" t="e">
        <f>+VLOOKUP($Z482,[4]!Temporalidad[[nombre]:[Columna1]],7,0)</f>
        <v>#REF!</v>
      </c>
      <c r="BB482" s="41" t="e">
        <f>+VLOOKUP($B482,[4]!Tipo_Gráfico[#Data],2,0)</f>
        <v>#REF!</v>
      </c>
      <c r="BC482" s="36" t="str">
        <f t="shared" si="354"/>
        <v>Servicio de Impuestos Internos , Ministerio de Hacienda, Chile</v>
      </c>
      <c r="BD482" s="35" t="e">
        <f>+VLOOKUP($AA482,[4]!unidad_medida[[nombre]:[Columna1]],2,0)</f>
        <v>#REF!</v>
      </c>
      <c r="BE482" s="40" t="str">
        <f t="shared" si="347"/>
        <v>No Aplica</v>
      </c>
      <c r="BF482" s="40" t="str">
        <f t="shared" si="347"/>
        <v>No Aplica</v>
      </c>
      <c r="BG482" s="40" t="str">
        <f t="shared" si="347"/>
        <v>No Aplica</v>
      </c>
      <c r="BH482" s="41" t="e">
        <f>+VLOOKUP($AP482,[4]!Responsables[#Data],3,0)</f>
        <v>#REF!</v>
      </c>
      <c r="BI482" s="41" t="e">
        <f>+VLOOKUP($AA482,[4]!unidad_medida[[nombre]:[Columna1]],5,0)</f>
        <v>#REF!</v>
      </c>
    </row>
    <row r="483" spans="1:61" ht="24" x14ac:dyDescent="0.35">
      <c r="A483" s="58" t="s">
        <v>250</v>
      </c>
      <c r="B483" s="58" t="s">
        <v>251</v>
      </c>
      <c r="C483" s="59">
        <v>4.4000000000000004</v>
      </c>
      <c r="D483" s="19">
        <f t="shared" si="348"/>
        <v>11</v>
      </c>
      <c r="E483" s="20" t="str">
        <f t="shared" si="349"/>
        <v>GR</v>
      </c>
      <c r="F483" s="21"/>
      <c r="G483" s="22"/>
      <c r="H483" s="23" t="s">
        <v>48</v>
      </c>
      <c r="I483" s="22"/>
      <c r="J483" s="24">
        <v>11</v>
      </c>
      <c r="K483" s="22"/>
      <c r="L483" s="22"/>
      <c r="M483" s="22"/>
      <c r="N483" s="22"/>
      <c r="O483" s="22"/>
      <c r="P483" s="53" t="str">
        <f t="shared" si="339"/>
        <v>Número de Empresas del Sector Agrícola por Tipo de Cultivo en la Categoría de Tamaño Específica: GRANDE 2 del Servicio de Impuestos Internos de Chile para el Año 2020 (empleados)</v>
      </c>
      <c r="Q483" s="20" t="str">
        <f t="shared" si="350"/>
        <v>Gráfico 1</v>
      </c>
      <c r="R483" s="26" t="s">
        <v>84</v>
      </c>
      <c r="S483" s="27">
        <f t="shared" si="340"/>
        <v>11</v>
      </c>
      <c r="T483" s="28"/>
      <c r="U483" s="28"/>
      <c r="V483" s="28"/>
      <c r="W483" s="28"/>
      <c r="X483" s="28"/>
      <c r="Y483" s="28"/>
      <c r="Z483" s="25" t="str">
        <f t="shared" si="341"/>
        <v>https://analytics.zoho.com/open-view/2395394000001035438?ZOHO_CRITERIA=%224.5%22.%22Id_Tama%C3%B1o_Espec%C3%ADfico%22%3D11</v>
      </c>
      <c r="AA483" s="29" t="s">
        <v>85</v>
      </c>
      <c r="AB483" s="30" t="str">
        <f t="shared" si="351"/>
        <v>Chile</v>
      </c>
      <c r="AC483" s="31" t="str">
        <f t="shared" si="351"/>
        <v>Año 2020</v>
      </c>
      <c r="AD483" s="32" t="str">
        <f t="shared" si="351"/>
        <v>empresas</v>
      </c>
      <c r="AE483" s="30" t="str">
        <f t="shared" si="351"/>
        <v>Número</v>
      </c>
      <c r="AG483" s="33" t="str">
        <f t="shared" si="342"/>
        <v>Gráfico 1</v>
      </c>
      <c r="AH483" s="34" t="str">
        <f t="shared" si="352"/>
        <v>Número de Empresas Agrícultura</v>
      </c>
      <c r="AI483" s="34" t="str">
        <f t="shared" si="343"/>
        <v>Número de empresas dedicadas a agricultura y/o ganadería clasificadas por el Servicio de Impuestos Internos de tamaño GRANDE 2</v>
      </c>
      <c r="AJ483" s="34" t="str">
        <f t="shared" si="344"/>
        <v>Número de Empresas del Sector Agrícola por Tipo de Cultivo en la Categoría de Tamaño Específica: GRANDE 2 del Servicio de Impuestos Internos de Chile para el Año 2020 (empleados)</v>
      </c>
      <c r="AK483" s="35" t="str">
        <f t="shared" si="353"/>
        <v>Año 2020</v>
      </c>
      <c r="AL483" s="34" t="str">
        <f t="shared" si="353"/>
        <v>venta estimada, empresas en agricultura, cultivos, actividad económica, agricultura, ganadería</v>
      </c>
      <c r="AM483" s="36" t="str">
        <f t="shared" si="345"/>
        <v>https://analytics.zoho.com/open-view/2395394000001035438?ZOHO_CRITERIA=%224.5%22.%22Id_Tama%C3%B1o_Espec%C3%ADfico%22%3D11</v>
      </c>
      <c r="AN483" s="44" t="str">
        <f t="shared" si="346"/>
        <v>CHL</v>
      </c>
      <c r="AO483" s="44" t="str">
        <f t="shared" si="346"/>
        <v>País</v>
      </c>
      <c r="AP483" s="34" t="str">
        <f t="shared" si="346"/>
        <v>Número de Empleados de las empresas dedicadas a una actividad económica asociada a la agricultura o la ganadería, según tamaño de la empresa.</v>
      </c>
      <c r="AQ483" s="45">
        <f t="shared" si="346"/>
        <v>44324</v>
      </c>
      <c r="AR483" s="36" t="str">
        <f t="shared" si="346"/>
        <v>Español</v>
      </c>
      <c r="AS483" s="36" t="str">
        <f t="shared" si="346"/>
        <v>Naty</v>
      </c>
      <c r="AT483" s="40" t="str">
        <f t="shared" si="346"/>
        <v>No Aplica</v>
      </c>
      <c r="AU483" s="40" t="str">
        <f t="shared" si="346"/>
        <v>No Aplica</v>
      </c>
      <c r="AV483" s="40" t="str">
        <f t="shared" si="346"/>
        <v>No Aplica</v>
      </c>
      <c r="AW483" s="35">
        <f t="shared" si="346"/>
        <v>100100000</v>
      </c>
      <c r="AX483" s="41" t="e">
        <f t="shared" si="346"/>
        <v>#REF!</v>
      </c>
      <c r="AY483" s="46" t="str">
        <f t="shared" si="346"/>
        <v>Fruta</v>
      </c>
      <c r="AZ483" s="40">
        <f t="shared" si="346"/>
        <v>38</v>
      </c>
      <c r="BA483" s="41" t="e">
        <f>+VLOOKUP($Z483,[4]!Temporalidad[[nombre]:[Columna1]],7,0)</f>
        <v>#REF!</v>
      </c>
      <c r="BB483" s="41" t="e">
        <f>+VLOOKUP($B483,[4]!Tipo_Gráfico[#Data],2,0)</f>
        <v>#REF!</v>
      </c>
      <c r="BC483" s="36" t="str">
        <f t="shared" si="354"/>
        <v>Servicio de Impuestos Internos , Ministerio de Hacienda, Chile</v>
      </c>
      <c r="BD483" s="35" t="e">
        <f>+VLOOKUP($AA483,[4]!unidad_medida[[nombre]:[Columna1]],2,0)</f>
        <v>#REF!</v>
      </c>
      <c r="BE483" s="40" t="str">
        <f t="shared" si="347"/>
        <v>No Aplica</v>
      </c>
      <c r="BF483" s="40" t="str">
        <f t="shared" si="347"/>
        <v>No Aplica</v>
      </c>
      <c r="BG483" s="40" t="str">
        <f t="shared" si="347"/>
        <v>No Aplica</v>
      </c>
      <c r="BH483" s="41" t="e">
        <f>+VLOOKUP($AP483,[4]!Responsables[#Data],3,0)</f>
        <v>#REF!</v>
      </c>
      <c r="BI483" s="41" t="e">
        <f>+VLOOKUP($AA483,[4]!unidad_medida[[nombre]:[Columna1]],5,0)</f>
        <v>#REF!</v>
      </c>
    </row>
    <row r="484" spans="1:61" ht="24" x14ac:dyDescent="0.35">
      <c r="A484" s="58" t="s">
        <v>250</v>
      </c>
      <c r="B484" s="58" t="s">
        <v>251</v>
      </c>
      <c r="C484" s="59">
        <v>4.4000000000000004</v>
      </c>
      <c r="D484" s="19">
        <f t="shared" si="348"/>
        <v>12</v>
      </c>
      <c r="E484" s="20" t="str">
        <f t="shared" si="349"/>
        <v>GR</v>
      </c>
      <c r="F484" s="21"/>
      <c r="G484" s="22"/>
      <c r="H484" s="23" t="s">
        <v>48</v>
      </c>
      <c r="I484" s="22"/>
      <c r="J484" s="24">
        <v>12</v>
      </c>
      <c r="K484" s="22"/>
      <c r="L484" s="22"/>
      <c r="M484" s="22"/>
      <c r="N484" s="22"/>
      <c r="O484" s="22"/>
      <c r="P484" s="53" t="str">
        <f t="shared" si="339"/>
        <v>Número de Empresas del Sector Agrícola por Tipo de Cultivo en la Categoría de Tamaño Específica: GRANDE 4 del Servicio de Impuestos Internos de Chile para el Año 2020 (empleados)</v>
      </c>
      <c r="Q484" s="20" t="str">
        <f t="shared" si="350"/>
        <v>Gráfico 1</v>
      </c>
      <c r="R484" s="26" t="s">
        <v>86</v>
      </c>
      <c r="S484" s="27">
        <f t="shared" si="340"/>
        <v>12</v>
      </c>
      <c r="T484" s="28"/>
      <c r="U484" s="28"/>
      <c r="V484" s="28"/>
      <c r="W484" s="28"/>
      <c r="X484" s="28"/>
      <c r="Y484" s="28"/>
      <c r="Z484" s="25" t="str">
        <f t="shared" si="341"/>
        <v>https://analytics.zoho.com/open-view/2395394000001035438?ZOHO_CRITERIA=%224.5%22.%22Id_Tama%C3%B1o_Espec%C3%ADfico%22%3D12</v>
      </c>
      <c r="AA484" s="29" t="s">
        <v>87</v>
      </c>
      <c r="AB484" s="30" t="str">
        <f t="shared" si="351"/>
        <v>Chile</v>
      </c>
      <c r="AC484" s="31" t="str">
        <f t="shared" si="351"/>
        <v>Año 2020</v>
      </c>
      <c r="AD484" s="32" t="str">
        <f t="shared" si="351"/>
        <v>empresas</v>
      </c>
      <c r="AE484" s="30" t="str">
        <f t="shared" si="351"/>
        <v>Número</v>
      </c>
      <c r="AG484" s="33" t="str">
        <f t="shared" si="342"/>
        <v>Gráfico 1</v>
      </c>
      <c r="AH484" s="34" t="str">
        <f t="shared" si="352"/>
        <v>Número de Empresas Agrícultura</v>
      </c>
      <c r="AI484" s="34" t="str">
        <f t="shared" si="343"/>
        <v>Número de empresas dedicadas a agricultura y/o ganadería clasificadas por el Servicio de Impuestos Internos de tamaño GRANDE 4</v>
      </c>
      <c r="AJ484" s="34" t="str">
        <f t="shared" si="344"/>
        <v>Número de Empresas del Sector Agrícola por Tipo de Cultivo en la Categoría de Tamaño Específica: GRANDE 4 del Servicio de Impuestos Internos de Chile para el Año 2020 (empleados)</v>
      </c>
      <c r="AK484" s="35" t="str">
        <f t="shared" si="353"/>
        <v>Año 2020</v>
      </c>
      <c r="AL484" s="34" t="str">
        <f t="shared" si="353"/>
        <v>venta estimada, empresas en agricultura, cultivos, actividad económica, agricultura, ganadería</v>
      </c>
      <c r="AM484" s="36" t="str">
        <f t="shared" si="345"/>
        <v>https://analytics.zoho.com/open-view/2395394000001035438?ZOHO_CRITERIA=%224.5%22.%22Id_Tama%C3%B1o_Espec%C3%ADfico%22%3D12</v>
      </c>
      <c r="AN484" s="44" t="str">
        <f t="shared" si="346"/>
        <v>CHL</v>
      </c>
      <c r="AO484" s="44" t="str">
        <f t="shared" si="346"/>
        <v>País</v>
      </c>
      <c r="AP484" s="34" t="str">
        <f t="shared" si="346"/>
        <v>Número de Empleados de las empresas dedicadas a una actividad económica asociada a la agricultura o la ganadería, según tamaño de la empresa.</v>
      </c>
      <c r="AQ484" s="45">
        <f t="shared" si="346"/>
        <v>44324</v>
      </c>
      <c r="AR484" s="36" t="str">
        <f t="shared" si="346"/>
        <v>Español</v>
      </c>
      <c r="AS484" s="36" t="str">
        <f t="shared" si="346"/>
        <v>Naty</v>
      </c>
      <c r="AT484" s="40" t="str">
        <f t="shared" si="346"/>
        <v>No Aplica</v>
      </c>
      <c r="AU484" s="40" t="str">
        <f t="shared" si="346"/>
        <v>No Aplica</v>
      </c>
      <c r="AV484" s="40" t="str">
        <f t="shared" si="346"/>
        <v>No Aplica</v>
      </c>
      <c r="AW484" s="35">
        <f t="shared" si="346"/>
        <v>100100000</v>
      </c>
      <c r="AX484" s="41" t="e">
        <f t="shared" si="346"/>
        <v>#REF!</v>
      </c>
      <c r="AY484" s="46" t="str">
        <f t="shared" si="346"/>
        <v>Fruta</v>
      </c>
      <c r="AZ484" s="40">
        <f t="shared" si="346"/>
        <v>38</v>
      </c>
      <c r="BA484" s="41" t="e">
        <f>+VLOOKUP($Z484,[4]!Temporalidad[[nombre]:[Columna1]],7,0)</f>
        <v>#REF!</v>
      </c>
      <c r="BB484" s="41" t="e">
        <f>+VLOOKUP($B484,[4]!Tipo_Gráfico[#Data],2,0)</f>
        <v>#REF!</v>
      </c>
      <c r="BC484" s="36" t="str">
        <f t="shared" si="354"/>
        <v>Servicio de Impuestos Internos , Ministerio de Hacienda, Chile</v>
      </c>
      <c r="BD484" s="35" t="e">
        <f>+VLOOKUP($AA484,[4]!unidad_medida[[nombre]:[Columna1]],2,0)</f>
        <v>#REF!</v>
      </c>
      <c r="BE484" s="40" t="str">
        <f t="shared" si="347"/>
        <v>No Aplica</v>
      </c>
      <c r="BF484" s="40" t="str">
        <f t="shared" si="347"/>
        <v>No Aplica</v>
      </c>
      <c r="BG484" s="40" t="str">
        <f t="shared" si="347"/>
        <v>No Aplica</v>
      </c>
      <c r="BH484" s="41" t="e">
        <f>+VLOOKUP($AP484,[4]!Responsables[#Data],3,0)</f>
        <v>#REF!</v>
      </c>
      <c r="BI484" s="41" t="e">
        <f>+VLOOKUP($AA484,[4]!unidad_medida[[nombre]:[Columna1]],5,0)</f>
        <v>#REF!</v>
      </c>
    </row>
    <row r="485" spans="1:61" ht="24" x14ac:dyDescent="0.35">
      <c r="A485" s="58" t="s">
        <v>250</v>
      </c>
      <c r="B485" s="58" t="s">
        <v>251</v>
      </c>
      <c r="C485" s="59">
        <v>4.4000000000000004</v>
      </c>
      <c r="D485" s="19">
        <f t="shared" si="348"/>
        <v>13</v>
      </c>
      <c r="E485" s="20" t="str">
        <f t="shared" si="349"/>
        <v>GR</v>
      </c>
      <c r="F485" s="21"/>
      <c r="G485" s="22"/>
      <c r="H485" s="23" t="s">
        <v>48</v>
      </c>
      <c r="I485" s="22"/>
      <c r="J485" s="24">
        <v>13</v>
      </c>
      <c r="K485" s="22"/>
      <c r="L485" s="22"/>
      <c r="M485" s="22"/>
      <c r="N485" s="22"/>
      <c r="O485" s="22"/>
      <c r="P485" s="53" t="str">
        <f t="shared" si="339"/>
        <v>Número de Empresas del Sector Agrícola por Tipo de Cultivo en la Categoría de Tamaño Específica: GRANDE 3 del Servicio de Impuestos Internos de Chile para el Año 2020 (empleados)</v>
      </c>
      <c r="Q485" s="20" t="str">
        <f t="shared" si="350"/>
        <v>Gráfico 1</v>
      </c>
      <c r="R485" s="26" t="s">
        <v>88</v>
      </c>
      <c r="S485" s="27">
        <f t="shared" si="340"/>
        <v>13</v>
      </c>
      <c r="T485" s="28"/>
      <c r="U485" s="28"/>
      <c r="V485" s="28"/>
      <c r="W485" s="28"/>
      <c r="X485" s="28"/>
      <c r="Y485" s="28"/>
      <c r="Z485" s="25" t="str">
        <f t="shared" si="341"/>
        <v>https://analytics.zoho.com/open-view/2395394000001035438?ZOHO_CRITERIA=%224.5%22.%22Id_Tama%C3%B1o_Espec%C3%ADfico%22%3D13</v>
      </c>
      <c r="AA485" s="29" t="s">
        <v>89</v>
      </c>
      <c r="AB485" s="30" t="str">
        <f t="shared" si="351"/>
        <v>Chile</v>
      </c>
      <c r="AC485" s="31" t="str">
        <f t="shared" si="351"/>
        <v>Año 2020</v>
      </c>
      <c r="AD485" s="32" t="str">
        <f t="shared" si="351"/>
        <v>empresas</v>
      </c>
      <c r="AE485" s="30" t="str">
        <f t="shared" si="351"/>
        <v>Número</v>
      </c>
      <c r="AG485" s="33" t="str">
        <f t="shared" si="342"/>
        <v>Gráfico 1</v>
      </c>
      <c r="AH485" s="34" t="str">
        <f t="shared" si="352"/>
        <v>Número de Empresas Agrícultura</v>
      </c>
      <c r="AI485" s="34" t="str">
        <f t="shared" si="343"/>
        <v>Número de empresas dedicadas a agricultura y/o ganadería clasificadas por el Servicio de Impuestos Internos de tamaño GRANDE 3</v>
      </c>
      <c r="AJ485" s="34" t="str">
        <f t="shared" si="344"/>
        <v>Número de Empresas del Sector Agrícola por Tipo de Cultivo en la Categoría de Tamaño Específica: GRANDE 3 del Servicio de Impuestos Internos de Chile para el Año 2020 (empleados)</v>
      </c>
      <c r="AK485" s="35" t="str">
        <f t="shared" si="353"/>
        <v>Año 2020</v>
      </c>
      <c r="AL485" s="34" t="str">
        <f t="shared" si="353"/>
        <v>venta estimada, empresas en agricultura, cultivos, actividad económica, agricultura, ganadería</v>
      </c>
      <c r="AM485" s="36" t="str">
        <f t="shared" si="345"/>
        <v>https://analytics.zoho.com/open-view/2395394000001035438?ZOHO_CRITERIA=%224.5%22.%22Id_Tama%C3%B1o_Espec%C3%ADfico%22%3D13</v>
      </c>
      <c r="AN485" s="44" t="str">
        <f t="shared" si="346"/>
        <v>CHL</v>
      </c>
      <c r="AO485" s="44" t="str">
        <f t="shared" si="346"/>
        <v>País</v>
      </c>
      <c r="AP485" s="34" t="str">
        <f t="shared" si="346"/>
        <v>Número de Empleados de las empresas dedicadas a una actividad económica asociada a la agricultura o la ganadería, según tamaño de la empresa.</v>
      </c>
      <c r="AQ485" s="45">
        <f t="shared" si="346"/>
        <v>44324</v>
      </c>
      <c r="AR485" s="36" t="str">
        <f t="shared" si="346"/>
        <v>Español</v>
      </c>
      <c r="AS485" s="36" t="str">
        <f t="shared" si="346"/>
        <v>Naty</v>
      </c>
      <c r="AT485" s="40" t="str">
        <f t="shared" si="346"/>
        <v>No Aplica</v>
      </c>
      <c r="AU485" s="40" t="str">
        <f t="shared" si="346"/>
        <v>No Aplica</v>
      </c>
      <c r="AV485" s="40" t="str">
        <f t="shared" si="346"/>
        <v>No Aplica</v>
      </c>
      <c r="AW485" s="35">
        <f t="shared" si="346"/>
        <v>100100000</v>
      </c>
      <c r="AX485" s="41" t="e">
        <f t="shared" si="346"/>
        <v>#REF!</v>
      </c>
      <c r="AY485" s="46" t="str">
        <f t="shared" si="346"/>
        <v>Fruta</v>
      </c>
      <c r="AZ485" s="40">
        <f t="shared" si="346"/>
        <v>38</v>
      </c>
      <c r="BA485" s="41" t="e">
        <f>+VLOOKUP($Z485,[4]!Temporalidad[[nombre]:[Columna1]],7,0)</f>
        <v>#REF!</v>
      </c>
      <c r="BB485" s="41" t="e">
        <f>+VLOOKUP($B485,[4]!Tipo_Gráfico[#Data],2,0)</f>
        <v>#REF!</v>
      </c>
      <c r="BC485" s="36" t="str">
        <f t="shared" si="354"/>
        <v>Servicio de Impuestos Internos , Ministerio de Hacienda, Chile</v>
      </c>
      <c r="BD485" s="35" t="e">
        <f>+VLOOKUP($AA485,[4]!unidad_medida[[nombre]:[Columna1]],2,0)</f>
        <v>#REF!</v>
      </c>
      <c r="BE485" s="40" t="str">
        <f t="shared" si="347"/>
        <v>No Aplica</v>
      </c>
      <c r="BF485" s="40" t="str">
        <f t="shared" si="347"/>
        <v>No Aplica</v>
      </c>
      <c r="BG485" s="40" t="str">
        <f t="shared" si="347"/>
        <v>No Aplica</v>
      </c>
      <c r="BH485" s="41" t="e">
        <f>+VLOOKUP($AP485,[4]!Responsables[#Data],3,0)</f>
        <v>#REF!</v>
      </c>
      <c r="BI485" s="41" t="e">
        <f>+VLOOKUP($AA485,[4]!unidad_medida[[nombre]:[Columna1]],5,0)</f>
        <v>#REF!</v>
      </c>
    </row>
    <row r="486" spans="1:61" ht="24" x14ac:dyDescent="0.35">
      <c r="A486" s="58" t="s">
        <v>250</v>
      </c>
      <c r="B486" s="58" t="s">
        <v>251</v>
      </c>
      <c r="C486" s="59">
        <v>4.4000000000000004</v>
      </c>
      <c r="D486" s="19">
        <f t="shared" si="348"/>
        <v>14</v>
      </c>
      <c r="E486" s="20" t="str">
        <f t="shared" si="349"/>
        <v>GR</v>
      </c>
      <c r="F486" s="21"/>
      <c r="G486" s="22"/>
      <c r="H486" s="22"/>
      <c r="I486" s="23" t="s">
        <v>48</v>
      </c>
      <c r="J486" s="24">
        <v>1</v>
      </c>
      <c r="K486" s="22"/>
      <c r="L486" s="22"/>
      <c r="M486" s="22"/>
      <c r="N486" s="22"/>
      <c r="O486" s="22"/>
      <c r="P486" s="53" t="str">
        <f>+"Número de  Empresas del Sector Agrícola por Cultivo en la Categoría de Tamaño Específica: "&amp;R486&amp;" del Servicio de Impuestos Internos de Chile para el Año 2020 (empleados)"</f>
        <v>Número de  Empresas del Sector Agrícola por Cultivo en la Categoría de Tamaño Específica: SIN VENTAS del Servicio de Impuestos Internos de Chile para el Año 2020 (empleados)</v>
      </c>
      <c r="Q486" s="20" t="s">
        <v>90</v>
      </c>
      <c r="R486" s="26" t="s">
        <v>50</v>
      </c>
      <c r="S486" s="27">
        <f t="shared" si="340"/>
        <v>1</v>
      </c>
      <c r="T486" s="28"/>
      <c r="U486" s="28"/>
      <c r="V486" s="28"/>
      <c r="W486" s="28"/>
      <c r="X486" s="28"/>
      <c r="Y486" s="28"/>
      <c r="Z486" s="25" t="str">
        <f>+"https://analytics.zoho.com/open-view/2395394000001128577?ZOHO_CRITERIA=%224.5%22.%22Id_Tama%C3%B1o_Espec%C3%ADfico%22%3D"&amp;S486</f>
        <v>https://analytics.zoho.com/open-view/2395394000001128577?ZOHO_CRITERIA=%224.5%22.%22Id_Tama%C3%B1o_Espec%C3%ADfico%22%3D1</v>
      </c>
      <c r="AA486" s="29" t="s">
        <v>91</v>
      </c>
      <c r="AB486" s="30" t="str">
        <f t="shared" si="351"/>
        <v>Chile</v>
      </c>
      <c r="AC486" s="31" t="str">
        <f t="shared" si="351"/>
        <v>Año 2020</v>
      </c>
      <c r="AD486" s="32" t="str">
        <f t="shared" si="351"/>
        <v>empresas</v>
      </c>
      <c r="AE486" s="30" t="str">
        <f t="shared" si="351"/>
        <v>Número</v>
      </c>
      <c r="AG486" s="33" t="str">
        <f t="shared" si="342"/>
        <v>Gráfico 2</v>
      </c>
      <c r="AH486" s="34" t="str">
        <f t="shared" si="352"/>
        <v>Número de Empresas Agrícultura</v>
      </c>
      <c r="AI486" s="34" t="str">
        <f t="shared" ref="AI486:AI498" si="355">+"Número de empleados contratados en empresas dedicadas a agricultura y/o ganadería clasificadas por el Servicio de Impuestos Internos de tamaño "&amp;R486</f>
        <v>Número de empleados contratados en empresas dedicadas a agricultura y/o ganadería clasificadas por el Servicio de Impuestos Internos de tamaño SIN VENTAS</v>
      </c>
      <c r="AJ486" s="34" t="str">
        <f t="shared" si="344"/>
        <v>Número de  Empresas del Sector Agrícola por Cultivo en la Categoría de Tamaño Específica: SIN VENTAS del Servicio de Impuestos Internos de Chile para el Año 2020 (empleados)</v>
      </c>
      <c r="AK486" s="35" t="str">
        <f t="shared" si="353"/>
        <v>Año 2020</v>
      </c>
      <c r="AL486" s="34" t="str">
        <f t="shared" si="353"/>
        <v>venta estimada, empresas en agricultura, cultivos, actividad económica, agricultura, ganadería</v>
      </c>
      <c r="AM486" s="36" t="str">
        <f t="shared" si="345"/>
        <v>https://analytics.zoho.com/open-view/2395394000001128577?ZOHO_CRITERIA=%224.5%22.%22Id_Tama%C3%B1o_Espec%C3%ADfico%22%3D1</v>
      </c>
      <c r="AN486" s="44" t="str">
        <f t="shared" si="346"/>
        <v>CHL</v>
      </c>
      <c r="AO486" s="44" t="str">
        <f t="shared" si="346"/>
        <v>País</v>
      </c>
      <c r="AP486" s="34" t="str">
        <f t="shared" si="346"/>
        <v>Número de Empleados de las empresas dedicadas a una actividad económica asociada a la agricultura o la ganadería, según tamaño de la empresa.</v>
      </c>
      <c r="AQ486" s="45">
        <f t="shared" si="346"/>
        <v>44324</v>
      </c>
      <c r="AR486" s="36" t="str">
        <f t="shared" si="346"/>
        <v>Español</v>
      </c>
      <c r="AS486" s="36" t="str">
        <f t="shared" si="346"/>
        <v>Naty</v>
      </c>
      <c r="AT486" s="40" t="str">
        <f t="shared" si="346"/>
        <v>No Aplica</v>
      </c>
      <c r="AU486" s="40" t="str">
        <f t="shared" si="346"/>
        <v>No Aplica</v>
      </c>
      <c r="AV486" s="40" t="str">
        <f t="shared" si="346"/>
        <v>No Aplica</v>
      </c>
      <c r="AW486" s="35">
        <f t="shared" si="346"/>
        <v>100100000</v>
      </c>
      <c r="AX486" s="41" t="e">
        <f t="shared" si="346"/>
        <v>#REF!</v>
      </c>
      <c r="AY486" s="46" t="str">
        <f t="shared" si="346"/>
        <v>Fruta</v>
      </c>
      <c r="AZ486" s="40">
        <f t="shared" si="346"/>
        <v>38</v>
      </c>
      <c r="BA486" s="41" t="e">
        <f>+VLOOKUP($Z486,[4]!Temporalidad[[nombre]:[Columna1]],7,0)</f>
        <v>#REF!</v>
      </c>
      <c r="BB486" s="41" t="e">
        <f>+VLOOKUP($B486,[4]!Tipo_Gráfico[#Data],2,0)</f>
        <v>#REF!</v>
      </c>
      <c r="BC486" s="36" t="str">
        <f t="shared" si="354"/>
        <v>Servicio de Impuestos Internos , Ministerio de Hacienda, Chile</v>
      </c>
      <c r="BD486" s="35" t="e">
        <f>+VLOOKUP($AA486,[4]!unidad_medida[[nombre]:[Columna1]],2,0)</f>
        <v>#REF!</v>
      </c>
      <c r="BE486" s="40" t="str">
        <f t="shared" si="347"/>
        <v>No Aplica</v>
      </c>
      <c r="BF486" s="40" t="str">
        <f t="shared" si="347"/>
        <v>No Aplica</v>
      </c>
      <c r="BG486" s="40" t="str">
        <f t="shared" si="347"/>
        <v>No Aplica</v>
      </c>
      <c r="BH486" s="41" t="e">
        <f>+VLOOKUP($AP486,[4]!Responsables[#Data],3,0)</f>
        <v>#REF!</v>
      </c>
      <c r="BI486" s="41" t="e">
        <f>+VLOOKUP($AA486,[4]!unidad_medida[[nombre]:[Columna1]],5,0)</f>
        <v>#REF!</v>
      </c>
    </row>
    <row r="487" spans="1:61" ht="24" x14ac:dyDescent="0.35">
      <c r="A487" s="58" t="s">
        <v>250</v>
      </c>
      <c r="B487" s="58" t="s">
        <v>251</v>
      </c>
      <c r="C487" s="59">
        <v>4.4000000000000004</v>
      </c>
      <c r="D487" s="19">
        <f t="shared" si="348"/>
        <v>15</v>
      </c>
      <c r="E487" s="20" t="s">
        <v>47</v>
      </c>
      <c r="F487" s="21"/>
      <c r="G487" s="22"/>
      <c r="H487" s="22"/>
      <c r="I487" s="23" t="s">
        <v>48</v>
      </c>
      <c r="J487" s="24">
        <v>2</v>
      </c>
      <c r="K487" s="22"/>
      <c r="L487" s="22"/>
      <c r="M487" s="22"/>
      <c r="N487" s="22"/>
      <c r="O487" s="22"/>
      <c r="P487" s="53" t="str">
        <f t="shared" ref="P487:P498" si="356">+"Número de  Empresas del Sector Agrícola por Cultivo en la Categoría de Tamaño Específica: "&amp;R487&amp;" del Servicio de Impuestos Internos de Chile para el Año 2020 (empleados)"</f>
        <v>Número de  Empresas del Sector Agrícola por Cultivo en la Categoría de Tamaño Específica: PEQUEÑA 2 del Servicio de Impuestos Internos de Chile para el Año 2020 (empleados)</v>
      </c>
      <c r="Q487" s="20" t="str">
        <f t="shared" si="350"/>
        <v>Gráfico 2</v>
      </c>
      <c r="R487" s="26" t="s">
        <v>66</v>
      </c>
      <c r="S487" s="27">
        <f t="shared" si="340"/>
        <v>2</v>
      </c>
      <c r="T487" s="28"/>
      <c r="U487" s="28"/>
      <c r="V487" s="28"/>
      <c r="W487" s="28"/>
      <c r="X487" s="28"/>
      <c r="Y487" s="28"/>
      <c r="Z487" s="25" t="str">
        <f t="shared" ref="Z487:Z498" si="357">+"https://analytics.zoho.com/open-view/2395394000001128577?ZOHO_CRITERIA=%224.5%22.%22Id_Tama%C3%B1o_Espec%C3%ADfico%22%3D"&amp;S487</f>
        <v>https://analytics.zoho.com/open-view/2395394000001128577?ZOHO_CRITERIA=%224.5%22.%22Id_Tama%C3%B1o_Espec%C3%ADfico%22%3D2</v>
      </c>
      <c r="AA487" s="29" t="s">
        <v>92</v>
      </c>
      <c r="AB487" s="30" t="str">
        <f t="shared" si="351"/>
        <v>Chile</v>
      </c>
      <c r="AC487" s="31" t="str">
        <f t="shared" si="351"/>
        <v>Año 2020</v>
      </c>
      <c r="AD487" s="32" t="str">
        <f t="shared" si="351"/>
        <v>empresas</v>
      </c>
      <c r="AE487" s="30" t="str">
        <f t="shared" si="351"/>
        <v>Número</v>
      </c>
      <c r="AG487" s="33" t="str">
        <f t="shared" si="342"/>
        <v>Gráfico 2</v>
      </c>
      <c r="AH487" s="34" t="str">
        <f t="shared" si="352"/>
        <v>Número de Empresas Agrícultura</v>
      </c>
      <c r="AI487" s="34" t="str">
        <f t="shared" si="355"/>
        <v>Número de empleados contratados en empresas dedicadas a agricultura y/o ganadería clasificadas por el Servicio de Impuestos Internos de tamaño PEQUEÑA 2</v>
      </c>
      <c r="AJ487" s="34" t="str">
        <f t="shared" si="344"/>
        <v>Número de  Empresas del Sector Agrícola por Cultivo en la Categoría de Tamaño Específica: PEQUEÑA 2 del Servicio de Impuestos Internos de Chile para el Año 2020 (empleados)</v>
      </c>
      <c r="AK487" s="35" t="str">
        <f t="shared" si="353"/>
        <v>Año 2020</v>
      </c>
      <c r="AL487" s="34" t="str">
        <f t="shared" si="353"/>
        <v>venta estimada, empresas en agricultura, cultivos, actividad económica, agricultura, ganadería</v>
      </c>
      <c r="AM487" s="36" t="str">
        <f t="shared" si="345"/>
        <v>https://analytics.zoho.com/open-view/2395394000001128577?ZOHO_CRITERIA=%224.5%22.%22Id_Tama%C3%B1o_Espec%C3%ADfico%22%3D2</v>
      </c>
      <c r="AN487" s="44" t="str">
        <f t="shared" si="346"/>
        <v>CHL</v>
      </c>
      <c r="AO487" s="44" t="str">
        <f t="shared" si="346"/>
        <v>País</v>
      </c>
      <c r="AP487" s="34" t="str">
        <f t="shared" si="346"/>
        <v>Número de Empleados de las empresas dedicadas a una actividad económica asociada a la agricultura o la ganadería, según tamaño de la empresa.</v>
      </c>
      <c r="AQ487" s="45">
        <f t="shared" si="346"/>
        <v>44324</v>
      </c>
      <c r="AR487" s="36" t="str">
        <f t="shared" si="346"/>
        <v>Español</v>
      </c>
      <c r="AS487" s="36" t="str">
        <f t="shared" si="346"/>
        <v>Naty</v>
      </c>
      <c r="AT487" s="40" t="str">
        <f t="shared" si="346"/>
        <v>No Aplica</v>
      </c>
      <c r="AU487" s="40" t="str">
        <f t="shared" si="346"/>
        <v>No Aplica</v>
      </c>
      <c r="AV487" s="40" t="str">
        <f t="shared" si="346"/>
        <v>No Aplica</v>
      </c>
      <c r="AW487" s="35">
        <f t="shared" si="346"/>
        <v>100100000</v>
      </c>
      <c r="AX487" s="41" t="e">
        <f t="shared" si="346"/>
        <v>#REF!</v>
      </c>
      <c r="AY487" s="46" t="str">
        <f t="shared" si="346"/>
        <v>Fruta</v>
      </c>
      <c r="AZ487" s="40">
        <f t="shared" si="346"/>
        <v>38</v>
      </c>
      <c r="BA487" s="41" t="e">
        <f>+VLOOKUP($Z487,[4]!Temporalidad[[nombre]:[Columna1]],7,0)</f>
        <v>#REF!</v>
      </c>
      <c r="BB487" s="41" t="e">
        <f>+VLOOKUP($B487,[4]!Tipo_Gráfico[#Data],2,0)</f>
        <v>#REF!</v>
      </c>
      <c r="BC487" s="36" t="str">
        <f t="shared" si="354"/>
        <v>Servicio de Impuestos Internos , Ministerio de Hacienda, Chile</v>
      </c>
      <c r="BD487" s="35" t="e">
        <f>+VLOOKUP($AA487,[4]!unidad_medida[[nombre]:[Columna1]],2,0)</f>
        <v>#REF!</v>
      </c>
      <c r="BE487" s="40" t="str">
        <f t="shared" si="347"/>
        <v>No Aplica</v>
      </c>
      <c r="BF487" s="40" t="str">
        <f t="shared" si="347"/>
        <v>No Aplica</v>
      </c>
      <c r="BG487" s="40" t="str">
        <f t="shared" si="347"/>
        <v>No Aplica</v>
      </c>
      <c r="BH487" s="41" t="e">
        <f>+VLOOKUP($AP487,[4]!Responsables[#Data],3,0)</f>
        <v>#REF!</v>
      </c>
      <c r="BI487" s="41" t="e">
        <f>+VLOOKUP($AA487,[4]!unidad_medida[[nombre]:[Columna1]],5,0)</f>
        <v>#REF!</v>
      </c>
    </row>
    <row r="488" spans="1:61" ht="24" x14ac:dyDescent="0.35">
      <c r="A488" s="58" t="s">
        <v>250</v>
      </c>
      <c r="B488" s="58" t="s">
        <v>251</v>
      </c>
      <c r="C488" s="59">
        <v>4.4000000000000004</v>
      </c>
      <c r="D488" s="19">
        <f t="shared" si="348"/>
        <v>16</v>
      </c>
      <c r="E488" s="20" t="str">
        <f>+E487</f>
        <v>GR</v>
      </c>
      <c r="F488" s="21"/>
      <c r="G488" s="22"/>
      <c r="H488" s="22"/>
      <c r="I488" s="23" t="s">
        <v>48</v>
      </c>
      <c r="J488" s="24">
        <v>3</v>
      </c>
      <c r="K488" s="22"/>
      <c r="L488" s="22"/>
      <c r="M488" s="22"/>
      <c r="N488" s="22"/>
      <c r="O488" s="22"/>
      <c r="P488" s="53" t="str">
        <f t="shared" si="356"/>
        <v>Número de  Empresas del Sector Agrícola por Cultivo en la Categoría de Tamaño Específica: MICRO 1 del Servicio de Impuestos Internos de Chile para el Año 2020 (empleados)</v>
      </c>
      <c r="Q488" s="20" t="str">
        <f t="shared" si="350"/>
        <v>Gráfico 2</v>
      </c>
      <c r="R488" s="26" t="s">
        <v>68</v>
      </c>
      <c r="S488" s="27">
        <f t="shared" si="340"/>
        <v>3</v>
      </c>
      <c r="T488" s="28"/>
      <c r="U488" s="28"/>
      <c r="V488" s="28"/>
      <c r="W488" s="28"/>
      <c r="X488" s="28"/>
      <c r="Y488" s="28"/>
      <c r="Z488" s="25" t="str">
        <f t="shared" si="357"/>
        <v>https://analytics.zoho.com/open-view/2395394000001128577?ZOHO_CRITERIA=%224.5%22.%22Id_Tama%C3%B1o_Espec%C3%ADfico%22%3D3</v>
      </c>
      <c r="AA488" s="29" t="s">
        <v>93</v>
      </c>
      <c r="AB488" s="30" t="str">
        <f t="shared" si="351"/>
        <v>Chile</v>
      </c>
      <c r="AC488" s="31" t="str">
        <f t="shared" si="351"/>
        <v>Año 2020</v>
      </c>
      <c r="AD488" s="32" t="str">
        <f t="shared" si="351"/>
        <v>empresas</v>
      </c>
      <c r="AE488" s="30" t="str">
        <f t="shared" si="351"/>
        <v>Número</v>
      </c>
      <c r="AG488" s="33" t="str">
        <f t="shared" si="342"/>
        <v>Gráfico 2</v>
      </c>
      <c r="AH488" s="34" t="str">
        <f t="shared" si="352"/>
        <v>Número de Empresas Agrícultura</v>
      </c>
      <c r="AI488" s="34" t="str">
        <f t="shared" si="355"/>
        <v>Número de empleados contratados en empresas dedicadas a agricultura y/o ganadería clasificadas por el Servicio de Impuestos Internos de tamaño MICRO 1</v>
      </c>
      <c r="AJ488" s="34" t="str">
        <f t="shared" si="344"/>
        <v>Número de  Empresas del Sector Agrícola por Cultivo en la Categoría de Tamaño Específica: MICRO 1 del Servicio de Impuestos Internos de Chile para el Año 2020 (empleados)</v>
      </c>
      <c r="AK488" s="35" t="str">
        <f t="shared" si="353"/>
        <v>Año 2020</v>
      </c>
      <c r="AL488" s="34" t="str">
        <f t="shared" si="353"/>
        <v>venta estimada, empresas en agricultura, cultivos, actividad económica, agricultura, ganadería</v>
      </c>
      <c r="AM488" s="36" t="str">
        <f t="shared" si="345"/>
        <v>https://analytics.zoho.com/open-view/2395394000001128577?ZOHO_CRITERIA=%224.5%22.%22Id_Tama%C3%B1o_Espec%C3%ADfico%22%3D3</v>
      </c>
      <c r="AN488" s="44" t="str">
        <f t="shared" si="346"/>
        <v>CHL</v>
      </c>
      <c r="AO488" s="44" t="str">
        <f t="shared" si="346"/>
        <v>País</v>
      </c>
      <c r="AP488" s="34" t="str">
        <f t="shared" si="346"/>
        <v>Número de Empleados de las empresas dedicadas a una actividad económica asociada a la agricultura o la ganadería, según tamaño de la empresa.</v>
      </c>
      <c r="AQ488" s="45">
        <f t="shared" si="346"/>
        <v>44324</v>
      </c>
      <c r="AR488" s="36" t="str">
        <f t="shared" si="346"/>
        <v>Español</v>
      </c>
      <c r="AS488" s="36" t="str">
        <f t="shared" si="346"/>
        <v>Naty</v>
      </c>
      <c r="AT488" s="40" t="str">
        <f t="shared" si="346"/>
        <v>No Aplica</v>
      </c>
      <c r="AU488" s="40" t="str">
        <f t="shared" si="346"/>
        <v>No Aplica</v>
      </c>
      <c r="AV488" s="40" t="str">
        <f t="shared" si="346"/>
        <v>No Aplica</v>
      </c>
      <c r="AW488" s="35">
        <f t="shared" si="346"/>
        <v>100100000</v>
      </c>
      <c r="AX488" s="41" t="e">
        <f t="shared" si="346"/>
        <v>#REF!</v>
      </c>
      <c r="AY488" s="46" t="str">
        <f t="shared" si="346"/>
        <v>Fruta</v>
      </c>
      <c r="AZ488" s="40">
        <f t="shared" si="346"/>
        <v>38</v>
      </c>
      <c r="BA488" s="41" t="e">
        <f>+VLOOKUP($Z488,[4]!Temporalidad[[nombre]:[Columna1]],7,0)</f>
        <v>#REF!</v>
      </c>
      <c r="BB488" s="41" t="e">
        <f>+VLOOKUP($B488,[4]!Tipo_Gráfico[#Data],2,0)</f>
        <v>#REF!</v>
      </c>
      <c r="BC488" s="36" t="str">
        <f t="shared" si="354"/>
        <v>Servicio de Impuestos Internos , Ministerio de Hacienda, Chile</v>
      </c>
      <c r="BD488" s="35" t="e">
        <f>+VLOOKUP($AA488,[4]!unidad_medida[[nombre]:[Columna1]],2,0)</f>
        <v>#REF!</v>
      </c>
      <c r="BE488" s="40" t="str">
        <f t="shared" si="347"/>
        <v>No Aplica</v>
      </c>
      <c r="BF488" s="40" t="str">
        <f t="shared" si="347"/>
        <v>No Aplica</v>
      </c>
      <c r="BG488" s="40" t="str">
        <f t="shared" si="347"/>
        <v>No Aplica</v>
      </c>
      <c r="BH488" s="41" t="e">
        <f>+VLOOKUP($AP488,[4]!Responsables[#Data],3,0)</f>
        <v>#REF!</v>
      </c>
      <c r="BI488" s="41" t="e">
        <f>+VLOOKUP($AA488,[4]!unidad_medida[[nombre]:[Columna1]],5,0)</f>
        <v>#REF!</v>
      </c>
    </row>
    <row r="489" spans="1:61" ht="24" x14ac:dyDescent="0.35">
      <c r="A489" s="58" t="s">
        <v>250</v>
      </c>
      <c r="B489" s="58" t="s">
        <v>251</v>
      </c>
      <c r="C489" s="59">
        <v>4.4000000000000004</v>
      </c>
      <c r="D489" s="19">
        <f t="shared" si="348"/>
        <v>17</v>
      </c>
      <c r="E489" s="20" t="str">
        <f t="shared" ref="E489:E500" si="358">+E488</f>
        <v>GR</v>
      </c>
      <c r="F489" s="21"/>
      <c r="G489" s="22"/>
      <c r="H489" s="22"/>
      <c r="I489" s="23" t="s">
        <v>48</v>
      </c>
      <c r="J489" s="24">
        <v>4</v>
      </c>
      <c r="K489" s="22"/>
      <c r="L489" s="22"/>
      <c r="M489" s="22"/>
      <c r="N489" s="22"/>
      <c r="O489" s="22"/>
      <c r="P489" s="53" t="str">
        <f t="shared" si="356"/>
        <v>Número de  Empresas del Sector Agrícola por Cultivo en la Categoría de Tamaño Específica: MEDIANA 1 del Servicio de Impuestos Internos de Chile para el Año 2020 (empleados)</v>
      </c>
      <c r="Q489" s="20" t="str">
        <f t="shared" si="350"/>
        <v>Gráfico 2</v>
      </c>
      <c r="R489" s="26" t="s">
        <v>70</v>
      </c>
      <c r="S489" s="27">
        <f t="shared" si="340"/>
        <v>4</v>
      </c>
      <c r="T489" s="28"/>
      <c r="U489" s="28"/>
      <c r="V489" s="28"/>
      <c r="W489" s="28"/>
      <c r="X489" s="28"/>
      <c r="Y489" s="28"/>
      <c r="Z489" s="25" t="str">
        <f t="shared" si="357"/>
        <v>https://analytics.zoho.com/open-view/2395394000001128577?ZOHO_CRITERIA=%224.5%22.%22Id_Tama%C3%B1o_Espec%C3%ADfico%22%3D4</v>
      </c>
      <c r="AA489" s="29" t="s">
        <v>94</v>
      </c>
      <c r="AB489" s="30" t="str">
        <f t="shared" si="351"/>
        <v>Chile</v>
      </c>
      <c r="AC489" s="31" t="str">
        <f t="shared" si="351"/>
        <v>Año 2020</v>
      </c>
      <c r="AD489" s="32" t="str">
        <f t="shared" si="351"/>
        <v>empresas</v>
      </c>
      <c r="AE489" s="30" t="str">
        <f t="shared" si="351"/>
        <v>Número</v>
      </c>
      <c r="AG489" s="33" t="str">
        <f t="shared" si="342"/>
        <v>Gráfico 2</v>
      </c>
      <c r="AH489" s="34" t="str">
        <f t="shared" si="352"/>
        <v>Número de Empresas Agrícultura</v>
      </c>
      <c r="AI489" s="34" t="str">
        <f t="shared" si="355"/>
        <v>Número de empleados contratados en empresas dedicadas a agricultura y/o ganadería clasificadas por el Servicio de Impuestos Internos de tamaño MEDIANA 1</v>
      </c>
      <c r="AJ489" s="34" t="str">
        <f t="shared" si="344"/>
        <v>Número de  Empresas del Sector Agrícola por Cultivo en la Categoría de Tamaño Específica: MEDIANA 1 del Servicio de Impuestos Internos de Chile para el Año 2020 (empleados)</v>
      </c>
      <c r="AK489" s="35" t="str">
        <f t="shared" si="353"/>
        <v>Año 2020</v>
      </c>
      <c r="AL489" s="34" t="str">
        <f t="shared" si="353"/>
        <v>venta estimada, empresas en agricultura, cultivos, actividad económica, agricultura, ganadería</v>
      </c>
      <c r="AM489" s="36" t="str">
        <f t="shared" si="345"/>
        <v>https://analytics.zoho.com/open-view/2395394000001128577?ZOHO_CRITERIA=%224.5%22.%22Id_Tama%C3%B1o_Espec%C3%ADfico%22%3D4</v>
      </c>
      <c r="AN489" s="44" t="str">
        <f t="shared" si="346"/>
        <v>CHL</v>
      </c>
      <c r="AO489" s="44" t="str">
        <f t="shared" si="346"/>
        <v>País</v>
      </c>
      <c r="AP489" s="34" t="str">
        <f t="shared" si="346"/>
        <v>Número de Empleados de las empresas dedicadas a una actividad económica asociada a la agricultura o la ganadería, según tamaño de la empresa.</v>
      </c>
      <c r="AQ489" s="45">
        <f t="shared" si="346"/>
        <v>44324</v>
      </c>
      <c r="AR489" s="36" t="str">
        <f t="shared" si="346"/>
        <v>Español</v>
      </c>
      <c r="AS489" s="36" t="str">
        <f t="shared" si="346"/>
        <v>Naty</v>
      </c>
      <c r="AT489" s="40" t="str">
        <f t="shared" si="346"/>
        <v>No Aplica</v>
      </c>
      <c r="AU489" s="40" t="str">
        <f t="shared" si="346"/>
        <v>No Aplica</v>
      </c>
      <c r="AV489" s="40" t="str">
        <f t="shared" si="346"/>
        <v>No Aplica</v>
      </c>
      <c r="AW489" s="35">
        <f t="shared" si="346"/>
        <v>100100000</v>
      </c>
      <c r="AX489" s="41" t="e">
        <f t="shared" si="346"/>
        <v>#REF!</v>
      </c>
      <c r="AY489" s="46" t="str">
        <f t="shared" si="346"/>
        <v>Fruta</v>
      </c>
      <c r="AZ489" s="40">
        <f t="shared" si="346"/>
        <v>38</v>
      </c>
      <c r="BA489" s="41" t="e">
        <f>+VLOOKUP($Z489,[4]!Temporalidad[[nombre]:[Columna1]],7,0)</f>
        <v>#REF!</v>
      </c>
      <c r="BB489" s="41" t="e">
        <f>+VLOOKUP($B489,[4]!Tipo_Gráfico[#Data],2,0)</f>
        <v>#REF!</v>
      </c>
      <c r="BC489" s="36" t="str">
        <f t="shared" si="354"/>
        <v>Servicio de Impuestos Internos , Ministerio de Hacienda, Chile</v>
      </c>
      <c r="BD489" s="35" t="e">
        <f>+VLOOKUP($AA489,[4]!unidad_medida[[nombre]:[Columna1]],2,0)</f>
        <v>#REF!</v>
      </c>
      <c r="BE489" s="40" t="str">
        <f t="shared" si="347"/>
        <v>No Aplica</v>
      </c>
      <c r="BF489" s="40" t="str">
        <f t="shared" si="347"/>
        <v>No Aplica</v>
      </c>
      <c r="BG489" s="40" t="str">
        <f t="shared" si="347"/>
        <v>No Aplica</v>
      </c>
      <c r="BH489" s="41" t="e">
        <f>+VLOOKUP($AP489,[4]!Responsables[#Data],3,0)</f>
        <v>#REF!</v>
      </c>
      <c r="BI489" s="41" t="e">
        <f>+VLOOKUP($AA489,[4]!unidad_medida[[nombre]:[Columna1]],5,0)</f>
        <v>#REF!</v>
      </c>
    </row>
    <row r="490" spans="1:61" ht="24" x14ac:dyDescent="0.35">
      <c r="A490" s="58" t="s">
        <v>250</v>
      </c>
      <c r="B490" s="58" t="s">
        <v>251</v>
      </c>
      <c r="C490" s="59">
        <v>4.4000000000000004</v>
      </c>
      <c r="D490" s="19">
        <f t="shared" si="348"/>
        <v>18</v>
      </c>
      <c r="E490" s="20" t="str">
        <f t="shared" si="358"/>
        <v>GR</v>
      </c>
      <c r="F490" s="21"/>
      <c r="G490" s="22"/>
      <c r="H490" s="22"/>
      <c r="I490" s="23" t="s">
        <v>48</v>
      </c>
      <c r="J490" s="24">
        <v>5</v>
      </c>
      <c r="K490" s="22"/>
      <c r="L490" s="22"/>
      <c r="M490" s="22"/>
      <c r="N490" s="22"/>
      <c r="O490" s="22"/>
      <c r="P490" s="53" t="str">
        <f t="shared" si="356"/>
        <v>Número de  Empresas del Sector Agrícola por Cultivo en la Categoría de Tamaño Específica: MICRO 2 del Servicio de Impuestos Internos de Chile para el Año 2020 (empleados)</v>
      </c>
      <c r="Q490" s="20" t="str">
        <f t="shared" si="350"/>
        <v>Gráfico 2</v>
      </c>
      <c r="R490" s="26" t="s">
        <v>72</v>
      </c>
      <c r="S490" s="27">
        <f t="shared" si="340"/>
        <v>5</v>
      </c>
      <c r="T490" s="28"/>
      <c r="U490" s="28"/>
      <c r="V490" s="28"/>
      <c r="W490" s="28"/>
      <c r="X490" s="28"/>
      <c r="Y490" s="28"/>
      <c r="Z490" s="25" t="str">
        <f t="shared" si="357"/>
        <v>https://analytics.zoho.com/open-view/2395394000001128577?ZOHO_CRITERIA=%224.5%22.%22Id_Tama%C3%B1o_Espec%C3%ADfico%22%3D5</v>
      </c>
      <c r="AA490" s="29" t="s">
        <v>95</v>
      </c>
      <c r="AB490" s="30" t="str">
        <f t="shared" si="351"/>
        <v>Chile</v>
      </c>
      <c r="AC490" s="31" t="str">
        <f t="shared" si="351"/>
        <v>Año 2020</v>
      </c>
      <c r="AD490" s="32" t="str">
        <f t="shared" si="351"/>
        <v>empresas</v>
      </c>
      <c r="AE490" s="30" t="str">
        <f t="shared" si="351"/>
        <v>Número</v>
      </c>
      <c r="AG490" s="33" t="str">
        <f t="shared" si="342"/>
        <v>Gráfico 2</v>
      </c>
      <c r="AH490" s="34" t="str">
        <f t="shared" si="352"/>
        <v>Número de Empresas Agrícultura</v>
      </c>
      <c r="AI490" s="34" t="str">
        <f t="shared" si="355"/>
        <v>Número de empleados contratados en empresas dedicadas a agricultura y/o ganadería clasificadas por el Servicio de Impuestos Internos de tamaño MICRO 2</v>
      </c>
      <c r="AJ490" s="34" t="str">
        <f t="shared" si="344"/>
        <v>Número de  Empresas del Sector Agrícola por Cultivo en la Categoría de Tamaño Específica: MICRO 2 del Servicio de Impuestos Internos de Chile para el Año 2020 (empleados)</v>
      </c>
      <c r="AK490" s="35" t="str">
        <f t="shared" si="353"/>
        <v>Año 2020</v>
      </c>
      <c r="AL490" s="34" t="str">
        <f t="shared" si="353"/>
        <v>venta estimada, empresas en agricultura, cultivos, actividad económica, agricultura, ganadería</v>
      </c>
      <c r="AM490" s="36" t="str">
        <f t="shared" si="345"/>
        <v>https://analytics.zoho.com/open-view/2395394000001128577?ZOHO_CRITERIA=%224.5%22.%22Id_Tama%C3%B1o_Espec%C3%ADfico%22%3D5</v>
      </c>
      <c r="AN490" s="44" t="str">
        <f t="shared" ref="AN490:AZ505" si="359">+AN489</f>
        <v>CHL</v>
      </c>
      <c r="AO490" s="44" t="str">
        <f t="shared" si="359"/>
        <v>País</v>
      </c>
      <c r="AP490" s="34" t="str">
        <f t="shared" si="359"/>
        <v>Número de Empleados de las empresas dedicadas a una actividad económica asociada a la agricultura o la ganadería, según tamaño de la empresa.</v>
      </c>
      <c r="AQ490" s="45">
        <f t="shared" si="359"/>
        <v>44324</v>
      </c>
      <c r="AR490" s="36" t="str">
        <f t="shared" si="359"/>
        <v>Español</v>
      </c>
      <c r="AS490" s="36" t="str">
        <f t="shared" si="359"/>
        <v>Naty</v>
      </c>
      <c r="AT490" s="40" t="str">
        <f t="shared" si="359"/>
        <v>No Aplica</v>
      </c>
      <c r="AU490" s="40" t="str">
        <f t="shared" si="359"/>
        <v>No Aplica</v>
      </c>
      <c r="AV490" s="40" t="str">
        <f t="shared" si="359"/>
        <v>No Aplica</v>
      </c>
      <c r="AW490" s="35">
        <f t="shared" si="359"/>
        <v>100100000</v>
      </c>
      <c r="AX490" s="41" t="e">
        <f t="shared" si="359"/>
        <v>#REF!</v>
      </c>
      <c r="AY490" s="46" t="str">
        <f t="shared" si="359"/>
        <v>Fruta</v>
      </c>
      <c r="AZ490" s="40">
        <f t="shared" si="359"/>
        <v>38</v>
      </c>
      <c r="BA490" s="41" t="e">
        <f>+VLOOKUP($Z490,[4]!Temporalidad[[nombre]:[Columna1]],7,0)</f>
        <v>#REF!</v>
      </c>
      <c r="BB490" s="41" t="e">
        <f>+VLOOKUP($B490,[4]!Tipo_Gráfico[#Data],2,0)</f>
        <v>#REF!</v>
      </c>
      <c r="BC490" s="36" t="str">
        <f t="shared" si="354"/>
        <v>Servicio de Impuestos Internos , Ministerio de Hacienda, Chile</v>
      </c>
      <c r="BD490" s="35" t="e">
        <f>+VLOOKUP($AA490,[4]!unidad_medida[[nombre]:[Columna1]],2,0)</f>
        <v>#REF!</v>
      </c>
      <c r="BE490" s="40" t="str">
        <f t="shared" ref="BE490:BG505" si="360">+BE489</f>
        <v>No Aplica</v>
      </c>
      <c r="BF490" s="40" t="str">
        <f t="shared" si="360"/>
        <v>No Aplica</v>
      </c>
      <c r="BG490" s="40" t="str">
        <f t="shared" si="360"/>
        <v>No Aplica</v>
      </c>
      <c r="BH490" s="41" t="e">
        <f>+VLOOKUP($AP490,[4]!Responsables[#Data],3,0)</f>
        <v>#REF!</v>
      </c>
      <c r="BI490" s="41" t="e">
        <f>+VLOOKUP($AA490,[4]!unidad_medida[[nombre]:[Columna1]],5,0)</f>
        <v>#REF!</v>
      </c>
    </row>
    <row r="491" spans="1:61" ht="24" x14ac:dyDescent="0.35">
      <c r="A491" s="58" t="s">
        <v>250</v>
      </c>
      <c r="B491" s="58" t="s">
        <v>251</v>
      </c>
      <c r="C491" s="59">
        <v>4.4000000000000004</v>
      </c>
      <c r="D491" s="19">
        <f t="shared" si="348"/>
        <v>19</v>
      </c>
      <c r="E491" s="20" t="str">
        <f t="shared" si="358"/>
        <v>GR</v>
      </c>
      <c r="F491" s="21"/>
      <c r="G491" s="22"/>
      <c r="H491" s="22"/>
      <c r="I491" s="23" t="s">
        <v>48</v>
      </c>
      <c r="J491" s="24">
        <v>6</v>
      </c>
      <c r="K491" s="22"/>
      <c r="L491" s="22"/>
      <c r="M491" s="22"/>
      <c r="N491" s="22"/>
      <c r="O491" s="22"/>
      <c r="P491" s="53" t="str">
        <f t="shared" si="356"/>
        <v>Número de  Empresas del Sector Agrícola por Cultivo en la Categoría de Tamaño Específica: PEQUEÑA 3 del Servicio de Impuestos Internos de Chile para el Año 2020 (empleados)</v>
      </c>
      <c r="Q491" s="20" t="str">
        <f t="shared" si="350"/>
        <v>Gráfico 2</v>
      </c>
      <c r="R491" s="26" t="s">
        <v>74</v>
      </c>
      <c r="S491" s="27">
        <f t="shared" si="340"/>
        <v>6</v>
      </c>
      <c r="T491" s="28"/>
      <c r="U491" s="28"/>
      <c r="V491" s="28"/>
      <c r="W491" s="28"/>
      <c r="X491" s="28"/>
      <c r="Y491" s="28"/>
      <c r="Z491" s="25" t="str">
        <f t="shared" si="357"/>
        <v>https://analytics.zoho.com/open-view/2395394000001128577?ZOHO_CRITERIA=%224.5%22.%22Id_Tama%C3%B1o_Espec%C3%ADfico%22%3D6</v>
      </c>
      <c r="AA491" s="29" t="s">
        <v>96</v>
      </c>
      <c r="AB491" s="30" t="str">
        <f t="shared" ref="AB491:AE506" si="361">+AB490</f>
        <v>Chile</v>
      </c>
      <c r="AC491" s="31" t="str">
        <f t="shared" si="361"/>
        <v>Año 2020</v>
      </c>
      <c r="AD491" s="32" t="str">
        <f t="shared" si="361"/>
        <v>empresas</v>
      </c>
      <c r="AE491" s="30" t="str">
        <f t="shared" si="361"/>
        <v>Número</v>
      </c>
      <c r="AG491" s="33" t="str">
        <f t="shared" si="342"/>
        <v>Gráfico 2</v>
      </c>
      <c r="AH491" s="34" t="str">
        <f t="shared" si="352"/>
        <v>Número de Empresas Agrícultura</v>
      </c>
      <c r="AI491" s="34" t="str">
        <f t="shared" si="355"/>
        <v>Número de empleados contratados en empresas dedicadas a agricultura y/o ganadería clasificadas por el Servicio de Impuestos Internos de tamaño PEQUEÑA 3</v>
      </c>
      <c r="AJ491" s="34" t="str">
        <f t="shared" si="344"/>
        <v>Número de  Empresas del Sector Agrícola por Cultivo en la Categoría de Tamaño Específica: PEQUEÑA 3 del Servicio de Impuestos Internos de Chile para el Año 2020 (empleados)</v>
      </c>
      <c r="AK491" s="35" t="str">
        <f t="shared" ref="AK491:AL506" si="362">+AK490</f>
        <v>Año 2020</v>
      </c>
      <c r="AL491" s="34" t="str">
        <f t="shared" si="362"/>
        <v>venta estimada, empresas en agricultura, cultivos, actividad económica, agricultura, ganadería</v>
      </c>
      <c r="AM491" s="36" t="str">
        <f t="shared" si="345"/>
        <v>https://analytics.zoho.com/open-view/2395394000001128577?ZOHO_CRITERIA=%224.5%22.%22Id_Tama%C3%B1o_Espec%C3%ADfico%22%3D6</v>
      </c>
      <c r="AN491" s="44" t="str">
        <f t="shared" si="359"/>
        <v>CHL</v>
      </c>
      <c r="AO491" s="44" t="str">
        <f t="shared" si="359"/>
        <v>País</v>
      </c>
      <c r="AP491" s="34" t="str">
        <f t="shared" si="359"/>
        <v>Número de Empleados de las empresas dedicadas a una actividad económica asociada a la agricultura o la ganadería, según tamaño de la empresa.</v>
      </c>
      <c r="AQ491" s="45">
        <f t="shared" si="359"/>
        <v>44324</v>
      </c>
      <c r="AR491" s="36" t="str">
        <f t="shared" si="359"/>
        <v>Español</v>
      </c>
      <c r="AS491" s="36" t="str">
        <f t="shared" si="359"/>
        <v>Naty</v>
      </c>
      <c r="AT491" s="40" t="str">
        <f t="shared" si="359"/>
        <v>No Aplica</v>
      </c>
      <c r="AU491" s="40" t="str">
        <f t="shared" si="359"/>
        <v>No Aplica</v>
      </c>
      <c r="AV491" s="40" t="str">
        <f t="shared" si="359"/>
        <v>No Aplica</v>
      </c>
      <c r="AW491" s="35">
        <f t="shared" si="359"/>
        <v>100100000</v>
      </c>
      <c r="AX491" s="41" t="e">
        <f t="shared" si="359"/>
        <v>#REF!</v>
      </c>
      <c r="AY491" s="46" t="str">
        <f t="shared" si="359"/>
        <v>Fruta</v>
      </c>
      <c r="AZ491" s="40">
        <f t="shared" si="359"/>
        <v>38</v>
      </c>
      <c r="BA491" s="41" t="e">
        <f>+VLOOKUP($Z491,[4]!Temporalidad[[nombre]:[Columna1]],7,0)</f>
        <v>#REF!</v>
      </c>
      <c r="BB491" s="41" t="e">
        <f>+VLOOKUP($B491,[4]!Tipo_Gráfico[#Data],2,0)</f>
        <v>#REF!</v>
      </c>
      <c r="BC491" s="36" t="str">
        <f t="shared" si="354"/>
        <v>Servicio de Impuestos Internos , Ministerio de Hacienda, Chile</v>
      </c>
      <c r="BD491" s="35" t="e">
        <f>+VLOOKUP($AA491,[4]!unidad_medida[[nombre]:[Columna1]],2,0)</f>
        <v>#REF!</v>
      </c>
      <c r="BE491" s="40" t="str">
        <f t="shared" si="360"/>
        <v>No Aplica</v>
      </c>
      <c r="BF491" s="40" t="str">
        <f t="shared" si="360"/>
        <v>No Aplica</v>
      </c>
      <c r="BG491" s="40" t="str">
        <f t="shared" si="360"/>
        <v>No Aplica</v>
      </c>
      <c r="BH491" s="41" t="e">
        <f>+VLOOKUP($AP491,[4]!Responsables[#Data],3,0)</f>
        <v>#REF!</v>
      </c>
      <c r="BI491" s="41" t="e">
        <f>+VLOOKUP($AA491,[4]!unidad_medida[[nombre]:[Columna1]],5,0)</f>
        <v>#REF!</v>
      </c>
    </row>
    <row r="492" spans="1:61" ht="24" x14ac:dyDescent="0.35">
      <c r="A492" s="58" t="s">
        <v>250</v>
      </c>
      <c r="B492" s="58" t="s">
        <v>251</v>
      </c>
      <c r="C492" s="59">
        <v>4.4000000000000004</v>
      </c>
      <c r="D492" s="19">
        <f t="shared" si="348"/>
        <v>20</v>
      </c>
      <c r="E492" s="20" t="str">
        <f t="shared" si="358"/>
        <v>GR</v>
      </c>
      <c r="F492" s="21"/>
      <c r="G492" s="22"/>
      <c r="H492" s="22"/>
      <c r="I492" s="23" t="s">
        <v>48</v>
      </c>
      <c r="J492" s="24">
        <v>7</v>
      </c>
      <c r="K492" s="22"/>
      <c r="L492" s="22"/>
      <c r="M492" s="22"/>
      <c r="N492" s="22"/>
      <c r="O492" s="22"/>
      <c r="P492" s="53" t="str">
        <f t="shared" si="356"/>
        <v>Número de  Empresas del Sector Agrícola por Cultivo en la Categoría de Tamaño Específica: MICRO 3 del Servicio de Impuestos Internos de Chile para el Año 2020 (empleados)</v>
      </c>
      <c r="Q492" s="20" t="str">
        <f t="shared" si="350"/>
        <v>Gráfico 2</v>
      </c>
      <c r="R492" s="26" t="s">
        <v>76</v>
      </c>
      <c r="S492" s="27">
        <f t="shared" si="340"/>
        <v>7</v>
      </c>
      <c r="T492" s="28"/>
      <c r="U492" s="28"/>
      <c r="V492" s="28"/>
      <c r="W492" s="28"/>
      <c r="X492" s="28"/>
      <c r="Y492" s="28"/>
      <c r="Z492" s="25" t="str">
        <f t="shared" si="357"/>
        <v>https://analytics.zoho.com/open-view/2395394000001128577?ZOHO_CRITERIA=%224.5%22.%22Id_Tama%C3%B1o_Espec%C3%ADfico%22%3D7</v>
      </c>
      <c r="AA492" s="29" t="s">
        <v>97</v>
      </c>
      <c r="AB492" s="30" t="str">
        <f t="shared" si="361"/>
        <v>Chile</v>
      </c>
      <c r="AC492" s="31" t="str">
        <f t="shared" si="361"/>
        <v>Año 2020</v>
      </c>
      <c r="AD492" s="32" t="str">
        <f t="shared" si="361"/>
        <v>empresas</v>
      </c>
      <c r="AE492" s="30" t="str">
        <f t="shared" si="361"/>
        <v>Número</v>
      </c>
      <c r="AG492" s="33" t="str">
        <f t="shared" si="342"/>
        <v>Gráfico 2</v>
      </c>
      <c r="AH492" s="34" t="str">
        <f t="shared" si="352"/>
        <v>Número de Empresas Agrícultura</v>
      </c>
      <c r="AI492" s="34" t="str">
        <f t="shared" si="355"/>
        <v>Número de empleados contratados en empresas dedicadas a agricultura y/o ganadería clasificadas por el Servicio de Impuestos Internos de tamaño MICRO 3</v>
      </c>
      <c r="AJ492" s="34" t="str">
        <f t="shared" si="344"/>
        <v>Número de  Empresas del Sector Agrícola por Cultivo en la Categoría de Tamaño Específica: MICRO 3 del Servicio de Impuestos Internos de Chile para el Año 2020 (empleados)</v>
      </c>
      <c r="AK492" s="35" t="str">
        <f t="shared" si="362"/>
        <v>Año 2020</v>
      </c>
      <c r="AL492" s="34" t="str">
        <f t="shared" si="362"/>
        <v>venta estimada, empresas en agricultura, cultivos, actividad económica, agricultura, ganadería</v>
      </c>
      <c r="AM492" s="36" t="str">
        <f t="shared" si="345"/>
        <v>https://analytics.zoho.com/open-view/2395394000001128577?ZOHO_CRITERIA=%224.5%22.%22Id_Tama%C3%B1o_Espec%C3%ADfico%22%3D7</v>
      </c>
      <c r="AN492" s="44" t="str">
        <f t="shared" si="359"/>
        <v>CHL</v>
      </c>
      <c r="AO492" s="44" t="str">
        <f t="shared" si="359"/>
        <v>País</v>
      </c>
      <c r="AP492" s="34" t="str">
        <f t="shared" si="359"/>
        <v>Número de Empleados de las empresas dedicadas a una actividad económica asociada a la agricultura o la ganadería, según tamaño de la empresa.</v>
      </c>
      <c r="AQ492" s="45">
        <f t="shared" si="359"/>
        <v>44324</v>
      </c>
      <c r="AR492" s="36" t="str">
        <f t="shared" si="359"/>
        <v>Español</v>
      </c>
      <c r="AS492" s="36" t="str">
        <f t="shared" si="359"/>
        <v>Naty</v>
      </c>
      <c r="AT492" s="40" t="str">
        <f t="shared" si="359"/>
        <v>No Aplica</v>
      </c>
      <c r="AU492" s="40" t="str">
        <f t="shared" si="359"/>
        <v>No Aplica</v>
      </c>
      <c r="AV492" s="40" t="str">
        <f t="shared" si="359"/>
        <v>No Aplica</v>
      </c>
      <c r="AW492" s="35">
        <f t="shared" si="359"/>
        <v>100100000</v>
      </c>
      <c r="AX492" s="41" t="e">
        <f t="shared" si="359"/>
        <v>#REF!</v>
      </c>
      <c r="AY492" s="46" t="str">
        <f t="shared" si="359"/>
        <v>Fruta</v>
      </c>
      <c r="AZ492" s="40">
        <f t="shared" si="359"/>
        <v>38</v>
      </c>
      <c r="BA492" s="41" t="e">
        <f>+VLOOKUP($Z492,[4]!Temporalidad[[nombre]:[Columna1]],7,0)</f>
        <v>#REF!</v>
      </c>
      <c r="BB492" s="41" t="e">
        <f>+VLOOKUP($B492,[4]!Tipo_Gráfico[#Data],2,0)</f>
        <v>#REF!</v>
      </c>
      <c r="BC492" s="36" t="str">
        <f t="shared" si="354"/>
        <v>Servicio de Impuestos Internos , Ministerio de Hacienda, Chile</v>
      </c>
      <c r="BD492" s="35" t="e">
        <f>+VLOOKUP($AA492,[4]!unidad_medida[[nombre]:[Columna1]],2,0)</f>
        <v>#REF!</v>
      </c>
      <c r="BE492" s="40" t="str">
        <f t="shared" si="360"/>
        <v>No Aplica</v>
      </c>
      <c r="BF492" s="40" t="str">
        <f t="shared" si="360"/>
        <v>No Aplica</v>
      </c>
      <c r="BG492" s="40" t="str">
        <f t="shared" si="360"/>
        <v>No Aplica</v>
      </c>
      <c r="BH492" s="41" t="e">
        <f>+VLOOKUP($AP492,[4]!Responsables[#Data],3,0)</f>
        <v>#REF!</v>
      </c>
      <c r="BI492" s="41" t="e">
        <f>+VLOOKUP($AA492,[4]!unidad_medida[[nombre]:[Columna1]],5,0)</f>
        <v>#REF!</v>
      </c>
    </row>
    <row r="493" spans="1:61" ht="24" x14ac:dyDescent="0.35">
      <c r="A493" s="58" t="s">
        <v>250</v>
      </c>
      <c r="B493" s="58" t="s">
        <v>251</v>
      </c>
      <c r="C493" s="59">
        <v>4.4000000000000004</v>
      </c>
      <c r="D493" s="19">
        <f t="shared" si="348"/>
        <v>21</v>
      </c>
      <c r="E493" s="20" t="str">
        <f t="shared" si="358"/>
        <v>GR</v>
      </c>
      <c r="F493" s="21"/>
      <c r="G493" s="22"/>
      <c r="H493" s="22"/>
      <c r="I493" s="23" t="s">
        <v>48</v>
      </c>
      <c r="J493" s="24">
        <v>8</v>
      </c>
      <c r="K493" s="22"/>
      <c r="L493" s="22"/>
      <c r="M493" s="22"/>
      <c r="N493" s="22"/>
      <c r="O493" s="22"/>
      <c r="P493" s="53" t="str">
        <f t="shared" si="356"/>
        <v>Número de  Empresas del Sector Agrícola por Cultivo en la Categoría de Tamaño Específica: GRANDE 1 del Servicio de Impuestos Internos de Chile para el Año 2020 (empleados)</v>
      </c>
      <c r="Q493" s="20" t="str">
        <f t="shared" si="350"/>
        <v>Gráfico 2</v>
      </c>
      <c r="R493" s="26" t="s">
        <v>78</v>
      </c>
      <c r="S493" s="27">
        <f t="shared" si="340"/>
        <v>8</v>
      </c>
      <c r="T493" s="28"/>
      <c r="U493" s="28"/>
      <c r="V493" s="28"/>
      <c r="W493" s="28"/>
      <c r="X493" s="28"/>
      <c r="Y493" s="28"/>
      <c r="Z493" s="25" t="str">
        <f t="shared" si="357"/>
        <v>https://analytics.zoho.com/open-view/2395394000001128577?ZOHO_CRITERIA=%224.5%22.%22Id_Tama%C3%B1o_Espec%C3%ADfico%22%3D8</v>
      </c>
      <c r="AA493" s="29" t="s">
        <v>98</v>
      </c>
      <c r="AB493" s="30" t="str">
        <f t="shared" si="361"/>
        <v>Chile</v>
      </c>
      <c r="AC493" s="31" t="str">
        <f t="shared" si="361"/>
        <v>Año 2020</v>
      </c>
      <c r="AD493" s="32" t="str">
        <f t="shared" si="361"/>
        <v>empresas</v>
      </c>
      <c r="AE493" s="30" t="str">
        <f t="shared" si="361"/>
        <v>Número</v>
      </c>
      <c r="AG493" s="33" t="str">
        <f t="shared" si="342"/>
        <v>Gráfico 2</v>
      </c>
      <c r="AH493" s="34" t="str">
        <f t="shared" si="352"/>
        <v>Número de Empresas Agrícultura</v>
      </c>
      <c r="AI493" s="34" t="str">
        <f t="shared" si="355"/>
        <v>Número de empleados contratados en empresas dedicadas a agricultura y/o ganadería clasificadas por el Servicio de Impuestos Internos de tamaño GRANDE 1</v>
      </c>
      <c r="AJ493" s="34" t="str">
        <f t="shared" si="344"/>
        <v>Número de  Empresas del Sector Agrícola por Cultivo en la Categoría de Tamaño Específica: GRANDE 1 del Servicio de Impuestos Internos de Chile para el Año 2020 (empleados)</v>
      </c>
      <c r="AK493" s="35" t="str">
        <f t="shared" si="362"/>
        <v>Año 2020</v>
      </c>
      <c r="AL493" s="34" t="str">
        <f t="shared" si="362"/>
        <v>venta estimada, empresas en agricultura, cultivos, actividad económica, agricultura, ganadería</v>
      </c>
      <c r="AM493" s="36" t="str">
        <f t="shared" si="345"/>
        <v>https://analytics.zoho.com/open-view/2395394000001128577?ZOHO_CRITERIA=%224.5%22.%22Id_Tama%C3%B1o_Espec%C3%ADfico%22%3D8</v>
      </c>
      <c r="AN493" s="44" t="str">
        <f t="shared" si="359"/>
        <v>CHL</v>
      </c>
      <c r="AO493" s="44" t="str">
        <f t="shared" si="359"/>
        <v>País</v>
      </c>
      <c r="AP493" s="34" t="str">
        <f t="shared" si="359"/>
        <v>Número de Empleados de las empresas dedicadas a una actividad económica asociada a la agricultura o la ganadería, según tamaño de la empresa.</v>
      </c>
      <c r="AQ493" s="45">
        <f t="shared" si="359"/>
        <v>44324</v>
      </c>
      <c r="AR493" s="36" t="str">
        <f t="shared" si="359"/>
        <v>Español</v>
      </c>
      <c r="AS493" s="36" t="str">
        <f t="shared" si="359"/>
        <v>Naty</v>
      </c>
      <c r="AT493" s="40" t="str">
        <f t="shared" si="359"/>
        <v>No Aplica</v>
      </c>
      <c r="AU493" s="40" t="str">
        <f t="shared" si="359"/>
        <v>No Aplica</v>
      </c>
      <c r="AV493" s="40" t="str">
        <f t="shared" si="359"/>
        <v>No Aplica</v>
      </c>
      <c r="AW493" s="35">
        <f t="shared" si="359"/>
        <v>100100000</v>
      </c>
      <c r="AX493" s="41" t="e">
        <f t="shared" si="359"/>
        <v>#REF!</v>
      </c>
      <c r="AY493" s="46" t="str">
        <f t="shared" si="359"/>
        <v>Fruta</v>
      </c>
      <c r="AZ493" s="40">
        <f t="shared" si="359"/>
        <v>38</v>
      </c>
      <c r="BA493" s="41" t="e">
        <f>+VLOOKUP($Z493,[4]!Temporalidad[[nombre]:[Columna1]],7,0)</f>
        <v>#REF!</v>
      </c>
      <c r="BB493" s="41" t="e">
        <f>+VLOOKUP($B493,[4]!Tipo_Gráfico[#Data],2,0)</f>
        <v>#REF!</v>
      </c>
      <c r="BC493" s="36" t="str">
        <f t="shared" si="354"/>
        <v>Servicio de Impuestos Internos , Ministerio de Hacienda, Chile</v>
      </c>
      <c r="BD493" s="35" t="e">
        <f>+VLOOKUP($AA493,[4]!unidad_medida[[nombre]:[Columna1]],2,0)</f>
        <v>#REF!</v>
      </c>
      <c r="BE493" s="40" t="str">
        <f t="shared" si="360"/>
        <v>No Aplica</v>
      </c>
      <c r="BF493" s="40" t="str">
        <f t="shared" si="360"/>
        <v>No Aplica</v>
      </c>
      <c r="BG493" s="40" t="str">
        <f t="shared" si="360"/>
        <v>No Aplica</v>
      </c>
      <c r="BH493" s="41" t="e">
        <f>+VLOOKUP($AP493,[4]!Responsables[#Data],3,0)</f>
        <v>#REF!</v>
      </c>
      <c r="BI493" s="41" t="e">
        <f>+VLOOKUP($AA493,[4]!unidad_medida[[nombre]:[Columna1]],5,0)</f>
        <v>#REF!</v>
      </c>
    </row>
    <row r="494" spans="1:61" ht="24" x14ac:dyDescent="0.35">
      <c r="A494" s="58" t="s">
        <v>250</v>
      </c>
      <c r="B494" s="58" t="s">
        <v>251</v>
      </c>
      <c r="C494" s="59">
        <v>4.4000000000000004</v>
      </c>
      <c r="D494" s="19">
        <f t="shared" si="348"/>
        <v>22</v>
      </c>
      <c r="E494" s="20" t="str">
        <f t="shared" si="358"/>
        <v>GR</v>
      </c>
      <c r="F494" s="21"/>
      <c r="G494" s="22"/>
      <c r="H494" s="22"/>
      <c r="I494" s="23" t="s">
        <v>48</v>
      </c>
      <c r="J494" s="24">
        <v>9</v>
      </c>
      <c r="K494" s="22"/>
      <c r="L494" s="22"/>
      <c r="M494" s="22"/>
      <c r="N494" s="22"/>
      <c r="O494" s="22"/>
      <c r="P494" s="53" t="str">
        <f t="shared" si="356"/>
        <v>Número de  Empresas del Sector Agrícola por Cultivo en la Categoría de Tamaño Específica: PEQUEÑA 1 del Servicio de Impuestos Internos de Chile para el Año 2020 (empleados)</v>
      </c>
      <c r="Q494" s="20" t="str">
        <f t="shared" si="350"/>
        <v>Gráfico 2</v>
      </c>
      <c r="R494" s="26" t="s">
        <v>80</v>
      </c>
      <c r="S494" s="27">
        <f t="shared" si="340"/>
        <v>9</v>
      </c>
      <c r="T494" s="28"/>
      <c r="U494" s="28"/>
      <c r="V494" s="28"/>
      <c r="W494" s="28"/>
      <c r="X494" s="28"/>
      <c r="Y494" s="28"/>
      <c r="Z494" s="25" t="str">
        <f t="shared" si="357"/>
        <v>https://analytics.zoho.com/open-view/2395394000001128577?ZOHO_CRITERIA=%224.5%22.%22Id_Tama%C3%B1o_Espec%C3%ADfico%22%3D9</v>
      </c>
      <c r="AA494" s="29" t="s">
        <v>99</v>
      </c>
      <c r="AB494" s="30" t="str">
        <f t="shared" si="361"/>
        <v>Chile</v>
      </c>
      <c r="AC494" s="31" t="str">
        <f t="shared" si="361"/>
        <v>Año 2020</v>
      </c>
      <c r="AD494" s="32" t="str">
        <f t="shared" si="361"/>
        <v>empresas</v>
      </c>
      <c r="AE494" s="30" t="str">
        <f t="shared" si="361"/>
        <v>Número</v>
      </c>
      <c r="AG494" s="33" t="str">
        <f t="shared" si="342"/>
        <v>Gráfico 2</v>
      </c>
      <c r="AH494" s="34" t="str">
        <f t="shared" si="352"/>
        <v>Número de Empresas Agrícultura</v>
      </c>
      <c r="AI494" s="34" t="str">
        <f t="shared" si="355"/>
        <v>Número de empleados contratados en empresas dedicadas a agricultura y/o ganadería clasificadas por el Servicio de Impuestos Internos de tamaño PEQUEÑA 1</v>
      </c>
      <c r="AJ494" s="34" t="str">
        <f t="shared" si="344"/>
        <v>Número de  Empresas del Sector Agrícola por Cultivo en la Categoría de Tamaño Específica: PEQUEÑA 1 del Servicio de Impuestos Internos de Chile para el Año 2020 (empleados)</v>
      </c>
      <c r="AK494" s="35" t="str">
        <f t="shared" si="362"/>
        <v>Año 2020</v>
      </c>
      <c r="AL494" s="34" t="str">
        <f t="shared" si="362"/>
        <v>venta estimada, empresas en agricultura, cultivos, actividad económica, agricultura, ganadería</v>
      </c>
      <c r="AM494" s="36" t="str">
        <f t="shared" si="345"/>
        <v>https://analytics.zoho.com/open-view/2395394000001128577?ZOHO_CRITERIA=%224.5%22.%22Id_Tama%C3%B1o_Espec%C3%ADfico%22%3D9</v>
      </c>
      <c r="AN494" s="44" t="str">
        <f t="shared" si="359"/>
        <v>CHL</v>
      </c>
      <c r="AO494" s="44" t="str">
        <f t="shared" si="359"/>
        <v>País</v>
      </c>
      <c r="AP494" s="34" t="str">
        <f t="shared" si="359"/>
        <v>Número de Empleados de las empresas dedicadas a una actividad económica asociada a la agricultura o la ganadería, según tamaño de la empresa.</v>
      </c>
      <c r="AQ494" s="45">
        <f t="shared" si="359"/>
        <v>44324</v>
      </c>
      <c r="AR494" s="36" t="str">
        <f t="shared" si="359"/>
        <v>Español</v>
      </c>
      <c r="AS494" s="36" t="str">
        <f t="shared" si="359"/>
        <v>Naty</v>
      </c>
      <c r="AT494" s="40" t="str">
        <f t="shared" si="359"/>
        <v>No Aplica</v>
      </c>
      <c r="AU494" s="40" t="str">
        <f t="shared" si="359"/>
        <v>No Aplica</v>
      </c>
      <c r="AV494" s="40" t="str">
        <f t="shared" si="359"/>
        <v>No Aplica</v>
      </c>
      <c r="AW494" s="35">
        <f t="shared" si="359"/>
        <v>100100000</v>
      </c>
      <c r="AX494" s="41" t="e">
        <f t="shared" si="359"/>
        <v>#REF!</v>
      </c>
      <c r="AY494" s="46" t="str">
        <f t="shared" si="359"/>
        <v>Fruta</v>
      </c>
      <c r="AZ494" s="40">
        <f t="shared" si="359"/>
        <v>38</v>
      </c>
      <c r="BA494" s="41" t="e">
        <f>+VLOOKUP($Z494,[4]!Temporalidad[[nombre]:[Columna1]],7,0)</f>
        <v>#REF!</v>
      </c>
      <c r="BB494" s="41" t="e">
        <f>+VLOOKUP($B494,[4]!Tipo_Gráfico[#Data],2,0)</f>
        <v>#REF!</v>
      </c>
      <c r="BC494" s="36" t="str">
        <f t="shared" si="354"/>
        <v>Servicio de Impuestos Internos , Ministerio de Hacienda, Chile</v>
      </c>
      <c r="BD494" s="35" t="e">
        <f>+VLOOKUP($AA494,[4]!unidad_medida[[nombre]:[Columna1]],2,0)</f>
        <v>#REF!</v>
      </c>
      <c r="BE494" s="40" t="str">
        <f t="shared" si="360"/>
        <v>No Aplica</v>
      </c>
      <c r="BF494" s="40" t="str">
        <f t="shared" si="360"/>
        <v>No Aplica</v>
      </c>
      <c r="BG494" s="40" t="str">
        <f t="shared" si="360"/>
        <v>No Aplica</v>
      </c>
      <c r="BH494" s="41" t="e">
        <f>+VLOOKUP($AP494,[4]!Responsables[#Data],3,0)</f>
        <v>#REF!</v>
      </c>
      <c r="BI494" s="41" t="e">
        <f>+VLOOKUP($AA494,[4]!unidad_medida[[nombre]:[Columna1]],5,0)</f>
        <v>#REF!</v>
      </c>
    </row>
    <row r="495" spans="1:61" ht="24" x14ac:dyDescent="0.35">
      <c r="A495" s="58" t="s">
        <v>250</v>
      </c>
      <c r="B495" s="58" t="s">
        <v>251</v>
      </c>
      <c r="C495" s="59">
        <v>4.4000000000000004</v>
      </c>
      <c r="D495" s="19">
        <f t="shared" si="348"/>
        <v>23</v>
      </c>
      <c r="E495" s="20" t="str">
        <f t="shared" si="358"/>
        <v>GR</v>
      </c>
      <c r="F495" s="21"/>
      <c r="G495" s="22"/>
      <c r="H495" s="22"/>
      <c r="I495" s="23" t="s">
        <v>48</v>
      </c>
      <c r="J495" s="24">
        <v>10</v>
      </c>
      <c r="K495" s="22"/>
      <c r="L495" s="22"/>
      <c r="M495" s="22"/>
      <c r="N495" s="22"/>
      <c r="O495" s="22"/>
      <c r="P495" s="53" t="str">
        <f t="shared" si="356"/>
        <v>Número de  Empresas del Sector Agrícola por Cultivo en la Categoría de Tamaño Específica: MEDIANA 2 del Servicio de Impuestos Internos de Chile para el Año 2020 (empleados)</v>
      </c>
      <c r="Q495" s="20" t="str">
        <f t="shared" si="350"/>
        <v>Gráfico 2</v>
      </c>
      <c r="R495" s="26" t="s">
        <v>82</v>
      </c>
      <c r="S495" s="27">
        <f t="shared" si="340"/>
        <v>10</v>
      </c>
      <c r="T495" s="28"/>
      <c r="U495" s="28"/>
      <c r="V495" s="28"/>
      <c r="W495" s="28"/>
      <c r="X495" s="28"/>
      <c r="Y495" s="28"/>
      <c r="Z495" s="25" t="str">
        <f t="shared" si="357"/>
        <v>https://analytics.zoho.com/open-view/2395394000001128577?ZOHO_CRITERIA=%224.5%22.%22Id_Tama%C3%B1o_Espec%C3%ADfico%22%3D10</v>
      </c>
      <c r="AA495" s="29" t="s">
        <v>100</v>
      </c>
      <c r="AB495" s="30" t="str">
        <f t="shared" si="361"/>
        <v>Chile</v>
      </c>
      <c r="AC495" s="31" t="str">
        <f t="shared" si="361"/>
        <v>Año 2020</v>
      </c>
      <c r="AD495" s="32" t="str">
        <f t="shared" si="361"/>
        <v>empresas</v>
      </c>
      <c r="AE495" s="30" t="str">
        <f t="shared" si="361"/>
        <v>Número</v>
      </c>
      <c r="AG495" s="33" t="str">
        <f t="shared" si="342"/>
        <v>Gráfico 2</v>
      </c>
      <c r="AH495" s="34" t="str">
        <f t="shared" si="352"/>
        <v>Número de Empresas Agrícultura</v>
      </c>
      <c r="AI495" s="34" t="str">
        <f t="shared" si="355"/>
        <v>Número de empleados contratados en empresas dedicadas a agricultura y/o ganadería clasificadas por el Servicio de Impuestos Internos de tamaño MEDIANA 2</v>
      </c>
      <c r="AJ495" s="34" t="str">
        <f t="shared" si="344"/>
        <v>Número de  Empresas del Sector Agrícola por Cultivo en la Categoría de Tamaño Específica: MEDIANA 2 del Servicio de Impuestos Internos de Chile para el Año 2020 (empleados)</v>
      </c>
      <c r="AK495" s="35" t="str">
        <f t="shared" si="362"/>
        <v>Año 2020</v>
      </c>
      <c r="AL495" s="34" t="str">
        <f t="shared" si="362"/>
        <v>venta estimada, empresas en agricultura, cultivos, actividad económica, agricultura, ganadería</v>
      </c>
      <c r="AM495" s="36" t="str">
        <f t="shared" si="345"/>
        <v>https://analytics.zoho.com/open-view/2395394000001128577?ZOHO_CRITERIA=%224.5%22.%22Id_Tama%C3%B1o_Espec%C3%ADfico%22%3D10</v>
      </c>
      <c r="AN495" s="44" t="str">
        <f t="shared" si="359"/>
        <v>CHL</v>
      </c>
      <c r="AO495" s="44" t="str">
        <f t="shared" si="359"/>
        <v>País</v>
      </c>
      <c r="AP495" s="34" t="str">
        <f t="shared" si="359"/>
        <v>Número de Empleados de las empresas dedicadas a una actividad económica asociada a la agricultura o la ganadería, según tamaño de la empresa.</v>
      </c>
      <c r="AQ495" s="45">
        <f t="shared" si="359"/>
        <v>44324</v>
      </c>
      <c r="AR495" s="36" t="str">
        <f t="shared" si="359"/>
        <v>Español</v>
      </c>
      <c r="AS495" s="36" t="str">
        <f t="shared" si="359"/>
        <v>Naty</v>
      </c>
      <c r="AT495" s="40" t="str">
        <f t="shared" si="359"/>
        <v>No Aplica</v>
      </c>
      <c r="AU495" s="40" t="str">
        <f t="shared" si="359"/>
        <v>No Aplica</v>
      </c>
      <c r="AV495" s="40" t="str">
        <f t="shared" si="359"/>
        <v>No Aplica</v>
      </c>
      <c r="AW495" s="35">
        <f t="shared" si="359"/>
        <v>100100000</v>
      </c>
      <c r="AX495" s="41" t="e">
        <f t="shared" si="359"/>
        <v>#REF!</v>
      </c>
      <c r="AY495" s="46" t="str">
        <f t="shared" si="359"/>
        <v>Fruta</v>
      </c>
      <c r="AZ495" s="40">
        <f t="shared" si="359"/>
        <v>38</v>
      </c>
      <c r="BA495" s="41" t="e">
        <f>+VLOOKUP($Z495,[4]!Temporalidad[[nombre]:[Columna1]],7,0)</f>
        <v>#REF!</v>
      </c>
      <c r="BB495" s="41" t="e">
        <f>+VLOOKUP($B495,[4]!Tipo_Gráfico[#Data],2,0)</f>
        <v>#REF!</v>
      </c>
      <c r="BC495" s="36" t="str">
        <f t="shared" si="354"/>
        <v>Servicio de Impuestos Internos , Ministerio de Hacienda, Chile</v>
      </c>
      <c r="BD495" s="35" t="e">
        <f>+VLOOKUP($AA495,[4]!unidad_medida[[nombre]:[Columna1]],2,0)</f>
        <v>#REF!</v>
      </c>
      <c r="BE495" s="40" t="str">
        <f t="shared" si="360"/>
        <v>No Aplica</v>
      </c>
      <c r="BF495" s="40" t="str">
        <f t="shared" si="360"/>
        <v>No Aplica</v>
      </c>
      <c r="BG495" s="40" t="str">
        <f t="shared" si="360"/>
        <v>No Aplica</v>
      </c>
      <c r="BH495" s="41" t="e">
        <f>+VLOOKUP($AP495,[4]!Responsables[#Data],3,0)</f>
        <v>#REF!</v>
      </c>
      <c r="BI495" s="41" t="e">
        <f>+VLOOKUP($AA495,[4]!unidad_medida[[nombre]:[Columna1]],5,0)</f>
        <v>#REF!</v>
      </c>
    </row>
    <row r="496" spans="1:61" ht="24" x14ac:dyDescent="0.35">
      <c r="A496" s="58" t="s">
        <v>250</v>
      </c>
      <c r="B496" s="58" t="s">
        <v>251</v>
      </c>
      <c r="C496" s="59">
        <v>4.4000000000000004</v>
      </c>
      <c r="D496" s="19">
        <f t="shared" si="348"/>
        <v>24</v>
      </c>
      <c r="E496" s="20" t="str">
        <f t="shared" si="358"/>
        <v>GR</v>
      </c>
      <c r="F496" s="21"/>
      <c r="G496" s="22"/>
      <c r="H496" s="22"/>
      <c r="I496" s="23" t="s">
        <v>48</v>
      </c>
      <c r="J496" s="24">
        <v>11</v>
      </c>
      <c r="K496" s="22"/>
      <c r="L496" s="22"/>
      <c r="M496" s="22"/>
      <c r="N496" s="22"/>
      <c r="O496" s="22"/>
      <c r="P496" s="53" t="str">
        <f t="shared" si="356"/>
        <v>Número de  Empresas del Sector Agrícola por Cultivo en la Categoría de Tamaño Específica: GRANDE 2 del Servicio de Impuestos Internos de Chile para el Año 2020 (empleados)</v>
      </c>
      <c r="Q496" s="20" t="str">
        <f t="shared" si="350"/>
        <v>Gráfico 2</v>
      </c>
      <c r="R496" s="26" t="s">
        <v>84</v>
      </c>
      <c r="S496" s="27">
        <f t="shared" si="340"/>
        <v>11</v>
      </c>
      <c r="T496" s="28"/>
      <c r="U496" s="28"/>
      <c r="V496" s="28"/>
      <c r="W496" s="28"/>
      <c r="X496" s="28"/>
      <c r="Y496" s="28"/>
      <c r="Z496" s="25" t="str">
        <f t="shared" si="357"/>
        <v>https://analytics.zoho.com/open-view/2395394000001128577?ZOHO_CRITERIA=%224.5%22.%22Id_Tama%C3%B1o_Espec%C3%ADfico%22%3D11</v>
      </c>
      <c r="AA496" s="29" t="s">
        <v>101</v>
      </c>
      <c r="AB496" s="30" t="str">
        <f t="shared" si="361"/>
        <v>Chile</v>
      </c>
      <c r="AC496" s="31" t="str">
        <f t="shared" si="361"/>
        <v>Año 2020</v>
      </c>
      <c r="AD496" s="32" t="str">
        <f t="shared" si="361"/>
        <v>empresas</v>
      </c>
      <c r="AE496" s="30" t="str">
        <f t="shared" si="361"/>
        <v>Número</v>
      </c>
      <c r="AG496" s="33" t="str">
        <f t="shared" si="342"/>
        <v>Gráfico 2</v>
      </c>
      <c r="AH496" s="34" t="str">
        <f t="shared" si="352"/>
        <v>Número de Empresas Agrícultura</v>
      </c>
      <c r="AI496" s="34" t="str">
        <f t="shared" si="355"/>
        <v>Número de empleados contratados en empresas dedicadas a agricultura y/o ganadería clasificadas por el Servicio de Impuestos Internos de tamaño GRANDE 2</v>
      </c>
      <c r="AJ496" s="34" t="str">
        <f t="shared" si="344"/>
        <v>Número de  Empresas del Sector Agrícola por Cultivo en la Categoría de Tamaño Específica: GRANDE 2 del Servicio de Impuestos Internos de Chile para el Año 2020 (empleados)</v>
      </c>
      <c r="AK496" s="35" t="str">
        <f t="shared" si="362"/>
        <v>Año 2020</v>
      </c>
      <c r="AL496" s="34" t="str">
        <f t="shared" si="362"/>
        <v>venta estimada, empresas en agricultura, cultivos, actividad económica, agricultura, ganadería</v>
      </c>
      <c r="AM496" s="36" t="str">
        <f t="shared" si="345"/>
        <v>https://analytics.zoho.com/open-view/2395394000001128577?ZOHO_CRITERIA=%224.5%22.%22Id_Tama%C3%B1o_Espec%C3%ADfico%22%3D11</v>
      </c>
      <c r="AN496" s="44" t="str">
        <f t="shared" si="359"/>
        <v>CHL</v>
      </c>
      <c r="AO496" s="44" t="str">
        <f t="shared" si="359"/>
        <v>País</v>
      </c>
      <c r="AP496" s="34" t="str">
        <f t="shared" si="359"/>
        <v>Número de Empleados de las empresas dedicadas a una actividad económica asociada a la agricultura o la ganadería, según tamaño de la empresa.</v>
      </c>
      <c r="AQ496" s="45">
        <f t="shared" si="359"/>
        <v>44324</v>
      </c>
      <c r="AR496" s="36" t="str">
        <f t="shared" si="359"/>
        <v>Español</v>
      </c>
      <c r="AS496" s="36" t="str">
        <f t="shared" si="359"/>
        <v>Naty</v>
      </c>
      <c r="AT496" s="40" t="str">
        <f t="shared" si="359"/>
        <v>No Aplica</v>
      </c>
      <c r="AU496" s="40" t="str">
        <f t="shared" si="359"/>
        <v>No Aplica</v>
      </c>
      <c r="AV496" s="40" t="str">
        <f t="shared" si="359"/>
        <v>No Aplica</v>
      </c>
      <c r="AW496" s="35">
        <f t="shared" si="359"/>
        <v>100100000</v>
      </c>
      <c r="AX496" s="41" t="e">
        <f t="shared" si="359"/>
        <v>#REF!</v>
      </c>
      <c r="AY496" s="46" t="str">
        <f t="shared" si="359"/>
        <v>Fruta</v>
      </c>
      <c r="AZ496" s="40">
        <f t="shared" si="359"/>
        <v>38</v>
      </c>
      <c r="BA496" s="41" t="e">
        <f>+VLOOKUP($Z496,[4]!Temporalidad[[nombre]:[Columna1]],7,0)</f>
        <v>#REF!</v>
      </c>
      <c r="BB496" s="41" t="e">
        <f>+VLOOKUP($B496,[4]!Tipo_Gráfico[#Data],2,0)</f>
        <v>#REF!</v>
      </c>
      <c r="BC496" s="36" t="str">
        <f t="shared" si="354"/>
        <v>Servicio de Impuestos Internos , Ministerio de Hacienda, Chile</v>
      </c>
      <c r="BD496" s="35" t="e">
        <f>+VLOOKUP($AA496,[4]!unidad_medida[[nombre]:[Columna1]],2,0)</f>
        <v>#REF!</v>
      </c>
      <c r="BE496" s="40" t="str">
        <f t="shared" si="360"/>
        <v>No Aplica</v>
      </c>
      <c r="BF496" s="40" t="str">
        <f t="shared" si="360"/>
        <v>No Aplica</v>
      </c>
      <c r="BG496" s="40" t="str">
        <f t="shared" si="360"/>
        <v>No Aplica</v>
      </c>
      <c r="BH496" s="41" t="e">
        <f>+VLOOKUP($AP496,[4]!Responsables[#Data],3,0)</f>
        <v>#REF!</v>
      </c>
      <c r="BI496" s="41" t="e">
        <f>+VLOOKUP($AA496,[4]!unidad_medida[[nombre]:[Columna1]],5,0)</f>
        <v>#REF!</v>
      </c>
    </row>
    <row r="497" spans="1:61" ht="24" x14ac:dyDescent="0.35">
      <c r="A497" s="58" t="s">
        <v>250</v>
      </c>
      <c r="B497" s="58" t="s">
        <v>251</v>
      </c>
      <c r="C497" s="59">
        <v>4.4000000000000004</v>
      </c>
      <c r="D497" s="19">
        <f t="shared" si="348"/>
        <v>25</v>
      </c>
      <c r="E497" s="20" t="str">
        <f t="shared" si="358"/>
        <v>GR</v>
      </c>
      <c r="F497" s="21"/>
      <c r="G497" s="22"/>
      <c r="H497" s="22"/>
      <c r="I497" s="23" t="s">
        <v>48</v>
      </c>
      <c r="J497" s="24">
        <v>12</v>
      </c>
      <c r="K497" s="22"/>
      <c r="L497" s="22"/>
      <c r="M497" s="22"/>
      <c r="N497" s="22"/>
      <c r="O497" s="22"/>
      <c r="P497" s="53" t="str">
        <f t="shared" si="356"/>
        <v>Número de  Empresas del Sector Agrícola por Cultivo en la Categoría de Tamaño Específica: GRANDE 4 del Servicio de Impuestos Internos de Chile para el Año 2020 (empleados)</v>
      </c>
      <c r="Q497" s="20" t="str">
        <f t="shared" si="350"/>
        <v>Gráfico 2</v>
      </c>
      <c r="R497" s="26" t="s">
        <v>86</v>
      </c>
      <c r="S497" s="27">
        <f t="shared" si="340"/>
        <v>12</v>
      </c>
      <c r="T497" s="28"/>
      <c r="U497" s="28"/>
      <c r="V497" s="28"/>
      <c r="W497" s="28"/>
      <c r="X497" s="28"/>
      <c r="Y497" s="28"/>
      <c r="Z497" s="25" t="str">
        <f t="shared" si="357"/>
        <v>https://analytics.zoho.com/open-view/2395394000001128577?ZOHO_CRITERIA=%224.5%22.%22Id_Tama%C3%B1o_Espec%C3%ADfico%22%3D12</v>
      </c>
      <c r="AA497" s="29" t="s">
        <v>102</v>
      </c>
      <c r="AB497" s="30" t="str">
        <f t="shared" si="361"/>
        <v>Chile</v>
      </c>
      <c r="AC497" s="31" t="str">
        <f t="shared" si="361"/>
        <v>Año 2020</v>
      </c>
      <c r="AD497" s="32" t="str">
        <f t="shared" si="361"/>
        <v>empresas</v>
      </c>
      <c r="AE497" s="30" t="str">
        <f t="shared" si="361"/>
        <v>Número</v>
      </c>
      <c r="AG497" s="33" t="str">
        <f t="shared" si="342"/>
        <v>Gráfico 2</v>
      </c>
      <c r="AH497" s="34" t="str">
        <f t="shared" si="352"/>
        <v>Número de Empresas Agrícultura</v>
      </c>
      <c r="AI497" s="34" t="str">
        <f t="shared" si="355"/>
        <v>Número de empleados contratados en empresas dedicadas a agricultura y/o ganadería clasificadas por el Servicio de Impuestos Internos de tamaño GRANDE 4</v>
      </c>
      <c r="AJ497" s="34" t="str">
        <f t="shared" si="344"/>
        <v>Número de  Empresas del Sector Agrícola por Cultivo en la Categoría de Tamaño Específica: GRANDE 4 del Servicio de Impuestos Internos de Chile para el Año 2020 (empleados)</v>
      </c>
      <c r="AK497" s="35" t="str">
        <f t="shared" si="362"/>
        <v>Año 2020</v>
      </c>
      <c r="AL497" s="34" t="str">
        <f t="shared" si="362"/>
        <v>venta estimada, empresas en agricultura, cultivos, actividad económica, agricultura, ganadería</v>
      </c>
      <c r="AM497" s="36" t="str">
        <f t="shared" si="345"/>
        <v>https://analytics.zoho.com/open-view/2395394000001128577?ZOHO_CRITERIA=%224.5%22.%22Id_Tama%C3%B1o_Espec%C3%ADfico%22%3D12</v>
      </c>
      <c r="AN497" s="44" t="str">
        <f t="shared" si="359"/>
        <v>CHL</v>
      </c>
      <c r="AO497" s="44" t="str">
        <f t="shared" si="359"/>
        <v>País</v>
      </c>
      <c r="AP497" s="34" t="str">
        <f t="shared" si="359"/>
        <v>Número de Empleados de las empresas dedicadas a una actividad económica asociada a la agricultura o la ganadería, según tamaño de la empresa.</v>
      </c>
      <c r="AQ497" s="45">
        <f t="shared" si="359"/>
        <v>44324</v>
      </c>
      <c r="AR497" s="36" t="str">
        <f t="shared" si="359"/>
        <v>Español</v>
      </c>
      <c r="AS497" s="36" t="str">
        <f t="shared" si="359"/>
        <v>Naty</v>
      </c>
      <c r="AT497" s="40" t="str">
        <f t="shared" si="359"/>
        <v>No Aplica</v>
      </c>
      <c r="AU497" s="40" t="str">
        <f t="shared" si="359"/>
        <v>No Aplica</v>
      </c>
      <c r="AV497" s="40" t="str">
        <f t="shared" si="359"/>
        <v>No Aplica</v>
      </c>
      <c r="AW497" s="35">
        <f t="shared" si="359"/>
        <v>100100000</v>
      </c>
      <c r="AX497" s="41" t="e">
        <f t="shared" si="359"/>
        <v>#REF!</v>
      </c>
      <c r="AY497" s="46" t="str">
        <f t="shared" si="359"/>
        <v>Fruta</v>
      </c>
      <c r="AZ497" s="40">
        <f t="shared" si="359"/>
        <v>38</v>
      </c>
      <c r="BA497" s="41" t="e">
        <f>+VLOOKUP($Z497,[4]!Temporalidad[[nombre]:[Columna1]],7,0)</f>
        <v>#REF!</v>
      </c>
      <c r="BB497" s="41" t="e">
        <f>+VLOOKUP($B497,[4]!Tipo_Gráfico[#Data],2,0)</f>
        <v>#REF!</v>
      </c>
      <c r="BC497" s="36" t="str">
        <f t="shared" si="354"/>
        <v>Servicio de Impuestos Internos , Ministerio de Hacienda, Chile</v>
      </c>
      <c r="BD497" s="35" t="e">
        <f>+VLOOKUP($AA497,[4]!unidad_medida[[nombre]:[Columna1]],2,0)</f>
        <v>#REF!</v>
      </c>
      <c r="BE497" s="40" t="str">
        <f t="shared" si="360"/>
        <v>No Aplica</v>
      </c>
      <c r="BF497" s="40" t="str">
        <f t="shared" si="360"/>
        <v>No Aplica</v>
      </c>
      <c r="BG497" s="40" t="str">
        <f t="shared" si="360"/>
        <v>No Aplica</v>
      </c>
      <c r="BH497" s="41" t="e">
        <f>+VLOOKUP($AP497,[4]!Responsables[#Data],3,0)</f>
        <v>#REF!</v>
      </c>
      <c r="BI497" s="41" t="e">
        <f>+VLOOKUP($AA497,[4]!unidad_medida[[nombre]:[Columna1]],5,0)</f>
        <v>#REF!</v>
      </c>
    </row>
    <row r="498" spans="1:61" ht="24" x14ac:dyDescent="0.35">
      <c r="A498" s="58" t="s">
        <v>250</v>
      </c>
      <c r="B498" s="58" t="s">
        <v>251</v>
      </c>
      <c r="C498" s="59">
        <v>4.4000000000000004</v>
      </c>
      <c r="D498" s="19">
        <f t="shared" si="348"/>
        <v>26</v>
      </c>
      <c r="E498" s="20" t="str">
        <f t="shared" si="358"/>
        <v>GR</v>
      </c>
      <c r="F498" s="21"/>
      <c r="G498" s="22"/>
      <c r="H498" s="22"/>
      <c r="I498" s="23" t="s">
        <v>48</v>
      </c>
      <c r="J498" s="24">
        <v>13</v>
      </c>
      <c r="K498" s="22"/>
      <c r="L498" s="22"/>
      <c r="M498" s="22"/>
      <c r="N498" s="22"/>
      <c r="O498" s="22"/>
      <c r="P498" s="53" t="str">
        <f t="shared" si="356"/>
        <v>Número de  Empresas del Sector Agrícola por Cultivo en la Categoría de Tamaño Específica: GRANDE 3 del Servicio de Impuestos Internos de Chile para el Año 2020 (empleados)</v>
      </c>
      <c r="Q498" s="20" t="str">
        <f t="shared" si="350"/>
        <v>Gráfico 2</v>
      </c>
      <c r="R498" s="26" t="s">
        <v>88</v>
      </c>
      <c r="S498" s="27">
        <f t="shared" si="340"/>
        <v>13</v>
      </c>
      <c r="T498" s="28"/>
      <c r="U498" s="28"/>
      <c r="V498" s="28"/>
      <c r="W498" s="28"/>
      <c r="X498" s="28"/>
      <c r="Y498" s="28"/>
      <c r="Z498" s="25" t="str">
        <f t="shared" si="357"/>
        <v>https://analytics.zoho.com/open-view/2395394000001128577?ZOHO_CRITERIA=%224.5%22.%22Id_Tama%C3%B1o_Espec%C3%ADfico%22%3D13</v>
      </c>
      <c r="AA498" s="29" t="s">
        <v>103</v>
      </c>
      <c r="AB498" s="30" t="str">
        <f t="shared" si="361"/>
        <v>Chile</v>
      </c>
      <c r="AC498" s="31" t="str">
        <f t="shared" si="361"/>
        <v>Año 2020</v>
      </c>
      <c r="AD498" s="32" t="str">
        <f t="shared" si="361"/>
        <v>empresas</v>
      </c>
      <c r="AE498" s="30" t="str">
        <f t="shared" si="361"/>
        <v>Número</v>
      </c>
      <c r="AG498" s="33" t="str">
        <f t="shared" si="342"/>
        <v>Gráfico 2</v>
      </c>
      <c r="AH498" s="34" t="str">
        <f t="shared" si="352"/>
        <v>Número de Empresas Agrícultura</v>
      </c>
      <c r="AI498" s="34" t="str">
        <f t="shared" si="355"/>
        <v>Número de empleados contratados en empresas dedicadas a agricultura y/o ganadería clasificadas por el Servicio de Impuestos Internos de tamaño GRANDE 3</v>
      </c>
      <c r="AJ498" s="34" t="str">
        <f t="shared" si="344"/>
        <v>Número de  Empresas del Sector Agrícola por Cultivo en la Categoría de Tamaño Específica: GRANDE 3 del Servicio de Impuestos Internos de Chile para el Año 2020 (empleados)</v>
      </c>
      <c r="AK498" s="35" t="str">
        <f t="shared" si="362"/>
        <v>Año 2020</v>
      </c>
      <c r="AL498" s="34" t="str">
        <f t="shared" si="362"/>
        <v>venta estimada, empresas en agricultura, cultivos, actividad económica, agricultura, ganadería</v>
      </c>
      <c r="AM498" s="36" t="str">
        <f t="shared" si="345"/>
        <v>https://analytics.zoho.com/open-view/2395394000001128577?ZOHO_CRITERIA=%224.5%22.%22Id_Tama%C3%B1o_Espec%C3%ADfico%22%3D13</v>
      </c>
      <c r="AN498" s="44" t="str">
        <f t="shared" si="359"/>
        <v>CHL</v>
      </c>
      <c r="AO498" s="44" t="str">
        <f t="shared" si="359"/>
        <v>País</v>
      </c>
      <c r="AP498" s="34" t="str">
        <f t="shared" si="359"/>
        <v>Número de Empleados de las empresas dedicadas a una actividad económica asociada a la agricultura o la ganadería, según tamaño de la empresa.</v>
      </c>
      <c r="AQ498" s="45">
        <f t="shared" si="359"/>
        <v>44324</v>
      </c>
      <c r="AR498" s="36" t="str">
        <f t="shared" si="359"/>
        <v>Español</v>
      </c>
      <c r="AS498" s="36" t="str">
        <f t="shared" si="359"/>
        <v>Naty</v>
      </c>
      <c r="AT498" s="40" t="str">
        <f t="shared" si="359"/>
        <v>No Aplica</v>
      </c>
      <c r="AU498" s="40" t="str">
        <f t="shared" si="359"/>
        <v>No Aplica</v>
      </c>
      <c r="AV498" s="40" t="str">
        <f t="shared" si="359"/>
        <v>No Aplica</v>
      </c>
      <c r="AW498" s="35">
        <f t="shared" si="359"/>
        <v>100100000</v>
      </c>
      <c r="AX498" s="41" t="e">
        <f t="shared" si="359"/>
        <v>#REF!</v>
      </c>
      <c r="AY498" s="46" t="str">
        <f t="shared" si="359"/>
        <v>Fruta</v>
      </c>
      <c r="AZ498" s="40">
        <f t="shared" si="359"/>
        <v>38</v>
      </c>
      <c r="BA498" s="41" t="e">
        <f>+VLOOKUP($Z498,[4]!Temporalidad[[nombre]:[Columna1]],7,0)</f>
        <v>#REF!</v>
      </c>
      <c r="BB498" s="41" t="e">
        <f>+VLOOKUP($B498,[4]!Tipo_Gráfico[#Data],2,0)</f>
        <v>#REF!</v>
      </c>
      <c r="BC498" s="36" t="str">
        <f t="shared" si="354"/>
        <v>Servicio de Impuestos Internos , Ministerio de Hacienda, Chile</v>
      </c>
      <c r="BD498" s="35" t="e">
        <f>+VLOOKUP($AA498,[4]!unidad_medida[[nombre]:[Columna1]],2,0)</f>
        <v>#REF!</v>
      </c>
      <c r="BE498" s="40" t="str">
        <f t="shared" si="360"/>
        <v>No Aplica</v>
      </c>
      <c r="BF498" s="40" t="str">
        <f t="shared" si="360"/>
        <v>No Aplica</v>
      </c>
      <c r="BG498" s="40" t="str">
        <f t="shared" si="360"/>
        <v>No Aplica</v>
      </c>
      <c r="BH498" s="41" t="e">
        <f>+VLOOKUP($AP498,[4]!Responsables[#Data],3,0)</f>
        <v>#REF!</v>
      </c>
      <c r="BI498" s="41" t="e">
        <f>+VLOOKUP($AA498,[4]!unidad_medida[[nombre]:[Columna1]],5,0)</f>
        <v>#REF!</v>
      </c>
    </row>
    <row r="499" spans="1:61" ht="24" x14ac:dyDescent="0.35">
      <c r="A499" s="58" t="s">
        <v>250</v>
      </c>
      <c r="B499" s="58" t="s">
        <v>251</v>
      </c>
      <c r="C499" s="59">
        <v>4.4000000000000004</v>
      </c>
      <c r="D499" s="19">
        <f t="shared" si="348"/>
        <v>27</v>
      </c>
      <c r="E499" s="20" t="str">
        <f t="shared" si="358"/>
        <v>GR</v>
      </c>
      <c r="F499" s="21"/>
      <c r="G499" s="22"/>
      <c r="H499" s="23" t="s">
        <v>48</v>
      </c>
      <c r="I499" s="22"/>
      <c r="J499" s="24">
        <v>1</v>
      </c>
      <c r="K499" s="22"/>
      <c r="L499" s="22"/>
      <c r="M499" s="22"/>
      <c r="N499" s="22"/>
      <c r="O499" s="22"/>
      <c r="P499" s="53" t="str">
        <f>+"Ventas Estimadas de Empresas del Sector Agrícola por Tipo de Cultivo en la Categoría de Tamaño Específica: "&amp;R499&amp;" del Servicio de Impuestos Internos de Chile para el Año 2020 (USD)"</f>
        <v>Ventas Estimadas de Empresas del Sector Agrícola por Tipo de Cultivo en la Categoría de Tamaño Específica: SIN VENTAS del Servicio de Impuestos Internos de Chile para el Año 2020 (USD)</v>
      </c>
      <c r="Q499" s="20" t="s">
        <v>104</v>
      </c>
      <c r="R499" s="26" t="s">
        <v>50</v>
      </c>
      <c r="S499" s="27">
        <f t="shared" si="340"/>
        <v>1</v>
      </c>
      <c r="T499" s="28"/>
      <c r="U499" s="28"/>
      <c r="V499" s="28"/>
      <c r="W499" s="28"/>
      <c r="X499" s="28"/>
      <c r="Y499" s="28"/>
      <c r="Z499" s="25" t="str">
        <f>+"https://analytics.zoho.com/open-view/2395394000001128894?ZOHO_CRITERIA=%224.5%22.%22Id_Tama%C3%B1o_Espec%C3%ADfico%22%3D"&amp;S499</f>
        <v>https://analytics.zoho.com/open-view/2395394000001128894?ZOHO_CRITERIA=%224.5%22.%22Id_Tama%C3%B1o_Espec%C3%ADfico%22%3D1</v>
      </c>
      <c r="AA499" s="29" t="s">
        <v>105</v>
      </c>
      <c r="AB499" s="30" t="str">
        <f t="shared" si="361"/>
        <v>Chile</v>
      </c>
      <c r="AC499" s="31" t="str">
        <f t="shared" si="361"/>
        <v>Año 2020</v>
      </c>
      <c r="AD499" s="32" t="s">
        <v>106</v>
      </c>
      <c r="AE499" s="30" t="s">
        <v>107</v>
      </c>
      <c r="AG499" s="33" t="str">
        <f t="shared" si="342"/>
        <v>Gráfico 3</v>
      </c>
      <c r="AH499" s="34" t="s">
        <v>108</v>
      </c>
      <c r="AI499" s="34" t="str">
        <f>+"Ventas Estimadas de empresas dedicadas a agricultura y/o ganadería clasificadas por el Servicio de Impuestos Internos de tamaño "&amp;R499</f>
        <v>Ventas Estimadas de empresas dedicadas a agricultura y/o ganadería clasificadas por el Servicio de Impuestos Internos de tamaño SIN VENTAS</v>
      </c>
      <c r="AJ499" s="34" t="str">
        <f t="shared" si="344"/>
        <v>Ventas Estimadas de Empresas del Sector Agrícola por Tipo de Cultivo en la Categoría de Tamaño Específica: SIN VENTAS del Servicio de Impuestos Internos de Chile para el Año 2020 (USD)</v>
      </c>
      <c r="AK499" s="35" t="str">
        <f t="shared" si="362"/>
        <v>Año 2020</v>
      </c>
      <c r="AL499" s="34" t="str">
        <f t="shared" si="362"/>
        <v>venta estimada, empresas en agricultura, cultivos, actividad económica, agricultura, ganadería</v>
      </c>
      <c r="AM499" s="36" t="str">
        <f t="shared" si="345"/>
        <v>https://analytics.zoho.com/open-view/2395394000001128894?ZOHO_CRITERIA=%224.5%22.%22Id_Tama%C3%B1o_Espec%C3%ADfico%22%3D1</v>
      </c>
      <c r="AN499" s="44" t="str">
        <f t="shared" si="359"/>
        <v>CHL</v>
      </c>
      <c r="AO499" s="44" t="str">
        <f t="shared" si="359"/>
        <v>País</v>
      </c>
      <c r="AP499" s="34" t="str">
        <f t="shared" si="359"/>
        <v>Número de Empleados de las empresas dedicadas a una actividad económica asociada a la agricultura o la ganadería, según tamaño de la empresa.</v>
      </c>
      <c r="AQ499" s="45">
        <f t="shared" si="359"/>
        <v>44324</v>
      </c>
      <c r="AR499" s="36" t="str">
        <f t="shared" si="359"/>
        <v>Español</v>
      </c>
      <c r="AS499" s="36" t="str">
        <f t="shared" si="359"/>
        <v>Naty</v>
      </c>
      <c r="AT499" s="40" t="str">
        <f t="shared" si="359"/>
        <v>No Aplica</v>
      </c>
      <c r="AU499" s="40" t="str">
        <f t="shared" si="359"/>
        <v>No Aplica</v>
      </c>
      <c r="AV499" s="40" t="str">
        <f t="shared" si="359"/>
        <v>No Aplica</v>
      </c>
      <c r="AW499" s="35">
        <f t="shared" si="359"/>
        <v>100100000</v>
      </c>
      <c r="AX499" s="41" t="e">
        <f t="shared" si="359"/>
        <v>#REF!</v>
      </c>
      <c r="AY499" s="46" t="str">
        <f t="shared" si="359"/>
        <v>Fruta</v>
      </c>
      <c r="AZ499" s="40">
        <f t="shared" si="359"/>
        <v>38</v>
      </c>
      <c r="BA499" s="41" t="e">
        <f>+VLOOKUP($Z499,[4]!Temporalidad[[nombre]:[Columna1]],7,0)</f>
        <v>#REF!</v>
      </c>
      <c r="BB499" s="41" t="e">
        <f>+VLOOKUP($B499,[4]!Tipo_Gráfico[#Data],2,0)</f>
        <v>#REF!</v>
      </c>
      <c r="BC499" s="36" t="str">
        <f t="shared" si="354"/>
        <v>Servicio de Impuestos Internos , Ministerio de Hacienda, Chile</v>
      </c>
      <c r="BD499" s="35" t="e">
        <f>+VLOOKUP($AA499,[4]!unidad_medida[[nombre]:[Columna1]],2,0)</f>
        <v>#REF!</v>
      </c>
      <c r="BE499" s="40" t="str">
        <f t="shared" si="360"/>
        <v>No Aplica</v>
      </c>
      <c r="BF499" s="40" t="str">
        <f t="shared" si="360"/>
        <v>No Aplica</v>
      </c>
      <c r="BG499" s="40" t="str">
        <f t="shared" si="360"/>
        <v>No Aplica</v>
      </c>
      <c r="BH499" s="41" t="e">
        <f>+VLOOKUP($AP499,[4]!Responsables[#Data],3,0)</f>
        <v>#REF!</v>
      </c>
      <c r="BI499" s="41" t="e">
        <f>+VLOOKUP($AA499,[4]!unidad_medida[[nombre]:[Columna1]],5,0)</f>
        <v>#REF!</v>
      </c>
    </row>
    <row r="500" spans="1:61" ht="24" x14ac:dyDescent="0.35">
      <c r="A500" s="58" t="s">
        <v>250</v>
      </c>
      <c r="B500" s="58" t="s">
        <v>251</v>
      </c>
      <c r="C500" s="59">
        <v>4.4000000000000004</v>
      </c>
      <c r="D500" s="19">
        <f t="shared" si="348"/>
        <v>28</v>
      </c>
      <c r="E500" s="20" t="str">
        <f t="shared" si="358"/>
        <v>GR</v>
      </c>
      <c r="F500" s="21"/>
      <c r="G500" s="22"/>
      <c r="H500" s="23" t="s">
        <v>48</v>
      </c>
      <c r="I500" s="22"/>
      <c r="J500" s="24">
        <v>2</v>
      </c>
      <c r="K500" s="22"/>
      <c r="L500" s="22"/>
      <c r="M500" s="22"/>
      <c r="N500" s="22"/>
      <c r="O500" s="22"/>
      <c r="P500" s="53" t="str">
        <f t="shared" ref="P500:P511" si="363">+"Ventas Estimadas de Empresas del Sector Agrícola por Tipo de Cultivo en la Categoría de Tamaño Específica: "&amp;R500&amp;" del Servicio de Impuestos Internos de Chile para el Año 2020 (USD)"</f>
        <v>Ventas Estimadas de Empresas del Sector Agrícola por Tipo de Cultivo en la Categoría de Tamaño Específica: PEQUEÑA 2 del Servicio de Impuestos Internos de Chile para el Año 2020 (USD)</v>
      </c>
      <c r="Q500" s="20" t="str">
        <f t="shared" si="350"/>
        <v>Gráfico 3</v>
      </c>
      <c r="R500" s="26" t="s">
        <v>66</v>
      </c>
      <c r="S500" s="27">
        <f t="shared" si="340"/>
        <v>2</v>
      </c>
      <c r="T500" s="28"/>
      <c r="U500" s="28"/>
      <c r="V500" s="28"/>
      <c r="W500" s="28"/>
      <c r="X500" s="28"/>
      <c r="Y500" s="28"/>
      <c r="Z500" s="25" t="str">
        <f t="shared" ref="Z500:Z511" si="364">+"https://analytics.zoho.com/open-view/2395394000001128894?ZOHO_CRITERIA=%224.5%22.%22Id_Tama%C3%B1o_Espec%C3%ADfico%22%3D"&amp;S500</f>
        <v>https://analytics.zoho.com/open-view/2395394000001128894?ZOHO_CRITERIA=%224.5%22.%22Id_Tama%C3%B1o_Espec%C3%ADfico%22%3D2</v>
      </c>
      <c r="AA500" s="29" t="s">
        <v>109</v>
      </c>
      <c r="AB500" s="30" t="str">
        <f t="shared" si="361"/>
        <v>Chile</v>
      </c>
      <c r="AC500" s="31" t="str">
        <f t="shared" si="361"/>
        <v>Año 2020</v>
      </c>
      <c r="AD500" s="32" t="str">
        <f t="shared" si="361"/>
        <v>Dólar USA</v>
      </c>
      <c r="AE500" s="30" t="str">
        <f t="shared" si="361"/>
        <v>Ventas</v>
      </c>
      <c r="AG500" s="33" t="str">
        <f t="shared" si="342"/>
        <v>Gráfico 3</v>
      </c>
      <c r="AH500" s="34" t="str">
        <f t="shared" si="352"/>
        <v>Ventas Estimadas Agricultura</v>
      </c>
      <c r="AI500" s="34" t="str">
        <f t="shared" ref="AI500:AI524" si="365">+"Ventas Estimadas de empresas dedicadas a agricultura y/o ganadería clasificadas por el Servicio de Impuestos Internos de tamaño "&amp;R500</f>
        <v>Ventas Estimadas de empresas dedicadas a agricultura y/o ganadería clasificadas por el Servicio de Impuestos Internos de tamaño PEQUEÑA 2</v>
      </c>
      <c r="AJ500" s="34" t="str">
        <f t="shared" si="344"/>
        <v>Ventas Estimadas de Empresas del Sector Agrícola por Tipo de Cultivo en la Categoría de Tamaño Específica: PEQUEÑA 2 del Servicio de Impuestos Internos de Chile para el Año 2020 (USD)</v>
      </c>
      <c r="AK500" s="35" t="str">
        <f t="shared" si="362"/>
        <v>Año 2020</v>
      </c>
      <c r="AL500" s="34" t="str">
        <f t="shared" si="362"/>
        <v>venta estimada, empresas en agricultura, cultivos, actividad económica, agricultura, ganadería</v>
      </c>
      <c r="AM500" s="36" t="str">
        <f t="shared" si="345"/>
        <v>https://analytics.zoho.com/open-view/2395394000001128894?ZOHO_CRITERIA=%224.5%22.%22Id_Tama%C3%B1o_Espec%C3%ADfico%22%3D2</v>
      </c>
      <c r="AN500" s="44" t="str">
        <f t="shared" si="359"/>
        <v>CHL</v>
      </c>
      <c r="AO500" s="44" t="str">
        <f t="shared" si="359"/>
        <v>País</v>
      </c>
      <c r="AP500" s="34" t="str">
        <f t="shared" si="359"/>
        <v>Número de Empleados de las empresas dedicadas a una actividad económica asociada a la agricultura o la ganadería, según tamaño de la empresa.</v>
      </c>
      <c r="AQ500" s="45">
        <f t="shared" si="359"/>
        <v>44324</v>
      </c>
      <c r="AR500" s="36" t="str">
        <f t="shared" si="359"/>
        <v>Español</v>
      </c>
      <c r="AS500" s="36" t="str">
        <f t="shared" si="359"/>
        <v>Naty</v>
      </c>
      <c r="AT500" s="40" t="str">
        <f t="shared" si="359"/>
        <v>No Aplica</v>
      </c>
      <c r="AU500" s="40" t="str">
        <f t="shared" si="359"/>
        <v>No Aplica</v>
      </c>
      <c r="AV500" s="40" t="str">
        <f t="shared" si="359"/>
        <v>No Aplica</v>
      </c>
      <c r="AW500" s="35">
        <f t="shared" si="359"/>
        <v>100100000</v>
      </c>
      <c r="AX500" s="41" t="e">
        <f t="shared" si="359"/>
        <v>#REF!</v>
      </c>
      <c r="AY500" s="46" t="str">
        <f t="shared" si="359"/>
        <v>Fruta</v>
      </c>
      <c r="AZ500" s="40">
        <f t="shared" si="359"/>
        <v>38</v>
      </c>
      <c r="BA500" s="41" t="e">
        <f>+VLOOKUP($Z500,[4]!Temporalidad[[nombre]:[Columna1]],7,0)</f>
        <v>#REF!</v>
      </c>
      <c r="BB500" s="41" t="e">
        <f>+VLOOKUP($B500,[4]!Tipo_Gráfico[#Data],2,0)</f>
        <v>#REF!</v>
      </c>
      <c r="BC500" s="36" t="str">
        <f t="shared" si="354"/>
        <v>Servicio de Impuestos Internos , Ministerio de Hacienda, Chile</v>
      </c>
      <c r="BD500" s="35" t="e">
        <f>+VLOOKUP($AA500,[4]!unidad_medida[[nombre]:[Columna1]],2,0)</f>
        <v>#REF!</v>
      </c>
      <c r="BE500" s="40" t="str">
        <f t="shared" si="360"/>
        <v>No Aplica</v>
      </c>
      <c r="BF500" s="40" t="str">
        <f t="shared" si="360"/>
        <v>No Aplica</v>
      </c>
      <c r="BG500" s="40" t="str">
        <f t="shared" si="360"/>
        <v>No Aplica</v>
      </c>
      <c r="BH500" s="41" t="e">
        <f>+VLOOKUP($AP500,[4]!Responsables[#Data],3,0)</f>
        <v>#REF!</v>
      </c>
      <c r="BI500" s="41" t="e">
        <f>+VLOOKUP($AA500,[4]!unidad_medida[[nombre]:[Columna1]],5,0)</f>
        <v>#REF!</v>
      </c>
    </row>
    <row r="501" spans="1:61" ht="24" x14ac:dyDescent="0.35">
      <c r="A501" s="58" t="s">
        <v>250</v>
      </c>
      <c r="B501" s="58" t="s">
        <v>251</v>
      </c>
      <c r="C501" s="59">
        <v>4.4000000000000004</v>
      </c>
      <c r="D501" s="19">
        <f t="shared" si="348"/>
        <v>29</v>
      </c>
      <c r="E501" s="20" t="s">
        <v>47</v>
      </c>
      <c r="F501" s="21"/>
      <c r="G501" s="22"/>
      <c r="H501" s="23" t="s">
        <v>48</v>
      </c>
      <c r="I501" s="22"/>
      <c r="J501" s="24">
        <v>3</v>
      </c>
      <c r="K501" s="22"/>
      <c r="L501" s="22"/>
      <c r="M501" s="22"/>
      <c r="N501" s="22"/>
      <c r="O501" s="22"/>
      <c r="P501" s="53" t="str">
        <f t="shared" si="363"/>
        <v>Ventas Estimadas de Empresas del Sector Agrícola por Tipo de Cultivo en la Categoría de Tamaño Específica: MICRO 1 del Servicio de Impuestos Internos de Chile para el Año 2020 (USD)</v>
      </c>
      <c r="Q501" s="20" t="str">
        <f t="shared" si="350"/>
        <v>Gráfico 3</v>
      </c>
      <c r="R501" s="26" t="s">
        <v>68</v>
      </c>
      <c r="S501" s="27">
        <f t="shared" si="340"/>
        <v>3</v>
      </c>
      <c r="T501" s="28"/>
      <c r="U501" s="28"/>
      <c r="V501" s="28"/>
      <c r="W501" s="28"/>
      <c r="X501" s="28"/>
      <c r="Y501" s="28"/>
      <c r="Z501" s="25" t="str">
        <f t="shared" si="364"/>
        <v>https://analytics.zoho.com/open-view/2395394000001128894?ZOHO_CRITERIA=%224.5%22.%22Id_Tama%C3%B1o_Espec%C3%ADfico%22%3D3</v>
      </c>
      <c r="AA501" s="29" t="s">
        <v>110</v>
      </c>
      <c r="AB501" s="30" t="str">
        <f t="shared" si="361"/>
        <v>Chile</v>
      </c>
      <c r="AC501" s="31" t="str">
        <f t="shared" si="361"/>
        <v>Año 2020</v>
      </c>
      <c r="AD501" s="32" t="s">
        <v>106</v>
      </c>
      <c r="AE501" s="30" t="str">
        <f t="shared" si="361"/>
        <v>Ventas</v>
      </c>
      <c r="AG501" s="33" t="str">
        <f t="shared" si="342"/>
        <v>Gráfico 3</v>
      </c>
      <c r="AH501" s="34" t="str">
        <f t="shared" si="352"/>
        <v>Ventas Estimadas Agricultura</v>
      </c>
      <c r="AI501" s="34" t="str">
        <f t="shared" si="365"/>
        <v>Ventas Estimadas de empresas dedicadas a agricultura y/o ganadería clasificadas por el Servicio de Impuestos Internos de tamaño MICRO 1</v>
      </c>
      <c r="AJ501" s="34" t="str">
        <f t="shared" si="344"/>
        <v>Ventas Estimadas de Empresas del Sector Agrícola por Tipo de Cultivo en la Categoría de Tamaño Específica: MICRO 1 del Servicio de Impuestos Internos de Chile para el Año 2020 (USD)</v>
      </c>
      <c r="AK501" s="35" t="str">
        <f t="shared" si="362"/>
        <v>Año 2020</v>
      </c>
      <c r="AL501" s="34" t="str">
        <f t="shared" si="362"/>
        <v>venta estimada, empresas en agricultura, cultivos, actividad económica, agricultura, ganadería</v>
      </c>
      <c r="AM501" s="36" t="str">
        <f t="shared" si="345"/>
        <v>https://analytics.zoho.com/open-view/2395394000001128894?ZOHO_CRITERIA=%224.5%22.%22Id_Tama%C3%B1o_Espec%C3%ADfico%22%3D3</v>
      </c>
      <c r="AN501" s="44" t="str">
        <f t="shared" si="359"/>
        <v>CHL</v>
      </c>
      <c r="AO501" s="44" t="str">
        <f t="shared" si="359"/>
        <v>País</v>
      </c>
      <c r="AP501" s="34" t="str">
        <f t="shared" si="359"/>
        <v>Número de Empleados de las empresas dedicadas a una actividad económica asociada a la agricultura o la ganadería, según tamaño de la empresa.</v>
      </c>
      <c r="AQ501" s="45">
        <f t="shared" si="359"/>
        <v>44324</v>
      </c>
      <c r="AR501" s="36" t="str">
        <f t="shared" si="359"/>
        <v>Español</v>
      </c>
      <c r="AS501" s="36" t="str">
        <f t="shared" si="359"/>
        <v>Naty</v>
      </c>
      <c r="AT501" s="40" t="str">
        <f t="shared" si="359"/>
        <v>No Aplica</v>
      </c>
      <c r="AU501" s="40" t="str">
        <f t="shared" si="359"/>
        <v>No Aplica</v>
      </c>
      <c r="AV501" s="40" t="str">
        <f t="shared" si="359"/>
        <v>No Aplica</v>
      </c>
      <c r="AW501" s="35">
        <f t="shared" si="359"/>
        <v>100100000</v>
      </c>
      <c r="AX501" s="41" t="e">
        <f t="shared" si="359"/>
        <v>#REF!</v>
      </c>
      <c r="AY501" s="46" t="str">
        <f t="shared" si="359"/>
        <v>Fruta</v>
      </c>
      <c r="AZ501" s="40">
        <f t="shared" si="359"/>
        <v>38</v>
      </c>
      <c r="BA501" s="41" t="e">
        <f>+VLOOKUP($Z501,[4]!Temporalidad[[nombre]:[Columna1]],7,0)</f>
        <v>#REF!</v>
      </c>
      <c r="BB501" s="41" t="e">
        <f>+VLOOKUP($B501,[4]!Tipo_Gráfico[#Data],2,0)</f>
        <v>#REF!</v>
      </c>
      <c r="BC501" s="36" t="str">
        <f t="shared" si="354"/>
        <v>Servicio de Impuestos Internos , Ministerio de Hacienda, Chile</v>
      </c>
      <c r="BD501" s="35" t="e">
        <f>+VLOOKUP($AA501,[4]!unidad_medida[[nombre]:[Columna1]],2,0)</f>
        <v>#REF!</v>
      </c>
      <c r="BE501" s="40" t="str">
        <f t="shared" si="360"/>
        <v>No Aplica</v>
      </c>
      <c r="BF501" s="40" t="str">
        <f t="shared" si="360"/>
        <v>No Aplica</v>
      </c>
      <c r="BG501" s="40" t="str">
        <f t="shared" si="360"/>
        <v>No Aplica</v>
      </c>
      <c r="BH501" s="41" t="e">
        <f>+VLOOKUP($AP501,[4]!Responsables[#Data],3,0)</f>
        <v>#REF!</v>
      </c>
      <c r="BI501" s="41" t="e">
        <f>+VLOOKUP($AA501,[4]!unidad_medida[[nombre]:[Columna1]],5,0)</f>
        <v>#REF!</v>
      </c>
    </row>
    <row r="502" spans="1:61" ht="24" x14ac:dyDescent="0.35">
      <c r="A502" s="58" t="s">
        <v>250</v>
      </c>
      <c r="B502" s="58" t="s">
        <v>251</v>
      </c>
      <c r="C502" s="59">
        <v>4.4000000000000004</v>
      </c>
      <c r="D502" s="19">
        <f t="shared" si="348"/>
        <v>30</v>
      </c>
      <c r="E502" s="20" t="str">
        <f>+E501</f>
        <v>GR</v>
      </c>
      <c r="F502" s="21"/>
      <c r="G502" s="22"/>
      <c r="H502" s="23" t="s">
        <v>48</v>
      </c>
      <c r="I502" s="22"/>
      <c r="J502" s="24">
        <v>4</v>
      </c>
      <c r="K502" s="22"/>
      <c r="L502" s="22"/>
      <c r="M502" s="22"/>
      <c r="N502" s="22"/>
      <c r="O502" s="22"/>
      <c r="P502" s="53" t="str">
        <f t="shared" si="363"/>
        <v>Ventas Estimadas de Empresas del Sector Agrícola por Tipo de Cultivo en la Categoría de Tamaño Específica: MEDIANA 1 del Servicio de Impuestos Internos de Chile para el Año 2020 (USD)</v>
      </c>
      <c r="Q502" s="20" t="str">
        <f t="shared" si="350"/>
        <v>Gráfico 3</v>
      </c>
      <c r="R502" s="26" t="s">
        <v>70</v>
      </c>
      <c r="S502" s="27">
        <f t="shared" si="340"/>
        <v>4</v>
      </c>
      <c r="T502" s="28"/>
      <c r="U502" s="28"/>
      <c r="V502" s="28"/>
      <c r="W502" s="28"/>
      <c r="X502" s="28"/>
      <c r="Y502" s="28"/>
      <c r="Z502" s="25" t="str">
        <f t="shared" si="364"/>
        <v>https://analytics.zoho.com/open-view/2395394000001128894?ZOHO_CRITERIA=%224.5%22.%22Id_Tama%C3%B1o_Espec%C3%ADfico%22%3D4</v>
      </c>
      <c r="AA502" s="29" t="s">
        <v>111</v>
      </c>
      <c r="AB502" s="30" t="str">
        <f t="shared" si="361"/>
        <v>Chile</v>
      </c>
      <c r="AC502" s="31" t="str">
        <f t="shared" si="361"/>
        <v>Año 2020</v>
      </c>
      <c r="AD502" s="32" t="str">
        <f t="shared" si="361"/>
        <v>Dólar USA</v>
      </c>
      <c r="AE502" s="30" t="str">
        <f t="shared" si="361"/>
        <v>Ventas</v>
      </c>
      <c r="AG502" s="33" t="str">
        <f t="shared" si="342"/>
        <v>Gráfico 3</v>
      </c>
      <c r="AH502" s="34" t="str">
        <f t="shared" si="352"/>
        <v>Ventas Estimadas Agricultura</v>
      </c>
      <c r="AI502" s="34" t="str">
        <f t="shared" si="365"/>
        <v>Ventas Estimadas de empresas dedicadas a agricultura y/o ganadería clasificadas por el Servicio de Impuestos Internos de tamaño MEDIANA 1</v>
      </c>
      <c r="AJ502" s="34" t="str">
        <f t="shared" si="344"/>
        <v>Ventas Estimadas de Empresas del Sector Agrícola por Tipo de Cultivo en la Categoría de Tamaño Específica: MEDIANA 1 del Servicio de Impuestos Internos de Chile para el Año 2020 (USD)</v>
      </c>
      <c r="AK502" s="35" t="str">
        <f t="shared" si="362"/>
        <v>Año 2020</v>
      </c>
      <c r="AL502" s="34" t="str">
        <f t="shared" si="362"/>
        <v>venta estimada, empresas en agricultura, cultivos, actividad económica, agricultura, ganadería</v>
      </c>
      <c r="AM502" s="36" t="str">
        <f t="shared" si="345"/>
        <v>https://analytics.zoho.com/open-view/2395394000001128894?ZOHO_CRITERIA=%224.5%22.%22Id_Tama%C3%B1o_Espec%C3%ADfico%22%3D4</v>
      </c>
      <c r="AN502" s="44" t="str">
        <f t="shared" si="359"/>
        <v>CHL</v>
      </c>
      <c r="AO502" s="44" t="str">
        <f t="shared" si="359"/>
        <v>País</v>
      </c>
      <c r="AP502" s="34" t="str">
        <f t="shared" si="359"/>
        <v>Número de Empleados de las empresas dedicadas a una actividad económica asociada a la agricultura o la ganadería, según tamaño de la empresa.</v>
      </c>
      <c r="AQ502" s="45">
        <f t="shared" si="359"/>
        <v>44324</v>
      </c>
      <c r="AR502" s="36" t="str">
        <f t="shared" si="359"/>
        <v>Español</v>
      </c>
      <c r="AS502" s="36" t="str">
        <f t="shared" si="359"/>
        <v>Naty</v>
      </c>
      <c r="AT502" s="40" t="str">
        <f t="shared" si="359"/>
        <v>No Aplica</v>
      </c>
      <c r="AU502" s="40" t="str">
        <f t="shared" si="359"/>
        <v>No Aplica</v>
      </c>
      <c r="AV502" s="40" t="str">
        <f t="shared" si="359"/>
        <v>No Aplica</v>
      </c>
      <c r="AW502" s="35">
        <f t="shared" si="359"/>
        <v>100100000</v>
      </c>
      <c r="AX502" s="41" t="e">
        <f t="shared" si="359"/>
        <v>#REF!</v>
      </c>
      <c r="AY502" s="46" t="str">
        <f t="shared" si="359"/>
        <v>Fruta</v>
      </c>
      <c r="AZ502" s="40">
        <f t="shared" si="359"/>
        <v>38</v>
      </c>
      <c r="BA502" s="41" t="e">
        <f>+VLOOKUP($Z502,[4]!Temporalidad[[nombre]:[Columna1]],7,0)</f>
        <v>#REF!</v>
      </c>
      <c r="BB502" s="41" t="e">
        <f>+VLOOKUP($B502,[4]!Tipo_Gráfico[#Data],2,0)</f>
        <v>#REF!</v>
      </c>
      <c r="BC502" s="36" t="str">
        <f t="shared" si="354"/>
        <v>Servicio de Impuestos Internos , Ministerio de Hacienda, Chile</v>
      </c>
      <c r="BD502" s="35" t="e">
        <f>+VLOOKUP($AA502,[4]!unidad_medida[[nombre]:[Columna1]],2,0)</f>
        <v>#REF!</v>
      </c>
      <c r="BE502" s="40" t="str">
        <f t="shared" si="360"/>
        <v>No Aplica</v>
      </c>
      <c r="BF502" s="40" t="str">
        <f t="shared" si="360"/>
        <v>No Aplica</v>
      </c>
      <c r="BG502" s="40" t="str">
        <f t="shared" si="360"/>
        <v>No Aplica</v>
      </c>
      <c r="BH502" s="41" t="e">
        <f>+VLOOKUP($AP502,[4]!Responsables[#Data],3,0)</f>
        <v>#REF!</v>
      </c>
      <c r="BI502" s="41" t="e">
        <f>+VLOOKUP($AA502,[4]!unidad_medida[[nombre]:[Columna1]],5,0)</f>
        <v>#REF!</v>
      </c>
    </row>
    <row r="503" spans="1:61" ht="24" x14ac:dyDescent="0.35">
      <c r="A503" s="58" t="s">
        <v>250</v>
      </c>
      <c r="B503" s="58" t="s">
        <v>251</v>
      </c>
      <c r="C503" s="59">
        <v>4.4000000000000004</v>
      </c>
      <c r="D503" s="19">
        <f t="shared" si="348"/>
        <v>31</v>
      </c>
      <c r="E503" s="20" t="str">
        <f t="shared" ref="E503:E514" si="366">+E502</f>
        <v>GR</v>
      </c>
      <c r="F503" s="21"/>
      <c r="G503" s="22"/>
      <c r="H503" s="23" t="s">
        <v>48</v>
      </c>
      <c r="I503" s="22"/>
      <c r="J503" s="24">
        <v>5</v>
      </c>
      <c r="K503" s="22"/>
      <c r="L503" s="22"/>
      <c r="M503" s="22"/>
      <c r="N503" s="22"/>
      <c r="O503" s="22"/>
      <c r="P503" s="53" t="str">
        <f t="shared" si="363"/>
        <v>Ventas Estimadas de Empresas del Sector Agrícola por Tipo de Cultivo en la Categoría de Tamaño Específica: MICRO 2 del Servicio de Impuestos Internos de Chile para el Año 2020 (USD)</v>
      </c>
      <c r="Q503" s="20" t="str">
        <f t="shared" si="350"/>
        <v>Gráfico 3</v>
      </c>
      <c r="R503" s="26" t="s">
        <v>72</v>
      </c>
      <c r="S503" s="27">
        <f t="shared" si="340"/>
        <v>5</v>
      </c>
      <c r="T503" s="28"/>
      <c r="U503" s="28"/>
      <c r="V503" s="28"/>
      <c r="W503" s="28"/>
      <c r="X503" s="28"/>
      <c r="Y503" s="28"/>
      <c r="Z503" s="25" t="str">
        <f t="shared" si="364"/>
        <v>https://analytics.zoho.com/open-view/2395394000001128894?ZOHO_CRITERIA=%224.5%22.%22Id_Tama%C3%B1o_Espec%C3%ADfico%22%3D5</v>
      </c>
      <c r="AA503" s="29" t="s">
        <v>112</v>
      </c>
      <c r="AB503" s="30" t="str">
        <f t="shared" si="361"/>
        <v>Chile</v>
      </c>
      <c r="AC503" s="31" t="str">
        <f t="shared" si="361"/>
        <v>Año 2020</v>
      </c>
      <c r="AD503" s="32" t="str">
        <f t="shared" si="361"/>
        <v>Dólar USA</v>
      </c>
      <c r="AE503" s="30" t="str">
        <f t="shared" si="361"/>
        <v>Ventas</v>
      </c>
      <c r="AG503" s="33" t="str">
        <f t="shared" si="342"/>
        <v>Gráfico 3</v>
      </c>
      <c r="AH503" s="34" t="str">
        <f t="shared" si="352"/>
        <v>Ventas Estimadas Agricultura</v>
      </c>
      <c r="AI503" s="34" t="str">
        <f t="shared" si="365"/>
        <v>Ventas Estimadas de empresas dedicadas a agricultura y/o ganadería clasificadas por el Servicio de Impuestos Internos de tamaño MICRO 2</v>
      </c>
      <c r="AJ503" s="34" t="str">
        <f t="shared" si="344"/>
        <v>Ventas Estimadas de Empresas del Sector Agrícola por Tipo de Cultivo en la Categoría de Tamaño Específica: MICRO 2 del Servicio de Impuestos Internos de Chile para el Año 2020 (USD)</v>
      </c>
      <c r="AK503" s="35" t="str">
        <f t="shared" si="362"/>
        <v>Año 2020</v>
      </c>
      <c r="AL503" s="34" t="str">
        <f t="shared" si="362"/>
        <v>venta estimada, empresas en agricultura, cultivos, actividad económica, agricultura, ganadería</v>
      </c>
      <c r="AM503" s="36" t="str">
        <f t="shared" si="345"/>
        <v>https://analytics.zoho.com/open-view/2395394000001128894?ZOHO_CRITERIA=%224.5%22.%22Id_Tama%C3%B1o_Espec%C3%ADfico%22%3D5</v>
      </c>
      <c r="AN503" s="44" t="str">
        <f t="shared" si="359"/>
        <v>CHL</v>
      </c>
      <c r="AO503" s="44" t="str">
        <f t="shared" si="359"/>
        <v>País</v>
      </c>
      <c r="AP503" s="34" t="str">
        <f t="shared" si="359"/>
        <v>Número de Empleados de las empresas dedicadas a una actividad económica asociada a la agricultura o la ganadería, según tamaño de la empresa.</v>
      </c>
      <c r="AQ503" s="45">
        <f t="shared" si="359"/>
        <v>44324</v>
      </c>
      <c r="AR503" s="36" t="str">
        <f t="shared" si="359"/>
        <v>Español</v>
      </c>
      <c r="AS503" s="36" t="str">
        <f t="shared" si="359"/>
        <v>Naty</v>
      </c>
      <c r="AT503" s="40" t="str">
        <f t="shared" si="359"/>
        <v>No Aplica</v>
      </c>
      <c r="AU503" s="40" t="str">
        <f t="shared" si="359"/>
        <v>No Aplica</v>
      </c>
      <c r="AV503" s="40" t="str">
        <f t="shared" si="359"/>
        <v>No Aplica</v>
      </c>
      <c r="AW503" s="35">
        <f t="shared" si="359"/>
        <v>100100000</v>
      </c>
      <c r="AX503" s="41" t="e">
        <f t="shared" si="359"/>
        <v>#REF!</v>
      </c>
      <c r="AY503" s="46" t="str">
        <f t="shared" si="359"/>
        <v>Fruta</v>
      </c>
      <c r="AZ503" s="40">
        <f t="shared" si="359"/>
        <v>38</v>
      </c>
      <c r="BA503" s="41" t="e">
        <f>+VLOOKUP($Z503,[4]!Temporalidad[[nombre]:[Columna1]],7,0)</f>
        <v>#REF!</v>
      </c>
      <c r="BB503" s="41" t="e">
        <f>+VLOOKUP($B503,[4]!Tipo_Gráfico[#Data],2,0)</f>
        <v>#REF!</v>
      </c>
      <c r="BC503" s="36" t="str">
        <f t="shared" si="354"/>
        <v>Servicio de Impuestos Internos , Ministerio de Hacienda, Chile</v>
      </c>
      <c r="BD503" s="35" t="e">
        <f>+VLOOKUP($AA503,[4]!unidad_medida[[nombre]:[Columna1]],2,0)</f>
        <v>#REF!</v>
      </c>
      <c r="BE503" s="40" t="str">
        <f t="shared" si="360"/>
        <v>No Aplica</v>
      </c>
      <c r="BF503" s="40" t="str">
        <f t="shared" si="360"/>
        <v>No Aplica</v>
      </c>
      <c r="BG503" s="40" t="str">
        <f t="shared" si="360"/>
        <v>No Aplica</v>
      </c>
      <c r="BH503" s="41" t="e">
        <f>+VLOOKUP($AP503,[4]!Responsables[#Data],3,0)</f>
        <v>#REF!</v>
      </c>
      <c r="BI503" s="41" t="e">
        <f>+VLOOKUP($AA503,[4]!unidad_medida[[nombre]:[Columna1]],5,0)</f>
        <v>#REF!</v>
      </c>
    </row>
    <row r="504" spans="1:61" ht="24" x14ac:dyDescent="0.35">
      <c r="A504" s="58" t="s">
        <v>250</v>
      </c>
      <c r="B504" s="58" t="s">
        <v>251</v>
      </c>
      <c r="C504" s="59">
        <v>4.4000000000000004</v>
      </c>
      <c r="D504" s="19">
        <f t="shared" si="348"/>
        <v>32</v>
      </c>
      <c r="E504" s="20" t="str">
        <f t="shared" si="366"/>
        <v>GR</v>
      </c>
      <c r="F504" s="21"/>
      <c r="G504" s="22"/>
      <c r="H504" s="23" t="s">
        <v>48</v>
      </c>
      <c r="I504" s="22"/>
      <c r="J504" s="24">
        <v>6</v>
      </c>
      <c r="K504" s="22"/>
      <c r="L504" s="22"/>
      <c r="M504" s="22"/>
      <c r="N504" s="22"/>
      <c r="O504" s="22"/>
      <c r="P504" s="53" t="str">
        <f t="shared" si="363"/>
        <v>Ventas Estimadas de Empresas del Sector Agrícola por Tipo de Cultivo en la Categoría de Tamaño Específica: PEQUEÑA 3 del Servicio de Impuestos Internos de Chile para el Año 2020 (USD)</v>
      </c>
      <c r="Q504" s="20" t="str">
        <f t="shared" si="350"/>
        <v>Gráfico 3</v>
      </c>
      <c r="R504" s="26" t="s">
        <v>74</v>
      </c>
      <c r="S504" s="27">
        <f t="shared" si="340"/>
        <v>6</v>
      </c>
      <c r="T504" s="28"/>
      <c r="U504" s="28"/>
      <c r="V504" s="28"/>
      <c r="W504" s="28"/>
      <c r="X504" s="28"/>
      <c r="Y504" s="28"/>
      <c r="Z504" s="25" t="str">
        <f t="shared" si="364"/>
        <v>https://analytics.zoho.com/open-view/2395394000001128894?ZOHO_CRITERIA=%224.5%22.%22Id_Tama%C3%B1o_Espec%C3%ADfico%22%3D6</v>
      </c>
      <c r="AA504" s="29" t="s">
        <v>113</v>
      </c>
      <c r="AB504" s="30" t="str">
        <f t="shared" si="361"/>
        <v>Chile</v>
      </c>
      <c r="AC504" s="31" t="str">
        <f t="shared" si="361"/>
        <v>Año 2020</v>
      </c>
      <c r="AD504" s="32" t="str">
        <f t="shared" si="361"/>
        <v>Dólar USA</v>
      </c>
      <c r="AE504" s="30" t="str">
        <f t="shared" si="361"/>
        <v>Ventas</v>
      </c>
      <c r="AG504" s="33" t="str">
        <f t="shared" si="342"/>
        <v>Gráfico 3</v>
      </c>
      <c r="AH504" s="34" t="str">
        <f t="shared" si="352"/>
        <v>Ventas Estimadas Agricultura</v>
      </c>
      <c r="AI504" s="34" t="str">
        <f t="shared" si="365"/>
        <v>Ventas Estimadas de empresas dedicadas a agricultura y/o ganadería clasificadas por el Servicio de Impuestos Internos de tamaño PEQUEÑA 3</v>
      </c>
      <c r="AJ504" s="34" t="str">
        <f t="shared" si="344"/>
        <v>Ventas Estimadas de Empresas del Sector Agrícola por Tipo de Cultivo en la Categoría de Tamaño Específica: PEQUEÑA 3 del Servicio de Impuestos Internos de Chile para el Año 2020 (USD)</v>
      </c>
      <c r="AK504" s="35" t="str">
        <f t="shared" si="362"/>
        <v>Año 2020</v>
      </c>
      <c r="AL504" s="34" t="str">
        <f t="shared" si="362"/>
        <v>venta estimada, empresas en agricultura, cultivos, actividad económica, agricultura, ganadería</v>
      </c>
      <c r="AM504" s="36" t="str">
        <f t="shared" si="345"/>
        <v>https://analytics.zoho.com/open-view/2395394000001128894?ZOHO_CRITERIA=%224.5%22.%22Id_Tama%C3%B1o_Espec%C3%ADfico%22%3D6</v>
      </c>
      <c r="AN504" s="44" t="str">
        <f t="shared" si="359"/>
        <v>CHL</v>
      </c>
      <c r="AO504" s="44" t="str">
        <f t="shared" si="359"/>
        <v>País</v>
      </c>
      <c r="AP504" s="34" t="str">
        <f t="shared" si="359"/>
        <v>Número de Empleados de las empresas dedicadas a una actividad económica asociada a la agricultura o la ganadería, según tamaño de la empresa.</v>
      </c>
      <c r="AQ504" s="45">
        <f t="shared" si="359"/>
        <v>44324</v>
      </c>
      <c r="AR504" s="36" t="str">
        <f t="shared" si="359"/>
        <v>Español</v>
      </c>
      <c r="AS504" s="36" t="str">
        <f t="shared" si="359"/>
        <v>Naty</v>
      </c>
      <c r="AT504" s="40" t="str">
        <f t="shared" si="359"/>
        <v>No Aplica</v>
      </c>
      <c r="AU504" s="40" t="str">
        <f t="shared" si="359"/>
        <v>No Aplica</v>
      </c>
      <c r="AV504" s="40" t="str">
        <f t="shared" si="359"/>
        <v>No Aplica</v>
      </c>
      <c r="AW504" s="35">
        <f t="shared" si="359"/>
        <v>100100000</v>
      </c>
      <c r="AX504" s="41" t="e">
        <f t="shared" si="359"/>
        <v>#REF!</v>
      </c>
      <c r="AY504" s="46" t="str">
        <f t="shared" si="359"/>
        <v>Fruta</v>
      </c>
      <c r="AZ504" s="40">
        <f t="shared" si="359"/>
        <v>38</v>
      </c>
      <c r="BA504" s="41" t="e">
        <f>+VLOOKUP($Z504,[4]!Temporalidad[[nombre]:[Columna1]],7,0)</f>
        <v>#REF!</v>
      </c>
      <c r="BB504" s="41" t="e">
        <f>+VLOOKUP($B504,[4]!Tipo_Gráfico[#Data],2,0)</f>
        <v>#REF!</v>
      </c>
      <c r="BC504" s="36" t="str">
        <f t="shared" si="354"/>
        <v>Servicio de Impuestos Internos , Ministerio de Hacienda, Chile</v>
      </c>
      <c r="BD504" s="35" t="e">
        <f>+VLOOKUP($AA504,[4]!unidad_medida[[nombre]:[Columna1]],2,0)</f>
        <v>#REF!</v>
      </c>
      <c r="BE504" s="40" t="str">
        <f t="shared" si="360"/>
        <v>No Aplica</v>
      </c>
      <c r="BF504" s="40" t="str">
        <f t="shared" si="360"/>
        <v>No Aplica</v>
      </c>
      <c r="BG504" s="40" t="str">
        <f t="shared" si="360"/>
        <v>No Aplica</v>
      </c>
      <c r="BH504" s="41" t="e">
        <f>+VLOOKUP($AP504,[4]!Responsables[#Data],3,0)</f>
        <v>#REF!</v>
      </c>
      <c r="BI504" s="41" t="e">
        <f>+VLOOKUP($AA504,[4]!unidad_medida[[nombre]:[Columna1]],5,0)</f>
        <v>#REF!</v>
      </c>
    </row>
    <row r="505" spans="1:61" ht="24" x14ac:dyDescent="0.35">
      <c r="A505" s="58" t="s">
        <v>250</v>
      </c>
      <c r="B505" s="58" t="s">
        <v>251</v>
      </c>
      <c r="C505" s="59">
        <v>4.4000000000000004</v>
      </c>
      <c r="D505" s="19">
        <f t="shared" si="348"/>
        <v>33</v>
      </c>
      <c r="E505" s="20" t="str">
        <f t="shared" si="366"/>
        <v>GR</v>
      </c>
      <c r="F505" s="21"/>
      <c r="G505" s="22"/>
      <c r="H505" s="23" t="s">
        <v>48</v>
      </c>
      <c r="I505" s="22"/>
      <c r="J505" s="24">
        <v>7</v>
      </c>
      <c r="K505" s="22"/>
      <c r="L505" s="22"/>
      <c r="M505" s="22"/>
      <c r="N505" s="22"/>
      <c r="O505" s="22"/>
      <c r="P505" s="53" t="str">
        <f t="shared" si="363"/>
        <v>Ventas Estimadas de Empresas del Sector Agrícola por Tipo de Cultivo en la Categoría de Tamaño Específica: MICRO 3 del Servicio de Impuestos Internos de Chile para el Año 2020 (USD)</v>
      </c>
      <c r="Q505" s="20" t="str">
        <f t="shared" si="350"/>
        <v>Gráfico 3</v>
      </c>
      <c r="R505" s="26" t="s">
        <v>76</v>
      </c>
      <c r="S505" s="27">
        <f t="shared" si="340"/>
        <v>7</v>
      </c>
      <c r="T505" s="28"/>
      <c r="U505" s="28"/>
      <c r="V505" s="28"/>
      <c r="W505" s="28"/>
      <c r="X505" s="28"/>
      <c r="Y505" s="28"/>
      <c r="Z505" s="25" t="str">
        <f t="shared" si="364"/>
        <v>https://analytics.zoho.com/open-view/2395394000001128894?ZOHO_CRITERIA=%224.5%22.%22Id_Tama%C3%B1o_Espec%C3%ADfico%22%3D7</v>
      </c>
      <c r="AA505" s="29" t="s">
        <v>114</v>
      </c>
      <c r="AB505" s="30" t="str">
        <f t="shared" si="361"/>
        <v>Chile</v>
      </c>
      <c r="AC505" s="31" t="str">
        <f t="shared" si="361"/>
        <v>Año 2020</v>
      </c>
      <c r="AD505" s="32" t="str">
        <f t="shared" si="361"/>
        <v>Dólar USA</v>
      </c>
      <c r="AE505" s="30" t="str">
        <f t="shared" si="361"/>
        <v>Ventas</v>
      </c>
      <c r="AG505" s="33" t="str">
        <f t="shared" si="342"/>
        <v>Gráfico 3</v>
      </c>
      <c r="AH505" s="34" t="str">
        <f t="shared" si="352"/>
        <v>Ventas Estimadas Agricultura</v>
      </c>
      <c r="AI505" s="34" t="str">
        <f t="shared" si="365"/>
        <v>Ventas Estimadas de empresas dedicadas a agricultura y/o ganadería clasificadas por el Servicio de Impuestos Internos de tamaño MICRO 3</v>
      </c>
      <c r="AJ505" s="34" t="str">
        <f t="shared" si="344"/>
        <v>Ventas Estimadas de Empresas del Sector Agrícola por Tipo de Cultivo en la Categoría de Tamaño Específica: MICRO 3 del Servicio de Impuestos Internos de Chile para el Año 2020 (USD)</v>
      </c>
      <c r="AK505" s="35" t="str">
        <f t="shared" si="362"/>
        <v>Año 2020</v>
      </c>
      <c r="AL505" s="34" t="str">
        <f t="shared" si="362"/>
        <v>venta estimada, empresas en agricultura, cultivos, actividad económica, agricultura, ganadería</v>
      </c>
      <c r="AM505" s="36" t="str">
        <f t="shared" si="345"/>
        <v>https://analytics.zoho.com/open-view/2395394000001128894?ZOHO_CRITERIA=%224.5%22.%22Id_Tama%C3%B1o_Espec%C3%ADfico%22%3D7</v>
      </c>
      <c r="AN505" s="44" t="str">
        <f t="shared" si="359"/>
        <v>CHL</v>
      </c>
      <c r="AO505" s="44" t="str">
        <f t="shared" si="359"/>
        <v>País</v>
      </c>
      <c r="AP505" s="34" t="str">
        <f t="shared" si="359"/>
        <v>Número de Empleados de las empresas dedicadas a una actividad económica asociada a la agricultura o la ganadería, según tamaño de la empresa.</v>
      </c>
      <c r="AQ505" s="45">
        <f t="shared" si="359"/>
        <v>44324</v>
      </c>
      <c r="AR505" s="36" t="str">
        <f t="shared" si="359"/>
        <v>Español</v>
      </c>
      <c r="AS505" s="36" t="str">
        <f t="shared" si="359"/>
        <v>Naty</v>
      </c>
      <c r="AT505" s="40" t="str">
        <f t="shared" si="359"/>
        <v>No Aplica</v>
      </c>
      <c r="AU505" s="40" t="str">
        <f t="shared" si="359"/>
        <v>No Aplica</v>
      </c>
      <c r="AV505" s="40" t="str">
        <f t="shared" si="359"/>
        <v>No Aplica</v>
      </c>
      <c r="AW505" s="35">
        <f t="shared" si="359"/>
        <v>100100000</v>
      </c>
      <c r="AX505" s="41" t="e">
        <f t="shared" si="359"/>
        <v>#REF!</v>
      </c>
      <c r="AY505" s="46" t="str">
        <f t="shared" si="359"/>
        <v>Fruta</v>
      </c>
      <c r="AZ505" s="40">
        <f t="shared" si="359"/>
        <v>38</v>
      </c>
      <c r="BA505" s="41" t="e">
        <f>+VLOOKUP($Z505,[4]!Temporalidad[[nombre]:[Columna1]],7,0)</f>
        <v>#REF!</v>
      </c>
      <c r="BB505" s="41" t="e">
        <f>+VLOOKUP($B505,[4]!Tipo_Gráfico[#Data],2,0)</f>
        <v>#REF!</v>
      </c>
      <c r="BC505" s="36" t="str">
        <f t="shared" si="354"/>
        <v>Servicio de Impuestos Internos , Ministerio de Hacienda, Chile</v>
      </c>
      <c r="BD505" s="35" t="e">
        <f>+VLOOKUP($AA505,[4]!unidad_medida[[nombre]:[Columna1]],2,0)</f>
        <v>#REF!</v>
      </c>
      <c r="BE505" s="40" t="str">
        <f t="shared" si="360"/>
        <v>No Aplica</v>
      </c>
      <c r="BF505" s="40" t="str">
        <f t="shared" si="360"/>
        <v>No Aplica</v>
      </c>
      <c r="BG505" s="40" t="str">
        <f t="shared" si="360"/>
        <v>No Aplica</v>
      </c>
      <c r="BH505" s="41" t="e">
        <f>+VLOOKUP($AP505,[4]!Responsables[#Data],3,0)</f>
        <v>#REF!</v>
      </c>
      <c r="BI505" s="41" t="e">
        <f>+VLOOKUP($AA505,[4]!unidad_medida[[nombre]:[Columna1]],5,0)</f>
        <v>#REF!</v>
      </c>
    </row>
    <row r="506" spans="1:61" ht="24" x14ac:dyDescent="0.35">
      <c r="A506" s="58" t="s">
        <v>250</v>
      </c>
      <c r="B506" s="58" t="s">
        <v>251</v>
      </c>
      <c r="C506" s="59">
        <v>4.4000000000000004</v>
      </c>
      <c r="D506" s="19">
        <f t="shared" si="348"/>
        <v>34</v>
      </c>
      <c r="E506" s="20" t="str">
        <f t="shared" si="366"/>
        <v>GR</v>
      </c>
      <c r="F506" s="21"/>
      <c r="G506" s="22"/>
      <c r="H506" s="23" t="s">
        <v>48</v>
      </c>
      <c r="I506" s="22"/>
      <c r="J506" s="24">
        <v>8</v>
      </c>
      <c r="K506" s="22"/>
      <c r="L506" s="22"/>
      <c r="M506" s="22"/>
      <c r="N506" s="22"/>
      <c r="O506" s="22"/>
      <c r="P506" s="53" t="str">
        <f t="shared" si="363"/>
        <v>Ventas Estimadas de Empresas del Sector Agrícola por Tipo de Cultivo en la Categoría de Tamaño Específica: GRANDE 1 del Servicio de Impuestos Internos de Chile para el Año 2020 (USD)</v>
      </c>
      <c r="Q506" s="20" t="str">
        <f t="shared" si="350"/>
        <v>Gráfico 3</v>
      </c>
      <c r="R506" s="26" t="s">
        <v>78</v>
      </c>
      <c r="S506" s="27">
        <f t="shared" si="340"/>
        <v>8</v>
      </c>
      <c r="T506" s="28"/>
      <c r="U506" s="28"/>
      <c r="V506" s="28"/>
      <c r="W506" s="28"/>
      <c r="X506" s="28"/>
      <c r="Y506" s="28"/>
      <c r="Z506" s="25" t="str">
        <f t="shared" si="364"/>
        <v>https://analytics.zoho.com/open-view/2395394000001128894?ZOHO_CRITERIA=%224.5%22.%22Id_Tama%C3%B1o_Espec%C3%ADfico%22%3D8</v>
      </c>
      <c r="AA506" s="29" t="s">
        <v>115</v>
      </c>
      <c r="AB506" s="30" t="str">
        <f t="shared" si="361"/>
        <v>Chile</v>
      </c>
      <c r="AC506" s="31" t="str">
        <f t="shared" si="361"/>
        <v>Año 2020</v>
      </c>
      <c r="AD506" s="32" t="str">
        <f t="shared" si="361"/>
        <v>Dólar USA</v>
      </c>
      <c r="AE506" s="30" t="str">
        <f t="shared" si="361"/>
        <v>Ventas</v>
      </c>
      <c r="AG506" s="33" t="str">
        <f t="shared" si="342"/>
        <v>Gráfico 3</v>
      </c>
      <c r="AH506" s="34" t="str">
        <f t="shared" si="352"/>
        <v>Ventas Estimadas Agricultura</v>
      </c>
      <c r="AI506" s="34" t="str">
        <f t="shared" si="365"/>
        <v>Ventas Estimadas de empresas dedicadas a agricultura y/o ganadería clasificadas por el Servicio de Impuestos Internos de tamaño GRANDE 1</v>
      </c>
      <c r="AJ506" s="34" t="str">
        <f t="shared" si="344"/>
        <v>Ventas Estimadas de Empresas del Sector Agrícola por Tipo de Cultivo en la Categoría de Tamaño Específica: GRANDE 1 del Servicio de Impuestos Internos de Chile para el Año 2020 (USD)</v>
      </c>
      <c r="AK506" s="35" t="str">
        <f t="shared" si="362"/>
        <v>Año 2020</v>
      </c>
      <c r="AL506" s="34" t="str">
        <f t="shared" si="362"/>
        <v>venta estimada, empresas en agricultura, cultivos, actividad económica, agricultura, ganadería</v>
      </c>
      <c r="AM506" s="36" t="str">
        <f t="shared" si="345"/>
        <v>https://analytics.zoho.com/open-view/2395394000001128894?ZOHO_CRITERIA=%224.5%22.%22Id_Tama%C3%B1o_Espec%C3%ADfico%22%3D8</v>
      </c>
      <c r="AN506" s="44" t="str">
        <f t="shared" ref="AN506:AZ521" si="367">+AN505</f>
        <v>CHL</v>
      </c>
      <c r="AO506" s="44" t="str">
        <f t="shared" si="367"/>
        <v>País</v>
      </c>
      <c r="AP506" s="34" t="str">
        <f t="shared" si="367"/>
        <v>Número de Empleados de las empresas dedicadas a una actividad económica asociada a la agricultura o la ganadería, según tamaño de la empresa.</v>
      </c>
      <c r="AQ506" s="45">
        <f t="shared" si="367"/>
        <v>44324</v>
      </c>
      <c r="AR506" s="36" t="str">
        <f t="shared" si="367"/>
        <v>Español</v>
      </c>
      <c r="AS506" s="36" t="str">
        <f t="shared" si="367"/>
        <v>Naty</v>
      </c>
      <c r="AT506" s="40" t="str">
        <f t="shared" si="367"/>
        <v>No Aplica</v>
      </c>
      <c r="AU506" s="40" t="str">
        <f t="shared" si="367"/>
        <v>No Aplica</v>
      </c>
      <c r="AV506" s="40" t="str">
        <f t="shared" si="367"/>
        <v>No Aplica</v>
      </c>
      <c r="AW506" s="35">
        <f t="shared" si="367"/>
        <v>100100000</v>
      </c>
      <c r="AX506" s="41" t="e">
        <f t="shared" si="367"/>
        <v>#REF!</v>
      </c>
      <c r="AY506" s="46" t="str">
        <f t="shared" si="367"/>
        <v>Fruta</v>
      </c>
      <c r="AZ506" s="40">
        <f t="shared" si="367"/>
        <v>38</v>
      </c>
      <c r="BA506" s="41" t="e">
        <f>+VLOOKUP($Z506,[4]!Temporalidad[[nombre]:[Columna1]],7,0)</f>
        <v>#REF!</v>
      </c>
      <c r="BB506" s="41" t="e">
        <f>+VLOOKUP($B506,[4]!Tipo_Gráfico[#Data],2,0)</f>
        <v>#REF!</v>
      </c>
      <c r="BC506" s="36" t="str">
        <f t="shared" si="354"/>
        <v>Servicio de Impuestos Internos , Ministerio de Hacienda, Chile</v>
      </c>
      <c r="BD506" s="35" t="e">
        <f>+VLOOKUP($AA506,[4]!unidad_medida[[nombre]:[Columna1]],2,0)</f>
        <v>#REF!</v>
      </c>
      <c r="BE506" s="40" t="str">
        <f t="shared" ref="BE506:BG521" si="368">+BE505</f>
        <v>No Aplica</v>
      </c>
      <c r="BF506" s="40" t="str">
        <f t="shared" si="368"/>
        <v>No Aplica</v>
      </c>
      <c r="BG506" s="40" t="str">
        <f t="shared" si="368"/>
        <v>No Aplica</v>
      </c>
      <c r="BH506" s="41" t="e">
        <f>+VLOOKUP($AP506,[4]!Responsables[#Data],3,0)</f>
        <v>#REF!</v>
      </c>
      <c r="BI506" s="41" t="e">
        <f>+VLOOKUP($AA506,[4]!unidad_medida[[nombre]:[Columna1]],5,0)</f>
        <v>#REF!</v>
      </c>
    </row>
    <row r="507" spans="1:61" ht="24" x14ac:dyDescent="0.35">
      <c r="A507" s="58" t="s">
        <v>250</v>
      </c>
      <c r="B507" s="58" t="s">
        <v>251</v>
      </c>
      <c r="C507" s="59">
        <v>4.4000000000000004</v>
      </c>
      <c r="D507" s="19">
        <f t="shared" si="348"/>
        <v>35</v>
      </c>
      <c r="E507" s="20" t="str">
        <f t="shared" si="366"/>
        <v>GR</v>
      </c>
      <c r="F507" s="21"/>
      <c r="G507" s="22"/>
      <c r="H507" s="23" t="s">
        <v>48</v>
      </c>
      <c r="I507" s="22"/>
      <c r="J507" s="24">
        <v>9</v>
      </c>
      <c r="K507" s="22"/>
      <c r="L507" s="22"/>
      <c r="M507" s="22"/>
      <c r="N507" s="22"/>
      <c r="O507" s="22"/>
      <c r="P507" s="53" t="str">
        <f t="shared" si="363"/>
        <v>Ventas Estimadas de Empresas del Sector Agrícola por Tipo de Cultivo en la Categoría de Tamaño Específica: PEQUEÑA 1 del Servicio de Impuestos Internos de Chile para el Año 2020 (USD)</v>
      </c>
      <c r="Q507" s="20" t="str">
        <f t="shared" si="350"/>
        <v>Gráfico 3</v>
      </c>
      <c r="R507" s="26" t="s">
        <v>80</v>
      </c>
      <c r="S507" s="27">
        <f t="shared" si="340"/>
        <v>9</v>
      </c>
      <c r="T507" s="28"/>
      <c r="U507" s="28"/>
      <c r="V507" s="28"/>
      <c r="W507" s="28"/>
      <c r="X507" s="28"/>
      <c r="Y507" s="28"/>
      <c r="Z507" s="25" t="str">
        <f t="shared" si="364"/>
        <v>https://analytics.zoho.com/open-view/2395394000001128894?ZOHO_CRITERIA=%224.5%22.%22Id_Tama%C3%B1o_Espec%C3%ADfico%22%3D9</v>
      </c>
      <c r="AA507" s="29" t="s">
        <v>116</v>
      </c>
      <c r="AB507" s="30" t="str">
        <f t="shared" ref="AB507:AE522" si="369">+AB506</f>
        <v>Chile</v>
      </c>
      <c r="AC507" s="31" t="str">
        <f t="shared" si="369"/>
        <v>Año 2020</v>
      </c>
      <c r="AD507" s="32" t="str">
        <f t="shared" si="369"/>
        <v>Dólar USA</v>
      </c>
      <c r="AE507" s="30" t="str">
        <f t="shared" si="369"/>
        <v>Ventas</v>
      </c>
      <c r="AG507" s="33" t="str">
        <f t="shared" si="342"/>
        <v>Gráfico 3</v>
      </c>
      <c r="AH507" s="34" t="str">
        <f t="shared" si="352"/>
        <v>Ventas Estimadas Agricultura</v>
      </c>
      <c r="AI507" s="34" t="str">
        <f t="shared" si="365"/>
        <v>Ventas Estimadas de empresas dedicadas a agricultura y/o ganadería clasificadas por el Servicio de Impuestos Internos de tamaño PEQUEÑA 1</v>
      </c>
      <c r="AJ507" s="34" t="str">
        <f t="shared" si="344"/>
        <v>Ventas Estimadas de Empresas del Sector Agrícola por Tipo de Cultivo en la Categoría de Tamaño Específica: PEQUEÑA 1 del Servicio de Impuestos Internos de Chile para el Año 2020 (USD)</v>
      </c>
      <c r="AK507" s="35" t="str">
        <f t="shared" ref="AK507:AL522" si="370">+AK506</f>
        <v>Año 2020</v>
      </c>
      <c r="AL507" s="34" t="str">
        <f t="shared" si="370"/>
        <v>venta estimada, empresas en agricultura, cultivos, actividad económica, agricultura, ganadería</v>
      </c>
      <c r="AM507" s="36" t="str">
        <f t="shared" si="345"/>
        <v>https://analytics.zoho.com/open-view/2395394000001128894?ZOHO_CRITERIA=%224.5%22.%22Id_Tama%C3%B1o_Espec%C3%ADfico%22%3D9</v>
      </c>
      <c r="AN507" s="44" t="str">
        <f t="shared" si="367"/>
        <v>CHL</v>
      </c>
      <c r="AO507" s="44" t="str">
        <f t="shared" si="367"/>
        <v>País</v>
      </c>
      <c r="AP507" s="34" t="str">
        <f t="shared" si="367"/>
        <v>Número de Empleados de las empresas dedicadas a una actividad económica asociada a la agricultura o la ganadería, según tamaño de la empresa.</v>
      </c>
      <c r="AQ507" s="45">
        <f t="shared" si="367"/>
        <v>44324</v>
      </c>
      <c r="AR507" s="36" t="str">
        <f t="shared" si="367"/>
        <v>Español</v>
      </c>
      <c r="AS507" s="36" t="str">
        <f t="shared" si="367"/>
        <v>Naty</v>
      </c>
      <c r="AT507" s="40" t="str">
        <f t="shared" si="367"/>
        <v>No Aplica</v>
      </c>
      <c r="AU507" s="40" t="str">
        <f t="shared" si="367"/>
        <v>No Aplica</v>
      </c>
      <c r="AV507" s="40" t="str">
        <f t="shared" si="367"/>
        <v>No Aplica</v>
      </c>
      <c r="AW507" s="35">
        <f t="shared" si="367"/>
        <v>100100000</v>
      </c>
      <c r="AX507" s="41" t="e">
        <f t="shared" si="367"/>
        <v>#REF!</v>
      </c>
      <c r="AY507" s="46" t="str">
        <f t="shared" si="367"/>
        <v>Fruta</v>
      </c>
      <c r="AZ507" s="40">
        <f t="shared" si="367"/>
        <v>38</v>
      </c>
      <c r="BA507" s="41" t="e">
        <f>+VLOOKUP($Z507,[4]!Temporalidad[[nombre]:[Columna1]],7,0)</f>
        <v>#REF!</v>
      </c>
      <c r="BB507" s="41" t="e">
        <f>+VLOOKUP($B507,[4]!Tipo_Gráfico[#Data],2,0)</f>
        <v>#REF!</v>
      </c>
      <c r="BC507" s="36" t="str">
        <f t="shared" si="354"/>
        <v>Servicio de Impuestos Internos , Ministerio de Hacienda, Chile</v>
      </c>
      <c r="BD507" s="35" t="e">
        <f>+VLOOKUP($AA507,[4]!unidad_medida[[nombre]:[Columna1]],2,0)</f>
        <v>#REF!</v>
      </c>
      <c r="BE507" s="40" t="str">
        <f t="shared" si="368"/>
        <v>No Aplica</v>
      </c>
      <c r="BF507" s="40" t="str">
        <f t="shared" si="368"/>
        <v>No Aplica</v>
      </c>
      <c r="BG507" s="40" t="str">
        <f t="shared" si="368"/>
        <v>No Aplica</v>
      </c>
      <c r="BH507" s="41" t="e">
        <f>+VLOOKUP($AP507,[4]!Responsables[#Data],3,0)</f>
        <v>#REF!</v>
      </c>
      <c r="BI507" s="41" t="e">
        <f>+VLOOKUP($AA507,[4]!unidad_medida[[nombre]:[Columna1]],5,0)</f>
        <v>#REF!</v>
      </c>
    </row>
    <row r="508" spans="1:61" ht="24" x14ac:dyDescent="0.35">
      <c r="A508" s="58" t="s">
        <v>250</v>
      </c>
      <c r="B508" s="58" t="s">
        <v>251</v>
      </c>
      <c r="C508" s="59">
        <v>4.4000000000000004</v>
      </c>
      <c r="D508" s="19">
        <f t="shared" si="348"/>
        <v>36</v>
      </c>
      <c r="E508" s="20" t="str">
        <f t="shared" si="366"/>
        <v>GR</v>
      </c>
      <c r="F508" s="21"/>
      <c r="G508" s="22"/>
      <c r="H508" s="23" t="s">
        <v>48</v>
      </c>
      <c r="I508" s="22"/>
      <c r="J508" s="24">
        <v>10</v>
      </c>
      <c r="K508" s="22"/>
      <c r="L508" s="22"/>
      <c r="M508" s="22"/>
      <c r="N508" s="22"/>
      <c r="O508" s="22"/>
      <c r="P508" s="53" t="str">
        <f t="shared" si="363"/>
        <v>Ventas Estimadas de Empresas del Sector Agrícola por Tipo de Cultivo en la Categoría de Tamaño Específica: MEDIANA 2 del Servicio de Impuestos Internos de Chile para el Año 2020 (USD)</v>
      </c>
      <c r="Q508" s="20" t="str">
        <f t="shared" si="350"/>
        <v>Gráfico 3</v>
      </c>
      <c r="R508" s="26" t="s">
        <v>82</v>
      </c>
      <c r="S508" s="27">
        <f t="shared" si="340"/>
        <v>10</v>
      </c>
      <c r="T508" s="28"/>
      <c r="U508" s="28"/>
      <c r="V508" s="28"/>
      <c r="W508" s="28"/>
      <c r="X508" s="28"/>
      <c r="Y508" s="28"/>
      <c r="Z508" s="25" t="str">
        <f t="shared" si="364"/>
        <v>https://analytics.zoho.com/open-view/2395394000001128894?ZOHO_CRITERIA=%224.5%22.%22Id_Tama%C3%B1o_Espec%C3%ADfico%22%3D10</v>
      </c>
      <c r="AA508" s="29" t="s">
        <v>117</v>
      </c>
      <c r="AB508" s="30" t="str">
        <f t="shared" si="369"/>
        <v>Chile</v>
      </c>
      <c r="AC508" s="31" t="str">
        <f t="shared" si="369"/>
        <v>Año 2020</v>
      </c>
      <c r="AD508" s="32" t="str">
        <f t="shared" si="369"/>
        <v>Dólar USA</v>
      </c>
      <c r="AE508" s="30" t="str">
        <f t="shared" si="369"/>
        <v>Ventas</v>
      </c>
      <c r="AG508" s="33" t="str">
        <f t="shared" si="342"/>
        <v>Gráfico 3</v>
      </c>
      <c r="AH508" s="34" t="str">
        <f t="shared" si="352"/>
        <v>Ventas Estimadas Agricultura</v>
      </c>
      <c r="AI508" s="34" t="str">
        <f t="shared" si="365"/>
        <v>Ventas Estimadas de empresas dedicadas a agricultura y/o ganadería clasificadas por el Servicio de Impuestos Internos de tamaño MEDIANA 2</v>
      </c>
      <c r="AJ508" s="34" t="str">
        <f t="shared" si="344"/>
        <v>Ventas Estimadas de Empresas del Sector Agrícola por Tipo de Cultivo en la Categoría de Tamaño Específica: MEDIANA 2 del Servicio de Impuestos Internos de Chile para el Año 2020 (USD)</v>
      </c>
      <c r="AK508" s="35" t="str">
        <f t="shared" si="370"/>
        <v>Año 2020</v>
      </c>
      <c r="AL508" s="34" t="str">
        <f t="shared" si="370"/>
        <v>venta estimada, empresas en agricultura, cultivos, actividad económica, agricultura, ganadería</v>
      </c>
      <c r="AM508" s="36" t="str">
        <f t="shared" si="345"/>
        <v>https://analytics.zoho.com/open-view/2395394000001128894?ZOHO_CRITERIA=%224.5%22.%22Id_Tama%C3%B1o_Espec%C3%ADfico%22%3D10</v>
      </c>
      <c r="AN508" s="44" t="str">
        <f t="shared" si="367"/>
        <v>CHL</v>
      </c>
      <c r="AO508" s="44" t="str">
        <f t="shared" si="367"/>
        <v>País</v>
      </c>
      <c r="AP508" s="34" t="str">
        <f t="shared" si="367"/>
        <v>Número de Empleados de las empresas dedicadas a una actividad económica asociada a la agricultura o la ganadería, según tamaño de la empresa.</v>
      </c>
      <c r="AQ508" s="45">
        <f t="shared" si="367"/>
        <v>44324</v>
      </c>
      <c r="AR508" s="36" t="str">
        <f t="shared" si="367"/>
        <v>Español</v>
      </c>
      <c r="AS508" s="36" t="str">
        <f t="shared" si="367"/>
        <v>Naty</v>
      </c>
      <c r="AT508" s="40" t="str">
        <f t="shared" si="367"/>
        <v>No Aplica</v>
      </c>
      <c r="AU508" s="40" t="str">
        <f t="shared" si="367"/>
        <v>No Aplica</v>
      </c>
      <c r="AV508" s="40" t="str">
        <f t="shared" si="367"/>
        <v>No Aplica</v>
      </c>
      <c r="AW508" s="35">
        <f t="shared" si="367"/>
        <v>100100000</v>
      </c>
      <c r="AX508" s="41" t="e">
        <f t="shared" si="367"/>
        <v>#REF!</v>
      </c>
      <c r="AY508" s="46" t="str">
        <f t="shared" si="367"/>
        <v>Fruta</v>
      </c>
      <c r="AZ508" s="40">
        <f t="shared" si="367"/>
        <v>38</v>
      </c>
      <c r="BA508" s="41" t="e">
        <f>+VLOOKUP($Z508,[4]!Temporalidad[[nombre]:[Columna1]],7,0)</f>
        <v>#REF!</v>
      </c>
      <c r="BB508" s="41" t="e">
        <f>+VLOOKUP($B508,[4]!Tipo_Gráfico[#Data],2,0)</f>
        <v>#REF!</v>
      </c>
      <c r="BC508" s="36" t="str">
        <f t="shared" si="354"/>
        <v>Servicio de Impuestos Internos , Ministerio de Hacienda, Chile</v>
      </c>
      <c r="BD508" s="35" t="e">
        <f>+VLOOKUP($AA508,[4]!unidad_medida[[nombre]:[Columna1]],2,0)</f>
        <v>#REF!</v>
      </c>
      <c r="BE508" s="40" t="str">
        <f t="shared" si="368"/>
        <v>No Aplica</v>
      </c>
      <c r="BF508" s="40" t="str">
        <f t="shared" si="368"/>
        <v>No Aplica</v>
      </c>
      <c r="BG508" s="40" t="str">
        <f t="shared" si="368"/>
        <v>No Aplica</v>
      </c>
      <c r="BH508" s="41" t="e">
        <f>+VLOOKUP($AP508,[4]!Responsables[#Data],3,0)</f>
        <v>#REF!</v>
      </c>
      <c r="BI508" s="41" t="e">
        <f>+VLOOKUP($AA508,[4]!unidad_medida[[nombre]:[Columna1]],5,0)</f>
        <v>#REF!</v>
      </c>
    </row>
    <row r="509" spans="1:61" ht="24" x14ac:dyDescent="0.35">
      <c r="A509" s="58" t="s">
        <v>250</v>
      </c>
      <c r="B509" s="58" t="s">
        <v>251</v>
      </c>
      <c r="C509" s="59">
        <v>4.4000000000000004</v>
      </c>
      <c r="D509" s="19">
        <f t="shared" si="348"/>
        <v>37</v>
      </c>
      <c r="E509" s="20" t="str">
        <f t="shared" si="366"/>
        <v>GR</v>
      </c>
      <c r="F509" s="21"/>
      <c r="G509" s="22"/>
      <c r="H509" s="23" t="s">
        <v>48</v>
      </c>
      <c r="I509" s="22"/>
      <c r="J509" s="24">
        <v>11</v>
      </c>
      <c r="K509" s="22"/>
      <c r="L509" s="22"/>
      <c r="M509" s="22"/>
      <c r="N509" s="22"/>
      <c r="O509" s="22"/>
      <c r="P509" s="53" t="str">
        <f t="shared" si="363"/>
        <v>Ventas Estimadas de Empresas del Sector Agrícola por Tipo de Cultivo en la Categoría de Tamaño Específica: GRANDE 2 del Servicio de Impuestos Internos de Chile para el Año 2020 (USD)</v>
      </c>
      <c r="Q509" s="20" t="str">
        <f t="shared" si="350"/>
        <v>Gráfico 3</v>
      </c>
      <c r="R509" s="26" t="s">
        <v>84</v>
      </c>
      <c r="S509" s="27">
        <f t="shared" si="340"/>
        <v>11</v>
      </c>
      <c r="T509" s="28"/>
      <c r="U509" s="28"/>
      <c r="V509" s="28"/>
      <c r="W509" s="28"/>
      <c r="X509" s="28"/>
      <c r="Y509" s="28"/>
      <c r="Z509" s="25" t="str">
        <f t="shared" si="364"/>
        <v>https://analytics.zoho.com/open-view/2395394000001128894?ZOHO_CRITERIA=%224.5%22.%22Id_Tama%C3%B1o_Espec%C3%ADfico%22%3D11</v>
      </c>
      <c r="AA509" s="29" t="s">
        <v>118</v>
      </c>
      <c r="AB509" s="30" t="str">
        <f t="shared" si="369"/>
        <v>Chile</v>
      </c>
      <c r="AC509" s="31" t="str">
        <f t="shared" si="369"/>
        <v>Año 2020</v>
      </c>
      <c r="AD509" s="32" t="str">
        <f t="shared" si="369"/>
        <v>Dólar USA</v>
      </c>
      <c r="AE509" s="30" t="str">
        <f t="shared" si="369"/>
        <v>Ventas</v>
      </c>
      <c r="AG509" s="33" t="str">
        <f t="shared" si="342"/>
        <v>Gráfico 3</v>
      </c>
      <c r="AH509" s="34" t="str">
        <f t="shared" si="352"/>
        <v>Ventas Estimadas Agricultura</v>
      </c>
      <c r="AI509" s="34" t="str">
        <f t="shared" si="365"/>
        <v>Ventas Estimadas de empresas dedicadas a agricultura y/o ganadería clasificadas por el Servicio de Impuestos Internos de tamaño GRANDE 2</v>
      </c>
      <c r="AJ509" s="34" t="str">
        <f t="shared" si="344"/>
        <v>Ventas Estimadas de Empresas del Sector Agrícola por Tipo de Cultivo en la Categoría de Tamaño Específica: GRANDE 2 del Servicio de Impuestos Internos de Chile para el Año 2020 (USD)</v>
      </c>
      <c r="AK509" s="35" t="str">
        <f t="shared" si="370"/>
        <v>Año 2020</v>
      </c>
      <c r="AL509" s="34" t="str">
        <f t="shared" si="370"/>
        <v>venta estimada, empresas en agricultura, cultivos, actividad económica, agricultura, ganadería</v>
      </c>
      <c r="AM509" s="36" t="str">
        <f t="shared" si="345"/>
        <v>https://analytics.zoho.com/open-view/2395394000001128894?ZOHO_CRITERIA=%224.5%22.%22Id_Tama%C3%B1o_Espec%C3%ADfico%22%3D11</v>
      </c>
      <c r="AN509" s="44" t="str">
        <f t="shared" si="367"/>
        <v>CHL</v>
      </c>
      <c r="AO509" s="44" t="str">
        <f t="shared" si="367"/>
        <v>País</v>
      </c>
      <c r="AP509" s="34" t="str">
        <f t="shared" si="367"/>
        <v>Número de Empleados de las empresas dedicadas a una actividad económica asociada a la agricultura o la ganadería, según tamaño de la empresa.</v>
      </c>
      <c r="AQ509" s="45">
        <f t="shared" si="367"/>
        <v>44324</v>
      </c>
      <c r="AR509" s="36" t="str">
        <f t="shared" si="367"/>
        <v>Español</v>
      </c>
      <c r="AS509" s="36" t="str">
        <f t="shared" si="367"/>
        <v>Naty</v>
      </c>
      <c r="AT509" s="40" t="str">
        <f t="shared" si="367"/>
        <v>No Aplica</v>
      </c>
      <c r="AU509" s="40" t="str">
        <f t="shared" si="367"/>
        <v>No Aplica</v>
      </c>
      <c r="AV509" s="40" t="str">
        <f t="shared" si="367"/>
        <v>No Aplica</v>
      </c>
      <c r="AW509" s="35">
        <f t="shared" si="367"/>
        <v>100100000</v>
      </c>
      <c r="AX509" s="41" t="e">
        <f t="shared" si="367"/>
        <v>#REF!</v>
      </c>
      <c r="AY509" s="46" t="str">
        <f t="shared" si="367"/>
        <v>Fruta</v>
      </c>
      <c r="AZ509" s="40">
        <f t="shared" si="367"/>
        <v>38</v>
      </c>
      <c r="BA509" s="41" t="e">
        <f>+VLOOKUP($Z509,[4]!Temporalidad[[nombre]:[Columna1]],7,0)</f>
        <v>#REF!</v>
      </c>
      <c r="BB509" s="41" t="e">
        <f>+VLOOKUP($B509,[4]!Tipo_Gráfico[#Data],2,0)</f>
        <v>#REF!</v>
      </c>
      <c r="BC509" s="36" t="str">
        <f t="shared" si="354"/>
        <v>Servicio de Impuestos Internos , Ministerio de Hacienda, Chile</v>
      </c>
      <c r="BD509" s="35" t="e">
        <f>+VLOOKUP($AA509,[4]!unidad_medida[[nombre]:[Columna1]],2,0)</f>
        <v>#REF!</v>
      </c>
      <c r="BE509" s="40" t="str">
        <f t="shared" si="368"/>
        <v>No Aplica</v>
      </c>
      <c r="BF509" s="40" t="str">
        <f t="shared" si="368"/>
        <v>No Aplica</v>
      </c>
      <c r="BG509" s="40" t="str">
        <f t="shared" si="368"/>
        <v>No Aplica</v>
      </c>
      <c r="BH509" s="41" t="e">
        <f>+VLOOKUP($AP509,[4]!Responsables[#Data],3,0)</f>
        <v>#REF!</v>
      </c>
      <c r="BI509" s="41" t="e">
        <f>+VLOOKUP($AA509,[4]!unidad_medida[[nombre]:[Columna1]],5,0)</f>
        <v>#REF!</v>
      </c>
    </row>
    <row r="510" spans="1:61" ht="24" x14ac:dyDescent="0.35">
      <c r="A510" s="58" t="s">
        <v>250</v>
      </c>
      <c r="B510" s="58" t="s">
        <v>251</v>
      </c>
      <c r="C510" s="59">
        <v>4.4000000000000004</v>
      </c>
      <c r="D510" s="19">
        <f t="shared" si="348"/>
        <v>38</v>
      </c>
      <c r="E510" s="20" t="str">
        <f t="shared" si="366"/>
        <v>GR</v>
      </c>
      <c r="F510" s="21"/>
      <c r="G510" s="22"/>
      <c r="H510" s="23" t="s">
        <v>48</v>
      </c>
      <c r="I510" s="22"/>
      <c r="J510" s="24">
        <v>12</v>
      </c>
      <c r="K510" s="22"/>
      <c r="L510" s="22"/>
      <c r="M510" s="22"/>
      <c r="N510" s="22"/>
      <c r="O510" s="22"/>
      <c r="P510" s="53" t="str">
        <f t="shared" si="363"/>
        <v>Ventas Estimadas de Empresas del Sector Agrícola por Tipo de Cultivo en la Categoría de Tamaño Específica: GRANDE 4 del Servicio de Impuestos Internos de Chile para el Año 2020 (USD)</v>
      </c>
      <c r="Q510" s="20" t="str">
        <f t="shared" si="350"/>
        <v>Gráfico 3</v>
      </c>
      <c r="R510" s="26" t="s">
        <v>86</v>
      </c>
      <c r="S510" s="27">
        <f t="shared" si="340"/>
        <v>12</v>
      </c>
      <c r="T510" s="28"/>
      <c r="U510" s="28"/>
      <c r="V510" s="28"/>
      <c r="W510" s="28"/>
      <c r="X510" s="28"/>
      <c r="Y510" s="28"/>
      <c r="Z510" s="25" t="str">
        <f t="shared" si="364"/>
        <v>https://analytics.zoho.com/open-view/2395394000001128894?ZOHO_CRITERIA=%224.5%22.%22Id_Tama%C3%B1o_Espec%C3%ADfico%22%3D12</v>
      </c>
      <c r="AA510" s="29" t="s">
        <v>119</v>
      </c>
      <c r="AB510" s="30" t="str">
        <f t="shared" si="369"/>
        <v>Chile</v>
      </c>
      <c r="AC510" s="31" t="str">
        <f t="shared" si="369"/>
        <v>Año 2020</v>
      </c>
      <c r="AD510" s="32" t="str">
        <f t="shared" si="369"/>
        <v>Dólar USA</v>
      </c>
      <c r="AE510" s="30" t="str">
        <f t="shared" si="369"/>
        <v>Ventas</v>
      </c>
      <c r="AG510" s="33" t="str">
        <f t="shared" si="342"/>
        <v>Gráfico 3</v>
      </c>
      <c r="AH510" s="34" t="str">
        <f t="shared" si="352"/>
        <v>Ventas Estimadas Agricultura</v>
      </c>
      <c r="AI510" s="34" t="str">
        <f t="shared" si="365"/>
        <v>Ventas Estimadas de empresas dedicadas a agricultura y/o ganadería clasificadas por el Servicio de Impuestos Internos de tamaño GRANDE 4</v>
      </c>
      <c r="AJ510" s="34" t="str">
        <f t="shared" si="344"/>
        <v>Ventas Estimadas de Empresas del Sector Agrícola por Tipo de Cultivo en la Categoría de Tamaño Específica: GRANDE 4 del Servicio de Impuestos Internos de Chile para el Año 2020 (USD)</v>
      </c>
      <c r="AK510" s="35" t="str">
        <f t="shared" si="370"/>
        <v>Año 2020</v>
      </c>
      <c r="AL510" s="34" t="str">
        <f t="shared" si="370"/>
        <v>venta estimada, empresas en agricultura, cultivos, actividad económica, agricultura, ganadería</v>
      </c>
      <c r="AM510" s="36" t="str">
        <f t="shared" si="345"/>
        <v>https://analytics.zoho.com/open-view/2395394000001128894?ZOHO_CRITERIA=%224.5%22.%22Id_Tama%C3%B1o_Espec%C3%ADfico%22%3D12</v>
      </c>
      <c r="AN510" s="44" t="str">
        <f t="shared" si="367"/>
        <v>CHL</v>
      </c>
      <c r="AO510" s="44" t="str">
        <f t="shared" si="367"/>
        <v>País</v>
      </c>
      <c r="AP510" s="34" t="str">
        <f t="shared" si="367"/>
        <v>Número de Empleados de las empresas dedicadas a una actividad económica asociada a la agricultura o la ganadería, según tamaño de la empresa.</v>
      </c>
      <c r="AQ510" s="45">
        <f t="shared" si="367"/>
        <v>44324</v>
      </c>
      <c r="AR510" s="36" t="str">
        <f t="shared" si="367"/>
        <v>Español</v>
      </c>
      <c r="AS510" s="36" t="str">
        <f t="shared" si="367"/>
        <v>Naty</v>
      </c>
      <c r="AT510" s="40" t="str">
        <f t="shared" si="367"/>
        <v>No Aplica</v>
      </c>
      <c r="AU510" s="40" t="str">
        <f t="shared" si="367"/>
        <v>No Aplica</v>
      </c>
      <c r="AV510" s="40" t="str">
        <f t="shared" si="367"/>
        <v>No Aplica</v>
      </c>
      <c r="AW510" s="35">
        <f t="shared" si="367"/>
        <v>100100000</v>
      </c>
      <c r="AX510" s="41" t="e">
        <f t="shared" si="367"/>
        <v>#REF!</v>
      </c>
      <c r="AY510" s="46" t="str">
        <f t="shared" si="367"/>
        <v>Fruta</v>
      </c>
      <c r="AZ510" s="40">
        <f t="shared" si="367"/>
        <v>38</v>
      </c>
      <c r="BA510" s="41" t="e">
        <f>+VLOOKUP($Z510,[4]!Temporalidad[[nombre]:[Columna1]],7,0)</f>
        <v>#REF!</v>
      </c>
      <c r="BB510" s="41" t="e">
        <f>+VLOOKUP($B510,[4]!Tipo_Gráfico[#Data],2,0)</f>
        <v>#REF!</v>
      </c>
      <c r="BC510" s="36" t="str">
        <f t="shared" si="354"/>
        <v>Servicio de Impuestos Internos , Ministerio de Hacienda, Chile</v>
      </c>
      <c r="BD510" s="35" t="e">
        <f>+VLOOKUP($AA510,[4]!unidad_medida[[nombre]:[Columna1]],2,0)</f>
        <v>#REF!</v>
      </c>
      <c r="BE510" s="40" t="str">
        <f t="shared" si="368"/>
        <v>No Aplica</v>
      </c>
      <c r="BF510" s="40" t="str">
        <f t="shared" si="368"/>
        <v>No Aplica</v>
      </c>
      <c r="BG510" s="40" t="str">
        <f t="shared" si="368"/>
        <v>No Aplica</v>
      </c>
      <c r="BH510" s="41" t="e">
        <f>+VLOOKUP($AP510,[4]!Responsables[#Data],3,0)</f>
        <v>#REF!</v>
      </c>
      <c r="BI510" s="41" t="e">
        <f>+VLOOKUP($AA510,[4]!unidad_medida[[nombre]:[Columna1]],5,0)</f>
        <v>#REF!</v>
      </c>
    </row>
    <row r="511" spans="1:61" ht="24" x14ac:dyDescent="0.35">
      <c r="A511" s="58" t="s">
        <v>250</v>
      </c>
      <c r="B511" s="58" t="s">
        <v>251</v>
      </c>
      <c r="C511" s="59">
        <v>4.4000000000000004</v>
      </c>
      <c r="D511" s="19">
        <f t="shared" si="348"/>
        <v>39</v>
      </c>
      <c r="E511" s="20" t="str">
        <f t="shared" si="366"/>
        <v>GR</v>
      </c>
      <c r="F511" s="21"/>
      <c r="G511" s="22"/>
      <c r="H511" s="23" t="s">
        <v>48</v>
      </c>
      <c r="I511" s="22"/>
      <c r="J511" s="24">
        <v>13</v>
      </c>
      <c r="K511" s="22"/>
      <c r="L511" s="22"/>
      <c r="M511" s="22"/>
      <c r="N511" s="22"/>
      <c r="O511" s="22"/>
      <c r="P511" s="53" t="str">
        <f t="shared" si="363"/>
        <v>Ventas Estimadas de Empresas del Sector Agrícola por Tipo de Cultivo en la Categoría de Tamaño Específica: GRANDE 3 del Servicio de Impuestos Internos de Chile para el Año 2020 (USD)</v>
      </c>
      <c r="Q511" s="20" t="str">
        <f t="shared" si="350"/>
        <v>Gráfico 3</v>
      </c>
      <c r="R511" s="26" t="s">
        <v>88</v>
      </c>
      <c r="S511" s="27">
        <f t="shared" si="340"/>
        <v>13</v>
      </c>
      <c r="T511" s="28"/>
      <c r="U511" s="28"/>
      <c r="V511" s="28"/>
      <c r="W511" s="28"/>
      <c r="X511" s="28"/>
      <c r="Y511" s="28"/>
      <c r="Z511" s="25" t="str">
        <f t="shared" si="364"/>
        <v>https://analytics.zoho.com/open-view/2395394000001128894?ZOHO_CRITERIA=%224.5%22.%22Id_Tama%C3%B1o_Espec%C3%ADfico%22%3D13</v>
      </c>
      <c r="AA511" s="29" t="s">
        <v>120</v>
      </c>
      <c r="AB511" s="30" t="str">
        <f t="shared" si="369"/>
        <v>Chile</v>
      </c>
      <c r="AC511" s="31" t="str">
        <f t="shared" si="369"/>
        <v>Año 2020</v>
      </c>
      <c r="AD511" s="32" t="str">
        <f t="shared" si="369"/>
        <v>Dólar USA</v>
      </c>
      <c r="AE511" s="30" t="str">
        <f t="shared" si="369"/>
        <v>Ventas</v>
      </c>
      <c r="AG511" s="33" t="str">
        <f t="shared" si="342"/>
        <v>Gráfico 3</v>
      </c>
      <c r="AH511" s="34" t="str">
        <f t="shared" si="352"/>
        <v>Ventas Estimadas Agricultura</v>
      </c>
      <c r="AI511" s="34" t="str">
        <f t="shared" si="365"/>
        <v>Ventas Estimadas de empresas dedicadas a agricultura y/o ganadería clasificadas por el Servicio de Impuestos Internos de tamaño GRANDE 3</v>
      </c>
      <c r="AJ511" s="34" t="str">
        <f t="shared" si="344"/>
        <v>Ventas Estimadas de Empresas del Sector Agrícola por Tipo de Cultivo en la Categoría de Tamaño Específica: GRANDE 3 del Servicio de Impuestos Internos de Chile para el Año 2020 (USD)</v>
      </c>
      <c r="AK511" s="35" t="str">
        <f t="shared" si="370"/>
        <v>Año 2020</v>
      </c>
      <c r="AL511" s="34" t="str">
        <f t="shared" si="370"/>
        <v>venta estimada, empresas en agricultura, cultivos, actividad económica, agricultura, ganadería</v>
      </c>
      <c r="AM511" s="36" t="str">
        <f t="shared" si="345"/>
        <v>https://analytics.zoho.com/open-view/2395394000001128894?ZOHO_CRITERIA=%224.5%22.%22Id_Tama%C3%B1o_Espec%C3%ADfico%22%3D13</v>
      </c>
      <c r="AN511" s="44" t="str">
        <f t="shared" si="367"/>
        <v>CHL</v>
      </c>
      <c r="AO511" s="44" t="str">
        <f t="shared" si="367"/>
        <v>País</v>
      </c>
      <c r="AP511" s="34" t="str">
        <f t="shared" si="367"/>
        <v>Número de Empleados de las empresas dedicadas a una actividad económica asociada a la agricultura o la ganadería, según tamaño de la empresa.</v>
      </c>
      <c r="AQ511" s="45">
        <f t="shared" si="367"/>
        <v>44324</v>
      </c>
      <c r="AR511" s="36" t="str">
        <f t="shared" si="367"/>
        <v>Español</v>
      </c>
      <c r="AS511" s="36" t="str">
        <f t="shared" si="367"/>
        <v>Naty</v>
      </c>
      <c r="AT511" s="40" t="str">
        <f t="shared" si="367"/>
        <v>No Aplica</v>
      </c>
      <c r="AU511" s="40" t="str">
        <f t="shared" si="367"/>
        <v>No Aplica</v>
      </c>
      <c r="AV511" s="40" t="str">
        <f t="shared" si="367"/>
        <v>No Aplica</v>
      </c>
      <c r="AW511" s="35">
        <f t="shared" si="367"/>
        <v>100100000</v>
      </c>
      <c r="AX511" s="41" t="e">
        <f t="shared" si="367"/>
        <v>#REF!</v>
      </c>
      <c r="AY511" s="46" t="str">
        <f t="shared" si="367"/>
        <v>Fruta</v>
      </c>
      <c r="AZ511" s="40">
        <f t="shared" si="367"/>
        <v>38</v>
      </c>
      <c r="BA511" s="41" t="e">
        <f>+VLOOKUP($Z511,[4]!Temporalidad[[nombre]:[Columna1]],7,0)</f>
        <v>#REF!</v>
      </c>
      <c r="BB511" s="41" t="e">
        <f>+VLOOKUP($B511,[4]!Tipo_Gráfico[#Data],2,0)</f>
        <v>#REF!</v>
      </c>
      <c r="BC511" s="36" t="str">
        <f t="shared" si="354"/>
        <v>Servicio de Impuestos Internos , Ministerio de Hacienda, Chile</v>
      </c>
      <c r="BD511" s="35" t="e">
        <f>+VLOOKUP($AA511,[4]!unidad_medida[[nombre]:[Columna1]],2,0)</f>
        <v>#REF!</v>
      </c>
      <c r="BE511" s="40" t="str">
        <f t="shared" si="368"/>
        <v>No Aplica</v>
      </c>
      <c r="BF511" s="40" t="str">
        <f t="shared" si="368"/>
        <v>No Aplica</v>
      </c>
      <c r="BG511" s="40" t="str">
        <f t="shared" si="368"/>
        <v>No Aplica</v>
      </c>
      <c r="BH511" s="41" t="e">
        <f>+VLOOKUP($AP511,[4]!Responsables[#Data],3,0)</f>
        <v>#REF!</v>
      </c>
      <c r="BI511" s="41" t="e">
        <f>+VLOOKUP($AA511,[4]!unidad_medida[[nombre]:[Columna1]],5,0)</f>
        <v>#REF!</v>
      </c>
    </row>
    <row r="512" spans="1:61" ht="24" x14ac:dyDescent="0.35">
      <c r="A512" s="58" t="s">
        <v>250</v>
      </c>
      <c r="B512" s="58" t="s">
        <v>251</v>
      </c>
      <c r="C512" s="59">
        <v>4.4000000000000004</v>
      </c>
      <c r="D512" s="19">
        <f t="shared" si="348"/>
        <v>40</v>
      </c>
      <c r="E512" s="20" t="str">
        <f t="shared" si="366"/>
        <v>GR</v>
      </c>
      <c r="F512" s="21"/>
      <c r="G512" s="22"/>
      <c r="H512" s="22"/>
      <c r="I512" s="23" t="s">
        <v>48</v>
      </c>
      <c r="J512" s="24">
        <v>1</v>
      </c>
      <c r="K512" s="22"/>
      <c r="L512" s="22"/>
      <c r="M512" s="22"/>
      <c r="N512" s="22"/>
      <c r="O512" s="22"/>
      <c r="P512" s="53" t="str">
        <f>+"Ventas Estimadas de Empresas del Sector Agrícola por Cultivo en la Categoría de Tamaño Específica: "&amp;R512&amp;" del Servicio de Impuestos Internos de Chile para el Año 2020 (USD)"</f>
        <v>Ventas Estimadas de Empresas del Sector Agrícola por Cultivo en la Categoría de Tamaño Específica: SIN VENTAS del Servicio de Impuestos Internos de Chile para el Año 2020 (USD)</v>
      </c>
      <c r="Q512" s="20" t="s">
        <v>121</v>
      </c>
      <c r="R512" s="26" t="s">
        <v>50</v>
      </c>
      <c r="S512" s="27">
        <f t="shared" si="340"/>
        <v>1</v>
      </c>
      <c r="T512" s="28"/>
      <c r="U512" s="28"/>
      <c r="V512" s="28"/>
      <c r="W512" s="28"/>
      <c r="X512" s="28"/>
      <c r="Y512" s="28"/>
      <c r="Z512" s="25" t="str">
        <f>+"https://analytics.zoho.com/open-view/2395394000001128820?ZOHO_CRITERIA=%224.5%22.%22Id_Tama%C3%B1o_Espec%C3%ADfico%22%3D"&amp;S512</f>
        <v>https://analytics.zoho.com/open-view/2395394000001128820?ZOHO_CRITERIA=%224.5%22.%22Id_Tama%C3%B1o_Espec%C3%ADfico%22%3D1</v>
      </c>
      <c r="AA512" s="29" t="s">
        <v>122</v>
      </c>
      <c r="AB512" s="30" t="str">
        <f t="shared" si="369"/>
        <v>Chile</v>
      </c>
      <c r="AC512" s="31" t="str">
        <f t="shared" si="369"/>
        <v>Año 2020</v>
      </c>
      <c r="AD512" s="32" t="str">
        <f t="shared" si="369"/>
        <v>Dólar USA</v>
      </c>
      <c r="AE512" s="30" t="str">
        <f t="shared" si="369"/>
        <v>Ventas</v>
      </c>
      <c r="AG512" s="33" t="str">
        <f t="shared" si="342"/>
        <v>Gráfico 4</v>
      </c>
      <c r="AH512" s="34" t="str">
        <f t="shared" si="352"/>
        <v>Ventas Estimadas Agricultura</v>
      </c>
      <c r="AI512" s="34" t="str">
        <f t="shared" si="365"/>
        <v>Ventas Estimadas de empresas dedicadas a agricultura y/o ganadería clasificadas por el Servicio de Impuestos Internos de tamaño SIN VENTAS</v>
      </c>
      <c r="AJ512" s="34" t="str">
        <f t="shared" si="344"/>
        <v>Ventas Estimadas de Empresas del Sector Agrícola por Cultivo en la Categoría de Tamaño Específica: SIN VENTAS del Servicio de Impuestos Internos de Chile para el Año 2020 (USD)</v>
      </c>
      <c r="AK512" s="35" t="str">
        <f t="shared" si="370"/>
        <v>Año 2020</v>
      </c>
      <c r="AL512" s="34" t="str">
        <f t="shared" si="370"/>
        <v>venta estimada, empresas en agricultura, cultivos, actividad económica, agricultura, ganadería</v>
      </c>
      <c r="AM512" s="36" t="str">
        <f t="shared" si="345"/>
        <v>https://analytics.zoho.com/open-view/2395394000001128820?ZOHO_CRITERIA=%224.5%22.%22Id_Tama%C3%B1o_Espec%C3%ADfico%22%3D1</v>
      </c>
      <c r="AN512" s="44" t="str">
        <f t="shared" si="367"/>
        <v>CHL</v>
      </c>
      <c r="AO512" s="44" t="str">
        <f t="shared" si="367"/>
        <v>País</v>
      </c>
      <c r="AP512" s="34" t="str">
        <f t="shared" si="367"/>
        <v>Número de Empleados de las empresas dedicadas a una actividad económica asociada a la agricultura o la ganadería, según tamaño de la empresa.</v>
      </c>
      <c r="AQ512" s="45">
        <f t="shared" si="367"/>
        <v>44324</v>
      </c>
      <c r="AR512" s="36" t="str">
        <f t="shared" si="367"/>
        <v>Español</v>
      </c>
      <c r="AS512" s="36" t="str">
        <f t="shared" si="367"/>
        <v>Naty</v>
      </c>
      <c r="AT512" s="40" t="str">
        <f t="shared" si="367"/>
        <v>No Aplica</v>
      </c>
      <c r="AU512" s="40" t="str">
        <f t="shared" si="367"/>
        <v>No Aplica</v>
      </c>
      <c r="AV512" s="40" t="str">
        <f t="shared" si="367"/>
        <v>No Aplica</v>
      </c>
      <c r="AW512" s="35">
        <f t="shared" si="367"/>
        <v>100100000</v>
      </c>
      <c r="AX512" s="41" t="e">
        <f t="shared" si="367"/>
        <v>#REF!</v>
      </c>
      <c r="AY512" s="46" t="str">
        <f t="shared" si="367"/>
        <v>Fruta</v>
      </c>
      <c r="AZ512" s="40">
        <f t="shared" si="367"/>
        <v>38</v>
      </c>
      <c r="BA512" s="41" t="e">
        <f>+VLOOKUP($Z512,[4]!Temporalidad[[nombre]:[Columna1]],7,0)</f>
        <v>#REF!</v>
      </c>
      <c r="BB512" s="41" t="e">
        <f>+VLOOKUP($B512,[4]!Tipo_Gráfico[#Data],2,0)</f>
        <v>#REF!</v>
      </c>
      <c r="BC512" s="36" t="str">
        <f t="shared" si="354"/>
        <v>Servicio de Impuestos Internos , Ministerio de Hacienda, Chile</v>
      </c>
      <c r="BD512" s="35" t="e">
        <f>+VLOOKUP($AA512,[4]!unidad_medida[[nombre]:[Columna1]],2,0)</f>
        <v>#REF!</v>
      </c>
      <c r="BE512" s="40" t="str">
        <f t="shared" si="368"/>
        <v>No Aplica</v>
      </c>
      <c r="BF512" s="40" t="str">
        <f t="shared" si="368"/>
        <v>No Aplica</v>
      </c>
      <c r="BG512" s="40" t="str">
        <f t="shared" si="368"/>
        <v>No Aplica</v>
      </c>
      <c r="BH512" s="41" t="e">
        <f>+VLOOKUP($AP512,[4]!Responsables[#Data],3,0)</f>
        <v>#REF!</v>
      </c>
      <c r="BI512" s="41" t="e">
        <f>+VLOOKUP($AA512,[4]!unidad_medida[[nombre]:[Columna1]],5,0)</f>
        <v>#REF!</v>
      </c>
    </row>
    <row r="513" spans="1:61" ht="24" x14ac:dyDescent="0.35">
      <c r="A513" s="58" t="s">
        <v>250</v>
      </c>
      <c r="B513" s="58" t="s">
        <v>251</v>
      </c>
      <c r="C513" s="59">
        <v>4.4000000000000004</v>
      </c>
      <c r="D513" s="19">
        <f t="shared" si="348"/>
        <v>41</v>
      </c>
      <c r="E513" s="20" t="str">
        <f t="shared" si="366"/>
        <v>GR</v>
      </c>
      <c r="F513" s="21"/>
      <c r="G513" s="22"/>
      <c r="H513" s="22"/>
      <c r="I513" s="23" t="s">
        <v>48</v>
      </c>
      <c r="J513" s="24">
        <v>2</v>
      </c>
      <c r="K513" s="22"/>
      <c r="L513" s="22"/>
      <c r="M513" s="22"/>
      <c r="N513" s="22"/>
      <c r="O513" s="22"/>
      <c r="P513" s="53" t="str">
        <f t="shared" ref="P513:P524" si="371">+"Ventas Estimadas de Empresas del Sector Agrícola por Cultivo en la Categoría de Tamaño Específica: "&amp;R513&amp;" del Servicio de Impuestos Internos de Chile para el Año 2020 (USD)"</f>
        <v>Ventas Estimadas de Empresas del Sector Agrícola por Cultivo en la Categoría de Tamaño Específica: PEQUEÑA 2 del Servicio de Impuestos Internos de Chile para el Año 2020 (USD)</v>
      </c>
      <c r="Q513" s="20" t="str">
        <f t="shared" ref="Q513:Q514" si="372">+Q512</f>
        <v>Gráfico 4</v>
      </c>
      <c r="R513" s="26" t="s">
        <v>66</v>
      </c>
      <c r="S513" s="27">
        <f t="shared" si="340"/>
        <v>2</v>
      </c>
      <c r="T513" s="28"/>
      <c r="U513" s="28"/>
      <c r="V513" s="28"/>
      <c r="W513" s="28"/>
      <c r="X513" s="28"/>
      <c r="Y513" s="28"/>
      <c r="Z513" s="25" t="str">
        <f t="shared" ref="Z513:Z524" si="373">+"https://analytics.zoho.com/open-view/2395394000001128820?ZOHO_CRITERIA=%224.5%22.%22Id_Tama%C3%B1o_Espec%C3%ADfico%22%3D"&amp;S513</f>
        <v>https://analytics.zoho.com/open-view/2395394000001128820?ZOHO_CRITERIA=%224.5%22.%22Id_Tama%C3%B1o_Espec%C3%ADfico%22%3D2</v>
      </c>
      <c r="AA513" s="29" t="s">
        <v>123</v>
      </c>
      <c r="AB513" s="30" t="str">
        <f t="shared" si="369"/>
        <v>Chile</v>
      </c>
      <c r="AC513" s="31" t="str">
        <f t="shared" si="369"/>
        <v>Año 2020</v>
      </c>
      <c r="AD513" s="32" t="str">
        <f t="shared" si="369"/>
        <v>Dólar USA</v>
      </c>
      <c r="AE513" s="30" t="str">
        <f t="shared" si="369"/>
        <v>Ventas</v>
      </c>
      <c r="AG513" s="33" t="str">
        <f t="shared" si="342"/>
        <v>Gráfico 4</v>
      </c>
      <c r="AH513" s="34" t="str">
        <f t="shared" si="352"/>
        <v>Ventas Estimadas Agricultura</v>
      </c>
      <c r="AI513" s="34" t="str">
        <f t="shared" si="365"/>
        <v>Ventas Estimadas de empresas dedicadas a agricultura y/o ganadería clasificadas por el Servicio de Impuestos Internos de tamaño PEQUEÑA 2</v>
      </c>
      <c r="AJ513" s="34" t="str">
        <f t="shared" si="344"/>
        <v>Ventas Estimadas de Empresas del Sector Agrícola por Cultivo en la Categoría de Tamaño Específica: PEQUEÑA 2 del Servicio de Impuestos Internos de Chile para el Año 2020 (USD)</v>
      </c>
      <c r="AK513" s="35" t="str">
        <f t="shared" si="370"/>
        <v>Año 2020</v>
      </c>
      <c r="AL513" s="34" t="str">
        <f t="shared" si="370"/>
        <v>venta estimada, empresas en agricultura, cultivos, actividad económica, agricultura, ganadería</v>
      </c>
      <c r="AM513" s="36" t="str">
        <f t="shared" si="345"/>
        <v>https://analytics.zoho.com/open-view/2395394000001128820?ZOHO_CRITERIA=%224.5%22.%22Id_Tama%C3%B1o_Espec%C3%ADfico%22%3D2</v>
      </c>
      <c r="AN513" s="44" t="str">
        <f t="shared" si="367"/>
        <v>CHL</v>
      </c>
      <c r="AO513" s="44" t="str">
        <f t="shared" si="367"/>
        <v>País</v>
      </c>
      <c r="AP513" s="34" t="str">
        <f t="shared" si="367"/>
        <v>Número de Empleados de las empresas dedicadas a una actividad económica asociada a la agricultura o la ganadería, según tamaño de la empresa.</v>
      </c>
      <c r="AQ513" s="45">
        <f t="shared" si="367"/>
        <v>44324</v>
      </c>
      <c r="AR513" s="36" t="str">
        <f t="shared" si="367"/>
        <v>Español</v>
      </c>
      <c r="AS513" s="36" t="str">
        <f t="shared" si="367"/>
        <v>Naty</v>
      </c>
      <c r="AT513" s="40" t="str">
        <f t="shared" si="367"/>
        <v>No Aplica</v>
      </c>
      <c r="AU513" s="40" t="str">
        <f t="shared" si="367"/>
        <v>No Aplica</v>
      </c>
      <c r="AV513" s="40" t="str">
        <f t="shared" si="367"/>
        <v>No Aplica</v>
      </c>
      <c r="AW513" s="35">
        <f t="shared" si="367"/>
        <v>100100000</v>
      </c>
      <c r="AX513" s="41" t="e">
        <f t="shared" si="367"/>
        <v>#REF!</v>
      </c>
      <c r="AY513" s="46" t="str">
        <f t="shared" si="367"/>
        <v>Fruta</v>
      </c>
      <c r="AZ513" s="40">
        <f t="shared" si="367"/>
        <v>38</v>
      </c>
      <c r="BA513" s="41" t="e">
        <f>+VLOOKUP($Z513,[4]!Temporalidad[[nombre]:[Columna1]],7,0)</f>
        <v>#REF!</v>
      </c>
      <c r="BB513" s="41" t="e">
        <f>+VLOOKUP($B513,[4]!Tipo_Gráfico[#Data],2,0)</f>
        <v>#REF!</v>
      </c>
      <c r="BC513" s="36" t="str">
        <f t="shared" si="354"/>
        <v>Servicio de Impuestos Internos , Ministerio de Hacienda, Chile</v>
      </c>
      <c r="BD513" s="35" t="e">
        <f>+VLOOKUP($AA513,[4]!unidad_medida[[nombre]:[Columna1]],2,0)</f>
        <v>#REF!</v>
      </c>
      <c r="BE513" s="40" t="str">
        <f t="shared" si="368"/>
        <v>No Aplica</v>
      </c>
      <c r="BF513" s="40" t="str">
        <f t="shared" si="368"/>
        <v>No Aplica</v>
      </c>
      <c r="BG513" s="40" t="str">
        <f t="shared" si="368"/>
        <v>No Aplica</v>
      </c>
      <c r="BH513" s="41" t="e">
        <f>+VLOOKUP($AP513,[4]!Responsables[#Data],3,0)</f>
        <v>#REF!</v>
      </c>
      <c r="BI513" s="41" t="e">
        <f>+VLOOKUP($AA513,[4]!unidad_medida[[nombre]:[Columna1]],5,0)</f>
        <v>#REF!</v>
      </c>
    </row>
    <row r="514" spans="1:61" ht="24" x14ac:dyDescent="0.35">
      <c r="A514" s="58" t="s">
        <v>250</v>
      </c>
      <c r="B514" s="58" t="s">
        <v>251</v>
      </c>
      <c r="C514" s="59">
        <v>4.4000000000000004</v>
      </c>
      <c r="D514" s="19">
        <f t="shared" si="348"/>
        <v>42</v>
      </c>
      <c r="E514" s="20" t="str">
        <f t="shared" si="366"/>
        <v>GR</v>
      </c>
      <c r="F514" s="21"/>
      <c r="G514" s="22"/>
      <c r="H514" s="22"/>
      <c r="I514" s="23" t="s">
        <v>48</v>
      </c>
      <c r="J514" s="24">
        <v>3</v>
      </c>
      <c r="K514" s="22"/>
      <c r="L514" s="22"/>
      <c r="M514" s="22"/>
      <c r="N514" s="22"/>
      <c r="O514" s="22"/>
      <c r="P514" s="53" t="str">
        <f t="shared" si="371"/>
        <v>Ventas Estimadas de Empresas del Sector Agrícola por Cultivo en la Categoría de Tamaño Específica: MICRO 1 del Servicio de Impuestos Internos de Chile para el Año 2020 (USD)</v>
      </c>
      <c r="Q514" s="20" t="str">
        <f t="shared" si="372"/>
        <v>Gráfico 4</v>
      </c>
      <c r="R514" s="26" t="s">
        <v>68</v>
      </c>
      <c r="S514" s="27">
        <f t="shared" si="340"/>
        <v>3</v>
      </c>
      <c r="T514" s="28"/>
      <c r="U514" s="28"/>
      <c r="V514" s="28"/>
      <c r="W514" s="28"/>
      <c r="X514" s="28"/>
      <c r="Y514" s="28"/>
      <c r="Z514" s="25" t="str">
        <f t="shared" si="373"/>
        <v>https://analytics.zoho.com/open-view/2395394000001128820?ZOHO_CRITERIA=%224.5%22.%22Id_Tama%C3%B1o_Espec%C3%ADfico%22%3D3</v>
      </c>
      <c r="AA514" s="29" t="s">
        <v>124</v>
      </c>
      <c r="AB514" s="30" t="str">
        <f t="shared" si="369"/>
        <v>Chile</v>
      </c>
      <c r="AC514" s="31" t="str">
        <f t="shared" si="369"/>
        <v>Año 2020</v>
      </c>
      <c r="AD514" s="32" t="str">
        <f t="shared" si="369"/>
        <v>Dólar USA</v>
      </c>
      <c r="AE514" s="30" t="str">
        <f t="shared" si="369"/>
        <v>Ventas</v>
      </c>
      <c r="AG514" s="33" t="str">
        <f t="shared" si="342"/>
        <v>Gráfico 4</v>
      </c>
      <c r="AH514" s="34" t="str">
        <f t="shared" si="352"/>
        <v>Ventas Estimadas Agricultura</v>
      </c>
      <c r="AI514" s="34" t="str">
        <f t="shared" si="365"/>
        <v>Ventas Estimadas de empresas dedicadas a agricultura y/o ganadería clasificadas por el Servicio de Impuestos Internos de tamaño MICRO 1</v>
      </c>
      <c r="AJ514" s="34" t="str">
        <f t="shared" si="344"/>
        <v>Ventas Estimadas de Empresas del Sector Agrícola por Cultivo en la Categoría de Tamaño Específica: MICRO 1 del Servicio de Impuestos Internos de Chile para el Año 2020 (USD)</v>
      </c>
      <c r="AK514" s="35" t="str">
        <f t="shared" si="370"/>
        <v>Año 2020</v>
      </c>
      <c r="AL514" s="34" t="str">
        <f t="shared" si="370"/>
        <v>venta estimada, empresas en agricultura, cultivos, actividad económica, agricultura, ganadería</v>
      </c>
      <c r="AM514" s="36" t="str">
        <f t="shared" si="345"/>
        <v>https://analytics.zoho.com/open-view/2395394000001128820?ZOHO_CRITERIA=%224.5%22.%22Id_Tama%C3%B1o_Espec%C3%ADfico%22%3D3</v>
      </c>
      <c r="AN514" s="44" t="str">
        <f t="shared" si="367"/>
        <v>CHL</v>
      </c>
      <c r="AO514" s="44" t="str">
        <f t="shared" si="367"/>
        <v>País</v>
      </c>
      <c r="AP514" s="34" t="str">
        <f t="shared" si="367"/>
        <v>Número de Empleados de las empresas dedicadas a una actividad económica asociada a la agricultura o la ganadería, según tamaño de la empresa.</v>
      </c>
      <c r="AQ514" s="45">
        <f t="shared" si="367"/>
        <v>44324</v>
      </c>
      <c r="AR514" s="36" t="str">
        <f t="shared" si="367"/>
        <v>Español</v>
      </c>
      <c r="AS514" s="36" t="str">
        <f t="shared" si="367"/>
        <v>Naty</v>
      </c>
      <c r="AT514" s="40" t="str">
        <f t="shared" si="367"/>
        <v>No Aplica</v>
      </c>
      <c r="AU514" s="40" t="str">
        <f t="shared" si="367"/>
        <v>No Aplica</v>
      </c>
      <c r="AV514" s="40" t="str">
        <f t="shared" si="367"/>
        <v>No Aplica</v>
      </c>
      <c r="AW514" s="35">
        <f t="shared" si="367"/>
        <v>100100000</v>
      </c>
      <c r="AX514" s="41" t="e">
        <f t="shared" si="367"/>
        <v>#REF!</v>
      </c>
      <c r="AY514" s="46" t="str">
        <f t="shared" si="367"/>
        <v>Fruta</v>
      </c>
      <c r="AZ514" s="40">
        <f t="shared" si="367"/>
        <v>38</v>
      </c>
      <c r="BA514" s="41" t="e">
        <f>+VLOOKUP($Z514,[4]!Temporalidad[[nombre]:[Columna1]],7,0)</f>
        <v>#REF!</v>
      </c>
      <c r="BB514" s="41" t="e">
        <f>+VLOOKUP($B514,[4]!Tipo_Gráfico[#Data],2,0)</f>
        <v>#REF!</v>
      </c>
      <c r="BC514" s="36" t="str">
        <f t="shared" si="354"/>
        <v>Servicio de Impuestos Internos , Ministerio de Hacienda, Chile</v>
      </c>
      <c r="BD514" s="35" t="e">
        <f>+VLOOKUP($AA514,[4]!unidad_medida[[nombre]:[Columna1]],2,0)</f>
        <v>#REF!</v>
      </c>
      <c r="BE514" s="40" t="str">
        <f t="shared" si="368"/>
        <v>No Aplica</v>
      </c>
      <c r="BF514" s="40" t="str">
        <f t="shared" si="368"/>
        <v>No Aplica</v>
      </c>
      <c r="BG514" s="40" t="str">
        <f t="shared" si="368"/>
        <v>No Aplica</v>
      </c>
      <c r="BH514" s="41" t="e">
        <f>+VLOOKUP($AP514,[4]!Responsables[#Data],3,0)</f>
        <v>#REF!</v>
      </c>
      <c r="BI514" s="41" t="e">
        <f>+VLOOKUP($AA514,[4]!unidad_medida[[nombre]:[Columna1]],5,0)</f>
        <v>#REF!</v>
      </c>
    </row>
    <row r="515" spans="1:61" ht="24" x14ac:dyDescent="0.35">
      <c r="A515" s="58" t="s">
        <v>250</v>
      </c>
      <c r="B515" s="58" t="s">
        <v>251</v>
      </c>
      <c r="C515" s="59">
        <v>4.4000000000000004</v>
      </c>
      <c r="D515" s="19">
        <f t="shared" si="348"/>
        <v>43</v>
      </c>
      <c r="E515" s="20" t="s">
        <v>47</v>
      </c>
      <c r="F515" s="21"/>
      <c r="G515" s="22"/>
      <c r="H515" s="22"/>
      <c r="I515" s="23" t="s">
        <v>48</v>
      </c>
      <c r="J515" s="24">
        <v>4</v>
      </c>
      <c r="K515" s="22"/>
      <c r="L515" s="22"/>
      <c r="M515" s="22"/>
      <c r="N515" s="22"/>
      <c r="O515" s="22"/>
      <c r="P515" s="53" t="str">
        <f t="shared" si="371"/>
        <v>Ventas Estimadas de Empresas del Sector Agrícola por Cultivo en la Categoría de Tamaño Específica: MEDIANA 1 del Servicio de Impuestos Internos de Chile para el Año 2020 (USD)</v>
      </c>
      <c r="Q515" s="20" t="s">
        <v>121</v>
      </c>
      <c r="R515" s="26" t="s">
        <v>70</v>
      </c>
      <c r="S515" s="27">
        <f t="shared" si="340"/>
        <v>4</v>
      </c>
      <c r="T515" s="28"/>
      <c r="U515" s="28"/>
      <c r="V515" s="28"/>
      <c r="W515" s="28"/>
      <c r="X515" s="28"/>
      <c r="Y515" s="28"/>
      <c r="Z515" s="25" t="str">
        <f t="shared" si="373"/>
        <v>https://analytics.zoho.com/open-view/2395394000001128820?ZOHO_CRITERIA=%224.5%22.%22Id_Tama%C3%B1o_Espec%C3%ADfico%22%3D4</v>
      </c>
      <c r="AA515" s="29" t="s">
        <v>125</v>
      </c>
      <c r="AB515" s="30" t="str">
        <f t="shared" si="369"/>
        <v>Chile</v>
      </c>
      <c r="AC515" s="31" t="str">
        <f t="shared" si="369"/>
        <v>Año 2020</v>
      </c>
      <c r="AD515" s="32" t="str">
        <f t="shared" si="369"/>
        <v>Dólar USA</v>
      </c>
      <c r="AE515" s="30" t="str">
        <f t="shared" si="369"/>
        <v>Ventas</v>
      </c>
      <c r="AG515" s="33" t="str">
        <f t="shared" si="342"/>
        <v>Gráfico 4</v>
      </c>
      <c r="AH515" s="34" t="str">
        <f t="shared" si="352"/>
        <v>Ventas Estimadas Agricultura</v>
      </c>
      <c r="AI515" s="34" t="str">
        <f t="shared" si="365"/>
        <v>Ventas Estimadas de empresas dedicadas a agricultura y/o ganadería clasificadas por el Servicio de Impuestos Internos de tamaño MEDIANA 1</v>
      </c>
      <c r="AJ515" s="34" t="str">
        <f t="shared" si="344"/>
        <v>Ventas Estimadas de Empresas del Sector Agrícola por Cultivo en la Categoría de Tamaño Específica: MEDIANA 1 del Servicio de Impuestos Internos de Chile para el Año 2020 (USD)</v>
      </c>
      <c r="AK515" s="35" t="str">
        <f t="shared" si="370"/>
        <v>Año 2020</v>
      </c>
      <c r="AL515" s="34" t="str">
        <f t="shared" si="370"/>
        <v>venta estimada, empresas en agricultura, cultivos, actividad económica, agricultura, ganadería</v>
      </c>
      <c r="AM515" s="36" t="str">
        <f t="shared" si="345"/>
        <v>https://analytics.zoho.com/open-view/2395394000001128820?ZOHO_CRITERIA=%224.5%22.%22Id_Tama%C3%B1o_Espec%C3%ADfico%22%3D4</v>
      </c>
      <c r="AN515" s="44" t="str">
        <f t="shared" si="367"/>
        <v>CHL</v>
      </c>
      <c r="AO515" s="44" t="str">
        <f t="shared" si="367"/>
        <v>País</v>
      </c>
      <c r="AP515" s="34" t="str">
        <f t="shared" si="367"/>
        <v>Número de Empleados de las empresas dedicadas a una actividad económica asociada a la agricultura o la ganadería, según tamaño de la empresa.</v>
      </c>
      <c r="AQ515" s="45">
        <f t="shared" si="367"/>
        <v>44324</v>
      </c>
      <c r="AR515" s="36" t="str">
        <f t="shared" si="367"/>
        <v>Español</v>
      </c>
      <c r="AS515" s="36" t="str">
        <f t="shared" si="367"/>
        <v>Naty</v>
      </c>
      <c r="AT515" s="40" t="str">
        <f t="shared" si="367"/>
        <v>No Aplica</v>
      </c>
      <c r="AU515" s="40" t="str">
        <f t="shared" si="367"/>
        <v>No Aplica</v>
      </c>
      <c r="AV515" s="40" t="str">
        <f t="shared" si="367"/>
        <v>No Aplica</v>
      </c>
      <c r="AW515" s="35">
        <f t="shared" si="367"/>
        <v>100100000</v>
      </c>
      <c r="AX515" s="41" t="e">
        <f t="shared" si="367"/>
        <v>#REF!</v>
      </c>
      <c r="AY515" s="46" t="str">
        <f t="shared" si="367"/>
        <v>Fruta</v>
      </c>
      <c r="AZ515" s="40">
        <f t="shared" si="367"/>
        <v>38</v>
      </c>
      <c r="BA515" s="41" t="e">
        <f>+VLOOKUP($Z515,[4]!Temporalidad[[nombre]:[Columna1]],7,0)</f>
        <v>#REF!</v>
      </c>
      <c r="BB515" s="41" t="e">
        <f>+VLOOKUP($B515,[4]!Tipo_Gráfico[#Data],2,0)</f>
        <v>#REF!</v>
      </c>
      <c r="BC515" s="36" t="str">
        <f t="shared" si="354"/>
        <v>Servicio de Impuestos Internos , Ministerio de Hacienda, Chile</v>
      </c>
      <c r="BD515" s="35" t="e">
        <f>+VLOOKUP($AA515,[4]!unidad_medida[[nombre]:[Columna1]],2,0)</f>
        <v>#REF!</v>
      </c>
      <c r="BE515" s="40" t="str">
        <f t="shared" si="368"/>
        <v>No Aplica</v>
      </c>
      <c r="BF515" s="40" t="str">
        <f t="shared" si="368"/>
        <v>No Aplica</v>
      </c>
      <c r="BG515" s="40" t="str">
        <f t="shared" si="368"/>
        <v>No Aplica</v>
      </c>
      <c r="BH515" s="41" t="e">
        <f>+VLOOKUP($AP515,[4]!Responsables[#Data],3,0)</f>
        <v>#REF!</v>
      </c>
      <c r="BI515" s="41" t="e">
        <f>+VLOOKUP($AA515,[4]!unidad_medida[[nombre]:[Columna1]],5,0)</f>
        <v>#REF!</v>
      </c>
    </row>
    <row r="516" spans="1:61" ht="24" x14ac:dyDescent="0.35">
      <c r="A516" s="58" t="s">
        <v>250</v>
      </c>
      <c r="B516" s="58" t="s">
        <v>251</v>
      </c>
      <c r="C516" s="59">
        <v>4.4000000000000004</v>
      </c>
      <c r="D516" s="19">
        <f t="shared" si="348"/>
        <v>44</v>
      </c>
      <c r="E516" s="20" t="str">
        <f>+E515</f>
        <v>GR</v>
      </c>
      <c r="F516" s="21"/>
      <c r="G516" s="22"/>
      <c r="H516" s="22"/>
      <c r="I516" s="23" t="s">
        <v>48</v>
      </c>
      <c r="J516" s="24">
        <v>5</v>
      </c>
      <c r="K516" s="22"/>
      <c r="L516" s="22"/>
      <c r="M516" s="22"/>
      <c r="N516" s="22"/>
      <c r="O516" s="22"/>
      <c r="P516" s="53" t="str">
        <f t="shared" si="371"/>
        <v>Ventas Estimadas de Empresas del Sector Agrícola por Cultivo en la Categoría de Tamaño Específica: MICRO 2 del Servicio de Impuestos Internos de Chile para el Año 2020 (USD)</v>
      </c>
      <c r="Q516" s="20" t="str">
        <f t="shared" ref="Q516:Q528" si="374">+Q515</f>
        <v>Gráfico 4</v>
      </c>
      <c r="R516" s="26" t="s">
        <v>72</v>
      </c>
      <c r="S516" s="27">
        <f t="shared" si="340"/>
        <v>5</v>
      </c>
      <c r="T516" s="28"/>
      <c r="U516" s="28"/>
      <c r="V516" s="28"/>
      <c r="W516" s="28"/>
      <c r="X516" s="28"/>
      <c r="Y516" s="28"/>
      <c r="Z516" s="25" t="str">
        <f t="shared" si="373"/>
        <v>https://analytics.zoho.com/open-view/2395394000001128820?ZOHO_CRITERIA=%224.5%22.%22Id_Tama%C3%B1o_Espec%C3%ADfico%22%3D5</v>
      </c>
      <c r="AA516" s="29" t="s">
        <v>126</v>
      </c>
      <c r="AB516" s="30" t="str">
        <f t="shared" si="369"/>
        <v>Chile</v>
      </c>
      <c r="AC516" s="31" t="str">
        <f t="shared" si="369"/>
        <v>Año 2020</v>
      </c>
      <c r="AD516" s="32" t="str">
        <f t="shared" si="369"/>
        <v>Dólar USA</v>
      </c>
      <c r="AE516" s="30" t="str">
        <f t="shared" si="369"/>
        <v>Ventas</v>
      </c>
      <c r="AG516" s="33" t="str">
        <f t="shared" si="342"/>
        <v>Gráfico 4</v>
      </c>
      <c r="AH516" s="34" t="str">
        <f t="shared" si="352"/>
        <v>Ventas Estimadas Agricultura</v>
      </c>
      <c r="AI516" s="34" t="str">
        <f t="shared" si="365"/>
        <v>Ventas Estimadas de empresas dedicadas a agricultura y/o ganadería clasificadas por el Servicio de Impuestos Internos de tamaño MICRO 2</v>
      </c>
      <c r="AJ516" s="34" t="str">
        <f t="shared" si="344"/>
        <v>Ventas Estimadas de Empresas del Sector Agrícola por Cultivo en la Categoría de Tamaño Específica: MICRO 2 del Servicio de Impuestos Internos de Chile para el Año 2020 (USD)</v>
      </c>
      <c r="AK516" s="35" t="str">
        <f t="shared" si="370"/>
        <v>Año 2020</v>
      </c>
      <c r="AL516" s="34" t="str">
        <f t="shared" si="370"/>
        <v>venta estimada, empresas en agricultura, cultivos, actividad económica, agricultura, ganadería</v>
      </c>
      <c r="AM516" s="36" t="str">
        <f t="shared" si="345"/>
        <v>https://analytics.zoho.com/open-view/2395394000001128820?ZOHO_CRITERIA=%224.5%22.%22Id_Tama%C3%B1o_Espec%C3%ADfico%22%3D5</v>
      </c>
      <c r="AN516" s="44" t="str">
        <f t="shared" si="367"/>
        <v>CHL</v>
      </c>
      <c r="AO516" s="44" t="str">
        <f t="shared" si="367"/>
        <v>País</v>
      </c>
      <c r="AP516" s="34" t="str">
        <f t="shared" si="367"/>
        <v>Número de Empleados de las empresas dedicadas a una actividad económica asociada a la agricultura o la ganadería, según tamaño de la empresa.</v>
      </c>
      <c r="AQ516" s="45">
        <f t="shared" si="367"/>
        <v>44324</v>
      </c>
      <c r="AR516" s="36" t="str">
        <f t="shared" si="367"/>
        <v>Español</v>
      </c>
      <c r="AS516" s="36" t="str">
        <f t="shared" si="367"/>
        <v>Naty</v>
      </c>
      <c r="AT516" s="40" t="str">
        <f t="shared" si="367"/>
        <v>No Aplica</v>
      </c>
      <c r="AU516" s="40" t="str">
        <f t="shared" si="367"/>
        <v>No Aplica</v>
      </c>
      <c r="AV516" s="40" t="str">
        <f t="shared" si="367"/>
        <v>No Aplica</v>
      </c>
      <c r="AW516" s="35">
        <f t="shared" si="367"/>
        <v>100100000</v>
      </c>
      <c r="AX516" s="41" t="e">
        <f t="shared" si="367"/>
        <v>#REF!</v>
      </c>
      <c r="AY516" s="46" t="str">
        <f t="shared" si="367"/>
        <v>Fruta</v>
      </c>
      <c r="AZ516" s="40">
        <f t="shared" si="367"/>
        <v>38</v>
      </c>
      <c r="BA516" s="41" t="e">
        <f>+VLOOKUP($Z516,[4]!Temporalidad[[nombre]:[Columna1]],7,0)</f>
        <v>#REF!</v>
      </c>
      <c r="BB516" s="41" t="e">
        <f>+VLOOKUP($B516,[4]!Tipo_Gráfico[#Data],2,0)</f>
        <v>#REF!</v>
      </c>
      <c r="BC516" s="36" t="str">
        <f t="shared" si="354"/>
        <v>Servicio de Impuestos Internos , Ministerio de Hacienda, Chile</v>
      </c>
      <c r="BD516" s="35" t="e">
        <f>+VLOOKUP($AA516,[4]!unidad_medida[[nombre]:[Columna1]],2,0)</f>
        <v>#REF!</v>
      </c>
      <c r="BE516" s="40" t="str">
        <f t="shared" si="368"/>
        <v>No Aplica</v>
      </c>
      <c r="BF516" s="40" t="str">
        <f t="shared" si="368"/>
        <v>No Aplica</v>
      </c>
      <c r="BG516" s="40" t="str">
        <f t="shared" si="368"/>
        <v>No Aplica</v>
      </c>
      <c r="BH516" s="41" t="e">
        <f>+VLOOKUP($AP516,[4]!Responsables[#Data],3,0)</f>
        <v>#REF!</v>
      </c>
      <c r="BI516" s="41" t="e">
        <f>+VLOOKUP($AA516,[4]!unidad_medida[[nombre]:[Columna1]],5,0)</f>
        <v>#REF!</v>
      </c>
    </row>
    <row r="517" spans="1:61" ht="24" x14ac:dyDescent="0.35">
      <c r="A517" s="58" t="s">
        <v>250</v>
      </c>
      <c r="B517" s="58" t="s">
        <v>251</v>
      </c>
      <c r="C517" s="59">
        <v>4.4000000000000004</v>
      </c>
      <c r="D517" s="19">
        <f t="shared" si="348"/>
        <v>45</v>
      </c>
      <c r="E517" s="20" t="str">
        <f t="shared" ref="E517:E528" si="375">+E516</f>
        <v>GR</v>
      </c>
      <c r="F517" s="21"/>
      <c r="G517" s="22"/>
      <c r="H517" s="22"/>
      <c r="I517" s="23" t="s">
        <v>48</v>
      </c>
      <c r="J517" s="24">
        <v>6</v>
      </c>
      <c r="K517" s="22"/>
      <c r="L517" s="22"/>
      <c r="M517" s="22"/>
      <c r="N517" s="22"/>
      <c r="O517" s="22"/>
      <c r="P517" s="53" t="str">
        <f t="shared" si="371"/>
        <v>Ventas Estimadas de Empresas del Sector Agrícola por Cultivo en la Categoría de Tamaño Específica: PEQUEÑA 3 del Servicio de Impuestos Internos de Chile para el Año 2020 (USD)</v>
      </c>
      <c r="Q517" s="20" t="str">
        <f t="shared" si="374"/>
        <v>Gráfico 4</v>
      </c>
      <c r="R517" s="26" t="s">
        <v>74</v>
      </c>
      <c r="S517" s="27">
        <f t="shared" si="340"/>
        <v>6</v>
      </c>
      <c r="T517" s="28"/>
      <c r="U517" s="28"/>
      <c r="V517" s="28"/>
      <c r="W517" s="28"/>
      <c r="X517" s="28"/>
      <c r="Y517" s="28"/>
      <c r="Z517" s="25" t="str">
        <f t="shared" si="373"/>
        <v>https://analytics.zoho.com/open-view/2395394000001128820?ZOHO_CRITERIA=%224.5%22.%22Id_Tama%C3%B1o_Espec%C3%ADfico%22%3D6</v>
      </c>
      <c r="AA517" s="29" t="s">
        <v>127</v>
      </c>
      <c r="AB517" s="30" t="str">
        <f t="shared" si="369"/>
        <v>Chile</v>
      </c>
      <c r="AC517" s="31" t="str">
        <f t="shared" si="369"/>
        <v>Año 2020</v>
      </c>
      <c r="AD517" s="32" t="str">
        <f t="shared" si="369"/>
        <v>Dólar USA</v>
      </c>
      <c r="AE517" s="30" t="str">
        <f t="shared" si="369"/>
        <v>Ventas</v>
      </c>
      <c r="AG517" s="33" t="str">
        <f t="shared" si="342"/>
        <v>Gráfico 4</v>
      </c>
      <c r="AH517" s="34" t="str">
        <f t="shared" si="352"/>
        <v>Ventas Estimadas Agricultura</v>
      </c>
      <c r="AI517" s="34" t="str">
        <f t="shared" si="365"/>
        <v>Ventas Estimadas de empresas dedicadas a agricultura y/o ganadería clasificadas por el Servicio de Impuestos Internos de tamaño PEQUEÑA 3</v>
      </c>
      <c r="AJ517" s="34" t="str">
        <f t="shared" si="344"/>
        <v>Ventas Estimadas de Empresas del Sector Agrícola por Cultivo en la Categoría de Tamaño Específica: PEQUEÑA 3 del Servicio de Impuestos Internos de Chile para el Año 2020 (USD)</v>
      </c>
      <c r="AK517" s="35" t="str">
        <f t="shared" si="370"/>
        <v>Año 2020</v>
      </c>
      <c r="AL517" s="34" t="str">
        <f t="shared" si="370"/>
        <v>venta estimada, empresas en agricultura, cultivos, actividad económica, agricultura, ganadería</v>
      </c>
      <c r="AM517" s="36" t="str">
        <f t="shared" si="345"/>
        <v>https://analytics.zoho.com/open-view/2395394000001128820?ZOHO_CRITERIA=%224.5%22.%22Id_Tama%C3%B1o_Espec%C3%ADfico%22%3D6</v>
      </c>
      <c r="AN517" s="44" t="str">
        <f t="shared" si="367"/>
        <v>CHL</v>
      </c>
      <c r="AO517" s="44" t="str">
        <f t="shared" si="367"/>
        <v>País</v>
      </c>
      <c r="AP517" s="34" t="str">
        <f t="shared" si="367"/>
        <v>Número de Empleados de las empresas dedicadas a una actividad económica asociada a la agricultura o la ganadería, según tamaño de la empresa.</v>
      </c>
      <c r="AQ517" s="45">
        <f t="shared" si="367"/>
        <v>44324</v>
      </c>
      <c r="AR517" s="36" t="str">
        <f t="shared" si="367"/>
        <v>Español</v>
      </c>
      <c r="AS517" s="36" t="str">
        <f t="shared" si="367"/>
        <v>Naty</v>
      </c>
      <c r="AT517" s="40" t="str">
        <f t="shared" si="367"/>
        <v>No Aplica</v>
      </c>
      <c r="AU517" s="40" t="str">
        <f t="shared" si="367"/>
        <v>No Aplica</v>
      </c>
      <c r="AV517" s="40" t="str">
        <f t="shared" si="367"/>
        <v>No Aplica</v>
      </c>
      <c r="AW517" s="35">
        <f t="shared" si="367"/>
        <v>100100000</v>
      </c>
      <c r="AX517" s="41" t="e">
        <f t="shared" si="367"/>
        <v>#REF!</v>
      </c>
      <c r="AY517" s="46" t="str">
        <f t="shared" si="367"/>
        <v>Fruta</v>
      </c>
      <c r="AZ517" s="40">
        <f t="shared" si="367"/>
        <v>38</v>
      </c>
      <c r="BA517" s="41" t="e">
        <f>+VLOOKUP($Z517,[4]!Temporalidad[[nombre]:[Columna1]],7,0)</f>
        <v>#REF!</v>
      </c>
      <c r="BB517" s="41" t="e">
        <f>+VLOOKUP($B517,[4]!Tipo_Gráfico[#Data],2,0)</f>
        <v>#REF!</v>
      </c>
      <c r="BC517" s="36" t="str">
        <f t="shared" si="354"/>
        <v>Servicio de Impuestos Internos , Ministerio de Hacienda, Chile</v>
      </c>
      <c r="BD517" s="35" t="e">
        <f>+VLOOKUP($AA517,[4]!unidad_medida[[nombre]:[Columna1]],2,0)</f>
        <v>#REF!</v>
      </c>
      <c r="BE517" s="40" t="str">
        <f t="shared" si="368"/>
        <v>No Aplica</v>
      </c>
      <c r="BF517" s="40" t="str">
        <f t="shared" si="368"/>
        <v>No Aplica</v>
      </c>
      <c r="BG517" s="40" t="str">
        <f t="shared" si="368"/>
        <v>No Aplica</v>
      </c>
      <c r="BH517" s="41" t="e">
        <f>+VLOOKUP($AP517,[4]!Responsables[#Data],3,0)</f>
        <v>#REF!</v>
      </c>
      <c r="BI517" s="41" t="e">
        <f>+VLOOKUP($AA517,[4]!unidad_medida[[nombre]:[Columna1]],5,0)</f>
        <v>#REF!</v>
      </c>
    </row>
    <row r="518" spans="1:61" ht="24" x14ac:dyDescent="0.35">
      <c r="A518" s="58" t="s">
        <v>250</v>
      </c>
      <c r="B518" s="58" t="s">
        <v>251</v>
      </c>
      <c r="C518" s="59">
        <v>4.4000000000000004</v>
      </c>
      <c r="D518" s="19">
        <f t="shared" si="348"/>
        <v>46</v>
      </c>
      <c r="E518" s="20" t="str">
        <f t="shared" si="375"/>
        <v>GR</v>
      </c>
      <c r="F518" s="21"/>
      <c r="G518" s="22"/>
      <c r="H518" s="22"/>
      <c r="I518" s="23" t="s">
        <v>48</v>
      </c>
      <c r="J518" s="24">
        <v>7</v>
      </c>
      <c r="K518" s="22"/>
      <c r="L518" s="22"/>
      <c r="M518" s="22"/>
      <c r="N518" s="22"/>
      <c r="O518" s="22"/>
      <c r="P518" s="53" t="str">
        <f t="shared" si="371"/>
        <v>Ventas Estimadas de Empresas del Sector Agrícola por Cultivo en la Categoría de Tamaño Específica: MICRO 3 del Servicio de Impuestos Internos de Chile para el Año 2020 (USD)</v>
      </c>
      <c r="Q518" s="20" t="str">
        <f t="shared" si="374"/>
        <v>Gráfico 4</v>
      </c>
      <c r="R518" s="26" t="s">
        <v>76</v>
      </c>
      <c r="S518" s="27">
        <f t="shared" si="340"/>
        <v>7</v>
      </c>
      <c r="T518" s="28"/>
      <c r="U518" s="28"/>
      <c r="V518" s="28"/>
      <c r="W518" s="28"/>
      <c r="X518" s="28"/>
      <c r="Y518" s="28"/>
      <c r="Z518" s="25" t="str">
        <f t="shared" si="373"/>
        <v>https://analytics.zoho.com/open-view/2395394000001128820?ZOHO_CRITERIA=%224.5%22.%22Id_Tama%C3%B1o_Espec%C3%ADfico%22%3D7</v>
      </c>
      <c r="AA518" s="29" t="s">
        <v>128</v>
      </c>
      <c r="AB518" s="30" t="str">
        <f t="shared" si="369"/>
        <v>Chile</v>
      </c>
      <c r="AC518" s="31" t="str">
        <f t="shared" si="369"/>
        <v>Año 2020</v>
      </c>
      <c r="AD518" s="32" t="str">
        <f t="shared" si="369"/>
        <v>Dólar USA</v>
      </c>
      <c r="AE518" s="30" t="str">
        <f t="shared" si="369"/>
        <v>Ventas</v>
      </c>
      <c r="AG518" s="33" t="str">
        <f t="shared" si="342"/>
        <v>Gráfico 4</v>
      </c>
      <c r="AH518" s="34" t="str">
        <f t="shared" si="352"/>
        <v>Ventas Estimadas Agricultura</v>
      </c>
      <c r="AI518" s="34" t="str">
        <f t="shared" si="365"/>
        <v>Ventas Estimadas de empresas dedicadas a agricultura y/o ganadería clasificadas por el Servicio de Impuestos Internos de tamaño MICRO 3</v>
      </c>
      <c r="AJ518" s="34" t="str">
        <f t="shared" si="344"/>
        <v>Ventas Estimadas de Empresas del Sector Agrícola por Cultivo en la Categoría de Tamaño Específica: MICRO 3 del Servicio de Impuestos Internos de Chile para el Año 2020 (USD)</v>
      </c>
      <c r="AK518" s="35" t="str">
        <f t="shared" si="370"/>
        <v>Año 2020</v>
      </c>
      <c r="AL518" s="34" t="str">
        <f t="shared" si="370"/>
        <v>venta estimada, empresas en agricultura, cultivos, actividad económica, agricultura, ganadería</v>
      </c>
      <c r="AM518" s="36" t="str">
        <f t="shared" si="345"/>
        <v>https://analytics.zoho.com/open-view/2395394000001128820?ZOHO_CRITERIA=%224.5%22.%22Id_Tama%C3%B1o_Espec%C3%ADfico%22%3D7</v>
      </c>
      <c r="AN518" s="44" t="str">
        <f t="shared" si="367"/>
        <v>CHL</v>
      </c>
      <c r="AO518" s="44" t="str">
        <f t="shared" si="367"/>
        <v>País</v>
      </c>
      <c r="AP518" s="34" t="str">
        <f t="shared" si="367"/>
        <v>Número de Empleados de las empresas dedicadas a una actividad económica asociada a la agricultura o la ganadería, según tamaño de la empresa.</v>
      </c>
      <c r="AQ518" s="45">
        <f t="shared" si="367"/>
        <v>44324</v>
      </c>
      <c r="AR518" s="36" t="str">
        <f t="shared" si="367"/>
        <v>Español</v>
      </c>
      <c r="AS518" s="36" t="str">
        <f t="shared" si="367"/>
        <v>Naty</v>
      </c>
      <c r="AT518" s="40" t="str">
        <f t="shared" si="367"/>
        <v>No Aplica</v>
      </c>
      <c r="AU518" s="40" t="str">
        <f t="shared" si="367"/>
        <v>No Aplica</v>
      </c>
      <c r="AV518" s="40" t="str">
        <f t="shared" si="367"/>
        <v>No Aplica</v>
      </c>
      <c r="AW518" s="35">
        <f t="shared" si="367"/>
        <v>100100000</v>
      </c>
      <c r="AX518" s="41" t="e">
        <f t="shared" si="367"/>
        <v>#REF!</v>
      </c>
      <c r="AY518" s="46" t="str">
        <f t="shared" si="367"/>
        <v>Fruta</v>
      </c>
      <c r="AZ518" s="40">
        <f t="shared" si="367"/>
        <v>38</v>
      </c>
      <c r="BA518" s="41" t="e">
        <f>+VLOOKUP($Z518,[4]!Temporalidad[[nombre]:[Columna1]],7,0)</f>
        <v>#REF!</v>
      </c>
      <c r="BB518" s="41" t="e">
        <f>+VLOOKUP($B518,[4]!Tipo_Gráfico[#Data],2,0)</f>
        <v>#REF!</v>
      </c>
      <c r="BC518" s="36" t="str">
        <f t="shared" si="354"/>
        <v>Servicio de Impuestos Internos , Ministerio de Hacienda, Chile</v>
      </c>
      <c r="BD518" s="35" t="e">
        <f>+VLOOKUP($AA518,[4]!unidad_medida[[nombre]:[Columna1]],2,0)</f>
        <v>#REF!</v>
      </c>
      <c r="BE518" s="40" t="str">
        <f t="shared" si="368"/>
        <v>No Aplica</v>
      </c>
      <c r="BF518" s="40" t="str">
        <f t="shared" si="368"/>
        <v>No Aplica</v>
      </c>
      <c r="BG518" s="40" t="str">
        <f t="shared" si="368"/>
        <v>No Aplica</v>
      </c>
      <c r="BH518" s="41" t="e">
        <f>+VLOOKUP($AP518,[4]!Responsables[#Data],3,0)</f>
        <v>#REF!</v>
      </c>
      <c r="BI518" s="41" t="e">
        <f>+VLOOKUP($AA518,[4]!unidad_medida[[nombre]:[Columna1]],5,0)</f>
        <v>#REF!</v>
      </c>
    </row>
    <row r="519" spans="1:61" ht="24" x14ac:dyDescent="0.35">
      <c r="A519" s="58" t="s">
        <v>250</v>
      </c>
      <c r="B519" s="58" t="s">
        <v>251</v>
      </c>
      <c r="C519" s="59">
        <v>4.4000000000000004</v>
      </c>
      <c r="D519" s="19">
        <f t="shared" si="348"/>
        <v>47</v>
      </c>
      <c r="E519" s="20" t="str">
        <f t="shared" si="375"/>
        <v>GR</v>
      </c>
      <c r="F519" s="21"/>
      <c r="G519" s="22"/>
      <c r="H519" s="22"/>
      <c r="I519" s="23" t="s">
        <v>48</v>
      </c>
      <c r="J519" s="24">
        <v>8</v>
      </c>
      <c r="K519" s="22"/>
      <c r="L519" s="22"/>
      <c r="M519" s="22"/>
      <c r="N519" s="22"/>
      <c r="O519" s="22"/>
      <c r="P519" s="53" t="str">
        <f t="shared" si="371"/>
        <v>Ventas Estimadas de Empresas del Sector Agrícola por Cultivo en la Categoría de Tamaño Específica: GRANDE 1 del Servicio de Impuestos Internos de Chile para el Año 2020 (USD)</v>
      </c>
      <c r="Q519" s="20" t="str">
        <f t="shared" si="374"/>
        <v>Gráfico 4</v>
      </c>
      <c r="R519" s="26" t="s">
        <v>78</v>
      </c>
      <c r="S519" s="27">
        <f t="shared" si="340"/>
        <v>8</v>
      </c>
      <c r="T519" s="28"/>
      <c r="U519" s="28"/>
      <c r="V519" s="28"/>
      <c r="W519" s="28"/>
      <c r="X519" s="28"/>
      <c r="Y519" s="28"/>
      <c r="Z519" s="25" t="str">
        <f t="shared" si="373"/>
        <v>https://analytics.zoho.com/open-view/2395394000001128820?ZOHO_CRITERIA=%224.5%22.%22Id_Tama%C3%B1o_Espec%C3%ADfico%22%3D8</v>
      </c>
      <c r="AA519" s="29" t="s">
        <v>129</v>
      </c>
      <c r="AB519" s="30" t="str">
        <f t="shared" si="369"/>
        <v>Chile</v>
      </c>
      <c r="AC519" s="31" t="str">
        <f t="shared" si="369"/>
        <v>Año 2020</v>
      </c>
      <c r="AD519" s="32" t="str">
        <f t="shared" si="369"/>
        <v>Dólar USA</v>
      </c>
      <c r="AE519" s="30" t="str">
        <f t="shared" si="369"/>
        <v>Ventas</v>
      </c>
      <c r="AG519" s="33" t="str">
        <f t="shared" si="342"/>
        <v>Gráfico 4</v>
      </c>
      <c r="AH519" s="34" t="str">
        <f t="shared" si="352"/>
        <v>Ventas Estimadas Agricultura</v>
      </c>
      <c r="AI519" s="34" t="str">
        <f t="shared" si="365"/>
        <v>Ventas Estimadas de empresas dedicadas a agricultura y/o ganadería clasificadas por el Servicio de Impuestos Internos de tamaño GRANDE 1</v>
      </c>
      <c r="AJ519" s="34" t="str">
        <f t="shared" si="344"/>
        <v>Ventas Estimadas de Empresas del Sector Agrícola por Cultivo en la Categoría de Tamaño Específica: GRANDE 1 del Servicio de Impuestos Internos de Chile para el Año 2020 (USD)</v>
      </c>
      <c r="AK519" s="35" t="str">
        <f t="shared" si="370"/>
        <v>Año 2020</v>
      </c>
      <c r="AL519" s="34" t="str">
        <f t="shared" si="370"/>
        <v>venta estimada, empresas en agricultura, cultivos, actividad económica, agricultura, ganadería</v>
      </c>
      <c r="AM519" s="36" t="str">
        <f t="shared" si="345"/>
        <v>https://analytics.zoho.com/open-view/2395394000001128820?ZOHO_CRITERIA=%224.5%22.%22Id_Tama%C3%B1o_Espec%C3%ADfico%22%3D8</v>
      </c>
      <c r="AN519" s="44" t="str">
        <f t="shared" si="367"/>
        <v>CHL</v>
      </c>
      <c r="AO519" s="44" t="str">
        <f t="shared" si="367"/>
        <v>País</v>
      </c>
      <c r="AP519" s="34" t="str">
        <f t="shared" si="367"/>
        <v>Número de Empleados de las empresas dedicadas a una actividad económica asociada a la agricultura o la ganadería, según tamaño de la empresa.</v>
      </c>
      <c r="AQ519" s="45">
        <f t="shared" si="367"/>
        <v>44324</v>
      </c>
      <c r="AR519" s="36" t="str">
        <f t="shared" si="367"/>
        <v>Español</v>
      </c>
      <c r="AS519" s="36" t="str">
        <f t="shared" si="367"/>
        <v>Naty</v>
      </c>
      <c r="AT519" s="40" t="str">
        <f t="shared" si="367"/>
        <v>No Aplica</v>
      </c>
      <c r="AU519" s="40" t="str">
        <f t="shared" si="367"/>
        <v>No Aplica</v>
      </c>
      <c r="AV519" s="40" t="str">
        <f t="shared" si="367"/>
        <v>No Aplica</v>
      </c>
      <c r="AW519" s="35">
        <f t="shared" si="367"/>
        <v>100100000</v>
      </c>
      <c r="AX519" s="41" t="e">
        <f t="shared" si="367"/>
        <v>#REF!</v>
      </c>
      <c r="AY519" s="46" t="str">
        <f t="shared" si="367"/>
        <v>Fruta</v>
      </c>
      <c r="AZ519" s="40">
        <f t="shared" si="367"/>
        <v>38</v>
      </c>
      <c r="BA519" s="41" t="e">
        <f>+VLOOKUP($Z519,[4]!Temporalidad[[nombre]:[Columna1]],7,0)</f>
        <v>#REF!</v>
      </c>
      <c r="BB519" s="41" t="e">
        <f>+VLOOKUP($B519,[4]!Tipo_Gráfico[#Data],2,0)</f>
        <v>#REF!</v>
      </c>
      <c r="BC519" s="36" t="str">
        <f t="shared" si="354"/>
        <v>Servicio de Impuestos Internos , Ministerio de Hacienda, Chile</v>
      </c>
      <c r="BD519" s="35" t="e">
        <f>+VLOOKUP($AA519,[4]!unidad_medida[[nombre]:[Columna1]],2,0)</f>
        <v>#REF!</v>
      </c>
      <c r="BE519" s="40" t="str">
        <f t="shared" si="368"/>
        <v>No Aplica</v>
      </c>
      <c r="BF519" s="40" t="str">
        <f t="shared" si="368"/>
        <v>No Aplica</v>
      </c>
      <c r="BG519" s="40" t="str">
        <f t="shared" si="368"/>
        <v>No Aplica</v>
      </c>
      <c r="BH519" s="41" t="e">
        <f>+VLOOKUP($AP519,[4]!Responsables[#Data],3,0)</f>
        <v>#REF!</v>
      </c>
      <c r="BI519" s="41" t="e">
        <f>+VLOOKUP($AA519,[4]!unidad_medida[[nombre]:[Columna1]],5,0)</f>
        <v>#REF!</v>
      </c>
    </row>
    <row r="520" spans="1:61" ht="24" x14ac:dyDescent="0.35">
      <c r="A520" s="58" t="s">
        <v>250</v>
      </c>
      <c r="B520" s="58" t="s">
        <v>251</v>
      </c>
      <c r="C520" s="59">
        <v>4.4000000000000004</v>
      </c>
      <c r="D520" s="19">
        <f t="shared" si="348"/>
        <v>48</v>
      </c>
      <c r="E520" s="20" t="str">
        <f t="shared" si="375"/>
        <v>GR</v>
      </c>
      <c r="F520" s="21"/>
      <c r="G520" s="22"/>
      <c r="H520" s="22"/>
      <c r="I520" s="23" t="s">
        <v>48</v>
      </c>
      <c r="J520" s="24">
        <v>9</v>
      </c>
      <c r="K520" s="22"/>
      <c r="L520" s="22"/>
      <c r="M520" s="22"/>
      <c r="N520" s="22"/>
      <c r="O520" s="22"/>
      <c r="P520" s="53" t="str">
        <f t="shared" si="371"/>
        <v>Ventas Estimadas de Empresas del Sector Agrícola por Cultivo en la Categoría de Tamaño Específica: PEQUEÑA 1 del Servicio de Impuestos Internos de Chile para el Año 2020 (USD)</v>
      </c>
      <c r="Q520" s="20" t="str">
        <f t="shared" si="374"/>
        <v>Gráfico 4</v>
      </c>
      <c r="R520" s="26" t="s">
        <v>80</v>
      </c>
      <c r="S520" s="27">
        <f t="shared" si="340"/>
        <v>9</v>
      </c>
      <c r="T520" s="28"/>
      <c r="U520" s="28"/>
      <c r="V520" s="28"/>
      <c r="W520" s="28"/>
      <c r="X520" s="28"/>
      <c r="Y520" s="28"/>
      <c r="Z520" s="25" t="str">
        <f t="shared" si="373"/>
        <v>https://analytics.zoho.com/open-view/2395394000001128820?ZOHO_CRITERIA=%224.5%22.%22Id_Tama%C3%B1o_Espec%C3%ADfico%22%3D9</v>
      </c>
      <c r="AA520" s="29" t="s">
        <v>130</v>
      </c>
      <c r="AB520" s="30" t="str">
        <f t="shared" si="369"/>
        <v>Chile</v>
      </c>
      <c r="AC520" s="31" t="str">
        <f t="shared" si="369"/>
        <v>Año 2020</v>
      </c>
      <c r="AD520" s="32" t="str">
        <f t="shared" si="369"/>
        <v>Dólar USA</v>
      </c>
      <c r="AE520" s="30" t="str">
        <f t="shared" si="369"/>
        <v>Ventas</v>
      </c>
      <c r="AG520" s="33" t="str">
        <f t="shared" si="342"/>
        <v>Gráfico 4</v>
      </c>
      <c r="AH520" s="34" t="str">
        <f t="shared" si="352"/>
        <v>Ventas Estimadas Agricultura</v>
      </c>
      <c r="AI520" s="34" t="str">
        <f t="shared" si="365"/>
        <v>Ventas Estimadas de empresas dedicadas a agricultura y/o ganadería clasificadas por el Servicio de Impuestos Internos de tamaño PEQUEÑA 1</v>
      </c>
      <c r="AJ520" s="34" t="str">
        <f t="shared" si="344"/>
        <v>Ventas Estimadas de Empresas del Sector Agrícola por Cultivo en la Categoría de Tamaño Específica: PEQUEÑA 1 del Servicio de Impuestos Internos de Chile para el Año 2020 (USD)</v>
      </c>
      <c r="AK520" s="35" t="str">
        <f t="shared" si="370"/>
        <v>Año 2020</v>
      </c>
      <c r="AL520" s="34" t="str">
        <f t="shared" si="370"/>
        <v>venta estimada, empresas en agricultura, cultivos, actividad económica, agricultura, ganadería</v>
      </c>
      <c r="AM520" s="36" t="str">
        <f t="shared" si="345"/>
        <v>https://analytics.zoho.com/open-view/2395394000001128820?ZOHO_CRITERIA=%224.5%22.%22Id_Tama%C3%B1o_Espec%C3%ADfico%22%3D9</v>
      </c>
      <c r="AN520" s="44" t="str">
        <f t="shared" si="367"/>
        <v>CHL</v>
      </c>
      <c r="AO520" s="44" t="str">
        <f t="shared" si="367"/>
        <v>País</v>
      </c>
      <c r="AP520" s="34" t="str">
        <f t="shared" si="367"/>
        <v>Número de Empleados de las empresas dedicadas a una actividad económica asociada a la agricultura o la ganadería, según tamaño de la empresa.</v>
      </c>
      <c r="AQ520" s="45">
        <f t="shared" si="367"/>
        <v>44324</v>
      </c>
      <c r="AR520" s="36" t="str">
        <f t="shared" si="367"/>
        <v>Español</v>
      </c>
      <c r="AS520" s="36" t="str">
        <f t="shared" si="367"/>
        <v>Naty</v>
      </c>
      <c r="AT520" s="40" t="str">
        <f t="shared" si="367"/>
        <v>No Aplica</v>
      </c>
      <c r="AU520" s="40" t="str">
        <f t="shared" si="367"/>
        <v>No Aplica</v>
      </c>
      <c r="AV520" s="40" t="str">
        <f t="shared" si="367"/>
        <v>No Aplica</v>
      </c>
      <c r="AW520" s="35">
        <f t="shared" si="367"/>
        <v>100100000</v>
      </c>
      <c r="AX520" s="41" t="e">
        <f t="shared" si="367"/>
        <v>#REF!</v>
      </c>
      <c r="AY520" s="46" t="str">
        <f t="shared" si="367"/>
        <v>Fruta</v>
      </c>
      <c r="AZ520" s="40">
        <f t="shared" si="367"/>
        <v>38</v>
      </c>
      <c r="BA520" s="41" t="e">
        <f>+VLOOKUP($Z520,[4]!Temporalidad[[nombre]:[Columna1]],7,0)</f>
        <v>#REF!</v>
      </c>
      <c r="BB520" s="41" t="e">
        <f>+VLOOKUP($B520,[4]!Tipo_Gráfico[#Data],2,0)</f>
        <v>#REF!</v>
      </c>
      <c r="BC520" s="36" t="str">
        <f t="shared" si="354"/>
        <v>Servicio de Impuestos Internos , Ministerio de Hacienda, Chile</v>
      </c>
      <c r="BD520" s="35" t="e">
        <f>+VLOOKUP($AA520,[4]!unidad_medida[[nombre]:[Columna1]],2,0)</f>
        <v>#REF!</v>
      </c>
      <c r="BE520" s="40" t="str">
        <f t="shared" si="368"/>
        <v>No Aplica</v>
      </c>
      <c r="BF520" s="40" t="str">
        <f t="shared" si="368"/>
        <v>No Aplica</v>
      </c>
      <c r="BG520" s="40" t="str">
        <f t="shared" si="368"/>
        <v>No Aplica</v>
      </c>
      <c r="BH520" s="41" t="e">
        <f>+VLOOKUP($AP520,[4]!Responsables[#Data],3,0)</f>
        <v>#REF!</v>
      </c>
      <c r="BI520" s="41" t="e">
        <f>+VLOOKUP($AA520,[4]!unidad_medida[[nombre]:[Columna1]],5,0)</f>
        <v>#REF!</v>
      </c>
    </row>
    <row r="521" spans="1:61" ht="24" x14ac:dyDescent="0.35">
      <c r="A521" s="58" t="s">
        <v>250</v>
      </c>
      <c r="B521" s="58" t="s">
        <v>251</v>
      </c>
      <c r="C521" s="59">
        <v>4.4000000000000004</v>
      </c>
      <c r="D521" s="19">
        <f t="shared" si="348"/>
        <v>49</v>
      </c>
      <c r="E521" s="20" t="str">
        <f t="shared" si="375"/>
        <v>GR</v>
      </c>
      <c r="F521" s="21"/>
      <c r="G521" s="22"/>
      <c r="H521" s="22"/>
      <c r="I521" s="23" t="s">
        <v>48</v>
      </c>
      <c r="J521" s="24">
        <v>10</v>
      </c>
      <c r="K521" s="22"/>
      <c r="L521" s="22"/>
      <c r="M521" s="22"/>
      <c r="N521" s="22"/>
      <c r="O521" s="22"/>
      <c r="P521" s="53" t="str">
        <f t="shared" si="371"/>
        <v>Ventas Estimadas de Empresas del Sector Agrícola por Cultivo en la Categoría de Tamaño Específica: MEDIANA 2 del Servicio de Impuestos Internos de Chile para el Año 2020 (USD)</v>
      </c>
      <c r="Q521" s="20" t="str">
        <f t="shared" si="374"/>
        <v>Gráfico 4</v>
      </c>
      <c r="R521" s="26" t="s">
        <v>82</v>
      </c>
      <c r="S521" s="27">
        <f t="shared" si="340"/>
        <v>10</v>
      </c>
      <c r="T521" s="28"/>
      <c r="U521" s="28"/>
      <c r="V521" s="28"/>
      <c r="W521" s="28"/>
      <c r="X521" s="28"/>
      <c r="Y521" s="28"/>
      <c r="Z521" s="25" t="str">
        <f t="shared" si="373"/>
        <v>https://analytics.zoho.com/open-view/2395394000001128820?ZOHO_CRITERIA=%224.5%22.%22Id_Tama%C3%B1o_Espec%C3%ADfico%22%3D10</v>
      </c>
      <c r="AA521" s="29" t="s">
        <v>131</v>
      </c>
      <c r="AB521" s="30" t="str">
        <f t="shared" si="369"/>
        <v>Chile</v>
      </c>
      <c r="AC521" s="31" t="str">
        <f t="shared" si="369"/>
        <v>Año 2020</v>
      </c>
      <c r="AD521" s="32" t="str">
        <f t="shared" si="369"/>
        <v>Dólar USA</v>
      </c>
      <c r="AE521" s="30" t="str">
        <f t="shared" si="369"/>
        <v>Ventas</v>
      </c>
      <c r="AG521" s="33" t="str">
        <f t="shared" si="342"/>
        <v>Gráfico 4</v>
      </c>
      <c r="AH521" s="34" t="str">
        <f t="shared" si="352"/>
        <v>Ventas Estimadas Agricultura</v>
      </c>
      <c r="AI521" s="34" t="str">
        <f t="shared" si="365"/>
        <v>Ventas Estimadas de empresas dedicadas a agricultura y/o ganadería clasificadas por el Servicio de Impuestos Internos de tamaño MEDIANA 2</v>
      </c>
      <c r="AJ521" s="34" t="str">
        <f t="shared" si="344"/>
        <v>Ventas Estimadas de Empresas del Sector Agrícola por Cultivo en la Categoría de Tamaño Específica: MEDIANA 2 del Servicio de Impuestos Internos de Chile para el Año 2020 (USD)</v>
      </c>
      <c r="AK521" s="35" t="str">
        <f t="shared" si="370"/>
        <v>Año 2020</v>
      </c>
      <c r="AL521" s="34" t="str">
        <f t="shared" si="370"/>
        <v>venta estimada, empresas en agricultura, cultivos, actividad económica, agricultura, ganadería</v>
      </c>
      <c r="AM521" s="36" t="str">
        <f t="shared" si="345"/>
        <v>https://analytics.zoho.com/open-view/2395394000001128820?ZOHO_CRITERIA=%224.5%22.%22Id_Tama%C3%B1o_Espec%C3%ADfico%22%3D10</v>
      </c>
      <c r="AN521" s="44" t="str">
        <f t="shared" si="367"/>
        <v>CHL</v>
      </c>
      <c r="AO521" s="44" t="str">
        <f t="shared" si="367"/>
        <v>País</v>
      </c>
      <c r="AP521" s="34" t="str">
        <f t="shared" si="367"/>
        <v>Número de Empleados de las empresas dedicadas a una actividad económica asociada a la agricultura o la ganadería, según tamaño de la empresa.</v>
      </c>
      <c r="AQ521" s="45">
        <f t="shared" si="367"/>
        <v>44324</v>
      </c>
      <c r="AR521" s="36" t="str">
        <f t="shared" si="367"/>
        <v>Español</v>
      </c>
      <c r="AS521" s="36" t="str">
        <f t="shared" si="367"/>
        <v>Naty</v>
      </c>
      <c r="AT521" s="40" t="str">
        <f t="shared" si="367"/>
        <v>No Aplica</v>
      </c>
      <c r="AU521" s="40" t="str">
        <f t="shared" si="367"/>
        <v>No Aplica</v>
      </c>
      <c r="AV521" s="40" t="str">
        <f t="shared" si="367"/>
        <v>No Aplica</v>
      </c>
      <c r="AW521" s="35">
        <f t="shared" si="367"/>
        <v>100100000</v>
      </c>
      <c r="AX521" s="41" t="e">
        <f t="shared" si="367"/>
        <v>#REF!</v>
      </c>
      <c r="AY521" s="46" t="str">
        <f t="shared" si="367"/>
        <v>Fruta</v>
      </c>
      <c r="AZ521" s="40">
        <f t="shared" si="367"/>
        <v>38</v>
      </c>
      <c r="BA521" s="41" t="e">
        <f>+VLOOKUP($Z521,[4]!Temporalidad[[nombre]:[Columna1]],7,0)</f>
        <v>#REF!</v>
      </c>
      <c r="BB521" s="41" t="e">
        <f>+VLOOKUP($B521,[4]!Tipo_Gráfico[#Data],2,0)</f>
        <v>#REF!</v>
      </c>
      <c r="BC521" s="36" t="str">
        <f t="shared" si="354"/>
        <v>Servicio de Impuestos Internos , Ministerio de Hacienda, Chile</v>
      </c>
      <c r="BD521" s="35" t="e">
        <f>+VLOOKUP($AA521,[4]!unidad_medida[[nombre]:[Columna1]],2,0)</f>
        <v>#REF!</v>
      </c>
      <c r="BE521" s="40" t="str">
        <f t="shared" si="368"/>
        <v>No Aplica</v>
      </c>
      <c r="BF521" s="40" t="str">
        <f t="shared" si="368"/>
        <v>No Aplica</v>
      </c>
      <c r="BG521" s="40" t="str">
        <f t="shared" si="368"/>
        <v>No Aplica</v>
      </c>
      <c r="BH521" s="41" t="e">
        <f>+VLOOKUP($AP521,[4]!Responsables[#Data],3,0)</f>
        <v>#REF!</v>
      </c>
      <c r="BI521" s="41" t="e">
        <f>+VLOOKUP($AA521,[4]!unidad_medida[[nombre]:[Columna1]],5,0)</f>
        <v>#REF!</v>
      </c>
    </row>
    <row r="522" spans="1:61" ht="24" x14ac:dyDescent="0.35">
      <c r="A522" s="58" t="s">
        <v>250</v>
      </c>
      <c r="B522" s="58" t="s">
        <v>251</v>
      </c>
      <c r="C522" s="59">
        <v>4.4000000000000004</v>
      </c>
      <c r="D522" s="19">
        <f t="shared" si="348"/>
        <v>50</v>
      </c>
      <c r="E522" s="20" t="str">
        <f t="shared" si="375"/>
        <v>GR</v>
      </c>
      <c r="F522" s="21"/>
      <c r="G522" s="22"/>
      <c r="H522" s="22"/>
      <c r="I522" s="23" t="s">
        <v>48</v>
      </c>
      <c r="J522" s="24">
        <v>11</v>
      </c>
      <c r="K522" s="22"/>
      <c r="L522" s="22"/>
      <c r="M522" s="22"/>
      <c r="N522" s="22"/>
      <c r="O522" s="22"/>
      <c r="P522" s="53" t="str">
        <f t="shared" si="371"/>
        <v>Ventas Estimadas de Empresas del Sector Agrícola por Cultivo en la Categoría de Tamaño Específica: GRANDE 2 del Servicio de Impuestos Internos de Chile para el Año 2020 (USD)</v>
      </c>
      <c r="Q522" s="20" t="str">
        <f t="shared" si="374"/>
        <v>Gráfico 4</v>
      </c>
      <c r="R522" s="26" t="s">
        <v>84</v>
      </c>
      <c r="S522" s="27">
        <f t="shared" si="340"/>
        <v>11</v>
      </c>
      <c r="T522" s="28"/>
      <c r="U522" s="28"/>
      <c r="V522" s="28"/>
      <c r="W522" s="28"/>
      <c r="X522" s="28"/>
      <c r="Y522" s="28"/>
      <c r="Z522" s="25" t="str">
        <f t="shared" si="373"/>
        <v>https://analytics.zoho.com/open-view/2395394000001128820?ZOHO_CRITERIA=%224.5%22.%22Id_Tama%C3%B1o_Espec%C3%ADfico%22%3D11</v>
      </c>
      <c r="AA522" s="29" t="s">
        <v>132</v>
      </c>
      <c r="AB522" s="30" t="str">
        <f t="shared" si="369"/>
        <v>Chile</v>
      </c>
      <c r="AC522" s="31" t="str">
        <f t="shared" si="369"/>
        <v>Año 2020</v>
      </c>
      <c r="AD522" s="32" t="str">
        <f t="shared" si="369"/>
        <v>Dólar USA</v>
      </c>
      <c r="AE522" s="30" t="str">
        <f t="shared" si="369"/>
        <v>Ventas</v>
      </c>
      <c r="AG522" s="33" t="str">
        <f t="shared" si="342"/>
        <v>Gráfico 4</v>
      </c>
      <c r="AH522" s="34" t="str">
        <f t="shared" si="352"/>
        <v>Ventas Estimadas Agricultura</v>
      </c>
      <c r="AI522" s="34" t="str">
        <f t="shared" si="365"/>
        <v>Ventas Estimadas de empresas dedicadas a agricultura y/o ganadería clasificadas por el Servicio de Impuestos Internos de tamaño GRANDE 2</v>
      </c>
      <c r="AJ522" s="34" t="str">
        <f t="shared" si="344"/>
        <v>Ventas Estimadas de Empresas del Sector Agrícola por Cultivo en la Categoría de Tamaño Específica: GRANDE 2 del Servicio de Impuestos Internos de Chile para el Año 2020 (USD)</v>
      </c>
      <c r="AK522" s="35" t="str">
        <f t="shared" si="370"/>
        <v>Año 2020</v>
      </c>
      <c r="AL522" s="34" t="str">
        <f t="shared" si="370"/>
        <v>venta estimada, empresas en agricultura, cultivos, actividad económica, agricultura, ganadería</v>
      </c>
      <c r="AM522" s="36" t="str">
        <f t="shared" si="345"/>
        <v>https://analytics.zoho.com/open-view/2395394000001128820?ZOHO_CRITERIA=%224.5%22.%22Id_Tama%C3%B1o_Espec%C3%ADfico%22%3D11</v>
      </c>
      <c r="AN522" s="44" t="str">
        <f t="shared" ref="AN522:AZ537" si="376">+AN521</f>
        <v>CHL</v>
      </c>
      <c r="AO522" s="44" t="str">
        <f t="shared" si="376"/>
        <v>País</v>
      </c>
      <c r="AP522" s="34" t="str">
        <f t="shared" si="376"/>
        <v>Número de Empleados de las empresas dedicadas a una actividad económica asociada a la agricultura o la ganadería, según tamaño de la empresa.</v>
      </c>
      <c r="AQ522" s="45">
        <f t="shared" si="376"/>
        <v>44324</v>
      </c>
      <c r="AR522" s="36" t="str">
        <f t="shared" si="376"/>
        <v>Español</v>
      </c>
      <c r="AS522" s="36" t="str">
        <f t="shared" si="376"/>
        <v>Naty</v>
      </c>
      <c r="AT522" s="40" t="str">
        <f t="shared" si="376"/>
        <v>No Aplica</v>
      </c>
      <c r="AU522" s="40" t="str">
        <f t="shared" si="376"/>
        <v>No Aplica</v>
      </c>
      <c r="AV522" s="40" t="str">
        <f t="shared" si="376"/>
        <v>No Aplica</v>
      </c>
      <c r="AW522" s="35">
        <f t="shared" si="376"/>
        <v>100100000</v>
      </c>
      <c r="AX522" s="41" t="e">
        <f t="shared" si="376"/>
        <v>#REF!</v>
      </c>
      <c r="AY522" s="46" t="str">
        <f t="shared" si="376"/>
        <v>Fruta</v>
      </c>
      <c r="AZ522" s="40">
        <f t="shared" si="376"/>
        <v>38</v>
      </c>
      <c r="BA522" s="41" t="e">
        <f>+VLOOKUP($Z522,[4]!Temporalidad[[nombre]:[Columna1]],7,0)</f>
        <v>#REF!</v>
      </c>
      <c r="BB522" s="41" t="e">
        <f>+VLOOKUP($B522,[4]!Tipo_Gráfico[#Data],2,0)</f>
        <v>#REF!</v>
      </c>
      <c r="BC522" s="36" t="str">
        <f t="shared" si="354"/>
        <v>Servicio de Impuestos Internos , Ministerio de Hacienda, Chile</v>
      </c>
      <c r="BD522" s="35" t="e">
        <f>+VLOOKUP($AA522,[4]!unidad_medida[[nombre]:[Columna1]],2,0)</f>
        <v>#REF!</v>
      </c>
      <c r="BE522" s="40" t="str">
        <f t="shared" ref="BE522:BG537" si="377">+BE521</f>
        <v>No Aplica</v>
      </c>
      <c r="BF522" s="40" t="str">
        <f t="shared" si="377"/>
        <v>No Aplica</v>
      </c>
      <c r="BG522" s="40" t="str">
        <f t="shared" si="377"/>
        <v>No Aplica</v>
      </c>
      <c r="BH522" s="41" t="e">
        <f>+VLOOKUP($AP522,[4]!Responsables[#Data],3,0)</f>
        <v>#REF!</v>
      </c>
      <c r="BI522" s="41" t="e">
        <f>+VLOOKUP($AA522,[4]!unidad_medida[[nombre]:[Columna1]],5,0)</f>
        <v>#REF!</v>
      </c>
    </row>
    <row r="523" spans="1:61" ht="24" x14ac:dyDescent="0.35">
      <c r="A523" s="58" t="s">
        <v>250</v>
      </c>
      <c r="B523" s="58" t="s">
        <v>251</v>
      </c>
      <c r="C523" s="59">
        <v>4.4000000000000004</v>
      </c>
      <c r="D523" s="19">
        <f t="shared" si="348"/>
        <v>51</v>
      </c>
      <c r="E523" s="20" t="str">
        <f t="shared" si="375"/>
        <v>GR</v>
      </c>
      <c r="F523" s="21"/>
      <c r="G523" s="22"/>
      <c r="H523" s="22"/>
      <c r="I523" s="23" t="s">
        <v>48</v>
      </c>
      <c r="J523" s="24">
        <v>12</v>
      </c>
      <c r="K523" s="22"/>
      <c r="L523" s="22"/>
      <c r="M523" s="22"/>
      <c r="N523" s="22"/>
      <c r="O523" s="22"/>
      <c r="P523" s="53" t="str">
        <f t="shared" si="371"/>
        <v>Ventas Estimadas de Empresas del Sector Agrícola por Cultivo en la Categoría de Tamaño Específica: GRANDE 4 del Servicio de Impuestos Internos de Chile para el Año 2020 (USD)</v>
      </c>
      <c r="Q523" s="20" t="str">
        <f t="shared" si="374"/>
        <v>Gráfico 4</v>
      </c>
      <c r="R523" s="26" t="s">
        <v>86</v>
      </c>
      <c r="S523" s="27">
        <f t="shared" si="340"/>
        <v>12</v>
      </c>
      <c r="T523" s="28"/>
      <c r="U523" s="28"/>
      <c r="V523" s="28"/>
      <c r="W523" s="28"/>
      <c r="X523" s="28"/>
      <c r="Y523" s="28"/>
      <c r="Z523" s="25" t="str">
        <f t="shared" si="373"/>
        <v>https://analytics.zoho.com/open-view/2395394000001128820?ZOHO_CRITERIA=%224.5%22.%22Id_Tama%C3%B1o_Espec%C3%ADfico%22%3D12</v>
      </c>
      <c r="AA523" s="29" t="s">
        <v>133</v>
      </c>
      <c r="AB523" s="30" t="str">
        <f t="shared" ref="AB523:AE538" si="378">+AB522</f>
        <v>Chile</v>
      </c>
      <c r="AC523" s="31" t="str">
        <f t="shared" si="378"/>
        <v>Año 2020</v>
      </c>
      <c r="AD523" s="32" t="str">
        <f t="shared" si="378"/>
        <v>Dólar USA</v>
      </c>
      <c r="AE523" s="30" t="str">
        <f t="shared" si="378"/>
        <v>Ventas</v>
      </c>
      <c r="AG523" s="33" t="str">
        <f t="shared" si="342"/>
        <v>Gráfico 4</v>
      </c>
      <c r="AH523" s="34" t="str">
        <f t="shared" si="352"/>
        <v>Ventas Estimadas Agricultura</v>
      </c>
      <c r="AI523" s="34" t="str">
        <f t="shared" si="365"/>
        <v>Ventas Estimadas de empresas dedicadas a agricultura y/o ganadería clasificadas por el Servicio de Impuestos Internos de tamaño GRANDE 4</v>
      </c>
      <c r="AJ523" s="34" t="str">
        <f t="shared" si="344"/>
        <v>Ventas Estimadas de Empresas del Sector Agrícola por Cultivo en la Categoría de Tamaño Específica: GRANDE 4 del Servicio de Impuestos Internos de Chile para el Año 2020 (USD)</v>
      </c>
      <c r="AK523" s="35" t="str">
        <f t="shared" ref="AK523:AL538" si="379">+AK522</f>
        <v>Año 2020</v>
      </c>
      <c r="AL523" s="34" t="str">
        <f t="shared" si="379"/>
        <v>venta estimada, empresas en agricultura, cultivos, actividad económica, agricultura, ganadería</v>
      </c>
      <c r="AM523" s="36" t="str">
        <f t="shared" si="345"/>
        <v>https://analytics.zoho.com/open-view/2395394000001128820?ZOHO_CRITERIA=%224.5%22.%22Id_Tama%C3%B1o_Espec%C3%ADfico%22%3D12</v>
      </c>
      <c r="AN523" s="44" t="str">
        <f t="shared" si="376"/>
        <v>CHL</v>
      </c>
      <c r="AO523" s="44" t="str">
        <f t="shared" si="376"/>
        <v>País</v>
      </c>
      <c r="AP523" s="34" t="str">
        <f t="shared" si="376"/>
        <v>Número de Empleados de las empresas dedicadas a una actividad económica asociada a la agricultura o la ganadería, según tamaño de la empresa.</v>
      </c>
      <c r="AQ523" s="45">
        <f t="shared" si="376"/>
        <v>44324</v>
      </c>
      <c r="AR523" s="36" t="str">
        <f t="shared" si="376"/>
        <v>Español</v>
      </c>
      <c r="AS523" s="36" t="str">
        <f t="shared" si="376"/>
        <v>Naty</v>
      </c>
      <c r="AT523" s="40" t="str">
        <f t="shared" si="376"/>
        <v>No Aplica</v>
      </c>
      <c r="AU523" s="40" t="str">
        <f t="shared" si="376"/>
        <v>No Aplica</v>
      </c>
      <c r="AV523" s="40" t="str">
        <f t="shared" si="376"/>
        <v>No Aplica</v>
      </c>
      <c r="AW523" s="35">
        <f t="shared" si="376"/>
        <v>100100000</v>
      </c>
      <c r="AX523" s="41" t="e">
        <f t="shared" si="376"/>
        <v>#REF!</v>
      </c>
      <c r="AY523" s="46" t="str">
        <f t="shared" si="376"/>
        <v>Fruta</v>
      </c>
      <c r="AZ523" s="40">
        <f t="shared" si="376"/>
        <v>38</v>
      </c>
      <c r="BA523" s="41" t="e">
        <f>+VLOOKUP($Z523,[4]!Temporalidad[[nombre]:[Columna1]],7,0)</f>
        <v>#REF!</v>
      </c>
      <c r="BB523" s="41" t="e">
        <f>+VLOOKUP($B523,[4]!Tipo_Gráfico[#Data],2,0)</f>
        <v>#REF!</v>
      </c>
      <c r="BC523" s="36" t="str">
        <f t="shared" si="354"/>
        <v>Servicio de Impuestos Internos , Ministerio de Hacienda, Chile</v>
      </c>
      <c r="BD523" s="35" t="e">
        <f>+VLOOKUP($AA523,[4]!unidad_medida[[nombre]:[Columna1]],2,0)</f>
        <v>#REF!</v>
      </c>
      <c r="BE523" s="40" t="str">
        <f t="shared" si="377"/>
        <v>No Aplica</v>
      </c>
      <c r="BF523" s="40" t="str">
        <f t="shared" si="377"/>
        <v>No Aplica</v>
      </c>
      <c r="BG523" s="40" t="str">
        <f t="shared" si="377"/>
        <v>No Aplica</v>
      </c>
      <c r="BH523" s="41" t="e">
        <f>+VLOOKUP($AP523,[4]!Responsables[#Data],3,0)</f>
        <v>#REF!</v>
      </c>
      <c r="BI523" s="41" t="e">
        <f>+VLOOKUP($AA523,[4]!unidad_medida[[nombre]:[Columna1]],5,0)</f>
        <v>#REF!</v>
      </c>
    </row>
    <row r="524" spans="1:61" ht="24" x14ac:dyDescent="0.35">
      <c r="A524" s="58" t="s">
        <v>250</v>
      </c>
      <c r="B524" s="58" t="s">
        <v>251</v>
      </c>
      <c r="C524" s="59">
        <v>4.4000000000000004</v>
      </c>
      <c r="D524" s="19">
        <f t="shared" si="348"/>
        <v>52</v>
      </c>
      <c r="E524" s="20" t="str">
        <f t="shared" si="375"/>
        <v>GR</v>
      </c>
      <c r="F524" s="21"/>
      <c r="G524" s="22"/>
      <c r="H524" s="22"/>
      <c r="I524" s="23" t="s">
        <v>48</v>
      </c>
      <c r="J524" s="24">
        <v>13</v>
      </c>
      <c r="K524" s="22"/>
      <c r="L524" s="22"/>
      <c r="M524" s="22"/>
      <c r="N524" s="22"/>
      <c r="O524" s="22"/>
      <c r="P524" s="53" t="str">
        <f t="shared" si="371"/>
        <v>Ventas Estimadas de Empresas del Sector Agrícola por Cultivo en la Categoría de Tamaño Específica: GRANDE 3 del Servicio de Impuestos Internos de Chile para el Año 2020 (USD)</v>
      </c>
      <c r="Q524" s="20" t="str">
        <f t="shared" si="374"/>
        <v>Gráfico 4</v>
      </c>
      <c r="R524" s="26" t="s">
        <v>88</v>
      </c>
      <c r="S524" s="27">
        <f t="shared" si="340"/>
        <v>13</v>
      </c>
      <c r="T524" s="28"/>
      <c r="U524" s="28"/>
      <c r="V524" s="28"/>
      <c r="W524" s="28"/>
      <c r="X524" s="28"/>
      <c r="Y524" s="28"/>
      <c r="Z524" s="25" t="str">
        <f t="shared" si="373"/>
        <v>https://analytics.zoho.com/open-view/2395394000001128820?ZOHO_CRITERIA=%224.5%22.%22Id_Tama%C3%B1o_Espec%C3%ADfico%22%3D13</v>
      </c>
      <c r="AA524" s="29" t="s">
        <v>134</v>
      </c>
      <c r="AB524" s="30" t="str">
        <f t="shared" si="378"/>
        <v>Chile</v>
      </c>
      <c r="AC524" s="31" t="str">
        <f t="shared" si="378"/>
        <v>Año 2020</v>
      </c>
      <c r="AD524" s="32" t="str">
        <f t="shared" si="378"/>
        <v>Dólar USA</v>
      </c>
      <c r="AE524" s="30" t="str">
        <f t="shared" si="378"/>
        <v>Ventas</v>
      </c>
      <c r="AG524" s="33" t="str">
        <f t="shared" si="342"/>
        <v>Gráfico 4</v>
      </c>
      <c r="AH524" s="34" t="str">
        <f t="shared" si="352"/>
        <v>Ventas Estimadas Agricultura</v>
      </c>
      <c r="AI524" s="34" t="str">
        <f t="shared" si="365"/>
        <v>Ventas Estimadas de empresas dedicadas a agricultura y/o ganadería clasificadas por el Servicio de Impuestos Internos de tamaño GRANDE 3</v>
      </c>
      <c r="AJ524" s="34" t="str">
        <f t="shared" si="344"/>
        <v>Ventas Estimadas de Empresas del Sector Agrícola por Cultivo en la Categoría de Tamaño Específica: GRANDE 3 del Servicio de Impuestos Internos de Chile para el Año 2020 (USD)</v>
      </c>
      <c r="AK524" s="35" t="str">
        <f t="shared" si="379"/>
        <v>Año 2020</v>
      </c>
      <c r="AL524" s="34" t="str">
        <f t="shared" si="379"/>
        <v>venta estimada, empresas en agricultura, cultivos, actividad económica, agricultura, ganadería</v>
      </c>
      <c r="AM524" s="36" t="str">
        <f t="shared" si="345"/>
        <v>https://analytics.zoho.com/open-view/2395394000001128820?ZOHO_CRITERIA=%224.5%22.%22Id_Tama%C3%B1o_Espec%C3%ADfico%22%3D13</v>
      </c>
      <c r="AN524" s="44" t="str">
        <f t="shared" si="376"/>
        <v>CHL</v>
      </c>
      <c r="AO524" s="44" t="str">
        <f t="shared" si="376"/>
        <v>País</v>
      </c>
      <c r="AP524" s="34" t="str">
        <f t="shared" si="376"/>
        <v>Número de Empleados de las empresas dedicadas a una actividad económica asociada a la agricultura o la ganadería, según tamaño de la empresa.</v>
      </c>
      <c r="AQ524" s="45">
        <f t="shared" si="376"/>
        <v>44324</v>
      </c>
      <c r="AR524" s="36" t="str">
        <f t="shared" si="376"/>
        <v>Español</v>
      </c>
      <c r="AS524" s="36" t="str">
        <f t="shared" si="376"/>
        <v>Naty</v>
      </c>
      <c r="AT524" s="40" t="str">
        <f t="shared" si="376"/>
        <v>No Aplica</v>
      </c>
      <c r="AU524" s="40" t="str">
        <f t="shared" si="376"/>
        <v>No Aplica</v>
      </c>
      <c r="AV524" s="40" t="str">
        <f t="shared" si="376"/>
        <v>No Aplica</v>
      </c>
      <c r="AW524" s="35">
        <f t="shared" si="376"/>
        <v>100100000</v>
      </c>
      <c r="AX524" s="41" t="e">
        <f t="shared" si="376"/>
        <v>#REF!</v>
      </c>
      <c r="AY524" s="46" t="str">
        <f t="shared" si="376"/>
        <v>Fruta</v>
      </c>
      <c r="AZ524" s="40">
        <f t="shared" si="376"/>
        <v>38</v>
      </c>
      <c r="BA524" s="41" t="e">
        <f>+VLOOKUP($Z524,[4]!Temporalidad[[nombre]:[Columna1]],7,0)</f>
        <v>#REF!</v>
      </c>
      <c r="BB524" s="41" t="e">
        <f>+VLOOKUP($B524,[4]!Tipo_Gráfico[#Data],2,0)</f>
        <v>#REF!</v>
      </c>
      <c r="BC524" s="36" t="str">
        <f t="shared" si="354"/>
        <v>Servicio de Impuestos Internos , Ministerio de Hacienda, Chile</v>
      </c>
      <c r="BD524" s="35" t="e">
        <f>+VLOOKUP($AA524,[4]!unidad_medida[[nombre]:[Columna1]],2,0)</f>
        <v>#REF!</v>
      </c>
      <c r="BE524" s="40" t="str">
        <f t="shared" si="377"/>
        <v>No Aplica</v>
      </c>
      <c r="BF524" s="40" t="str">
        <f t="shared" si="377"/>
        <v>No Aplica</v>
      </c>
      <c r="BG524" s="40" t="str">
        <f t="shared" si="377"/>
        <v>No Aplica</v>
      </c>
      <c r="BH524" s="41" t="e">
        <f>+VLOOKUP($AP524,[4]!Responsables[#Data],3,0)</f>
        <v>#REF!</v>
      </c>
      <c r="BI524" s="41" t="e">
        <f>+VLOOKUP($AA524,[4]!unidad_medida[[nombre]:[Columna1]],5,0)</f>
        <v>#REF!</v>
      </c>
    </row>
    <row r="525" spans="1:61" ht="24" x14ac:dyDescent="0.35">
      <c r="A525" s="58" t="s">
        <v>250</v>
      </c>
      <c r="B525" s="58" t="s">
        <v>251</v>
      </c>
      <c r="C525" s="59">
        <v>4.4000000000000004</v>
      </c>
      <c r="D525" s="19">
        <f t="shared" si="348"/>
        <v>53</v>
      </c>
      <c r="E525" s="20" t="str">
        <f t="shared" si="375"/>
        <v>GR</v>
      </c>
      <c r="F525" s="21"/>
      <c r="G525" s="22"/>
      <c r="H525" s="24">
        <v>100110</v>
      </c>
      <c r="I525" s="22"/>
      <c r="J525" s="23" t="s">
        <v>48</v>
      </c>
      <c r="K525" s="22"/>
      <c r="L525" s="22"/>
      <c r="M525" s="22"/>
      <c r="N525" s="22"/>
      <c r="O525" s="22"/>
      <c r="P525" s="53" t="str">
        <f>+"Número de Empleados en Empresas del Sector Agrícola en cultivos de "&amp;R525&amp;" según la Categoría de Tamaño Específica del Servicio de Impuestos Internos de Chile para el Año 2020 (empleados)"</f>
        <v>Número de Empleados en Empresas del Sector Agrícola en cultivos de Legumbres según la Categoría de Tamaño Específica del Servicio de Impuestos Internos de Chile para el Año 2020 (empleados)</v>
      </c>
      <c r="Q525" s="20" t="s">
        <v>135</v>
      </c>
      <c r="R525" s="47" t="s">
        <v>136</v>
      </c>
      <c r="S525" s="48">
        <f>+H525</f>
        <v>100110</v>
      </c>
      <c r="T525" s="28"/>
      <c r="U525" s="28"/>
      <c r="V525" s="28"/>
      <c r="W525" s="28"/>
      <c r="X525" s="28"/>
      <c r="Y525" s="28"/>
      <c r="Z525" s="25" t="str">
        <f>+"https://analytics.zoho.com/open-view/2395394000001175274?ZOHO_CRITERIA=%224.5%22.%22Id_Producto%22%3D"&amp;S525</f>
        <v>https://analytics.zoho.com/open-view/2395394000001175274?ZOHO_CRITERIA=%224.5%22.%22Id_Producto%22%3D100110</v>
      </c>
      <c r="AA525" s="29" t="s">
        <v>137</v>
      </c>
      <c r="AB525" s="30" t="str">
        <f t="shared" si="378"/>
        <v>Chile</v>
      </c>
      <c r="AC525" s="31" t="str">
        <f t="shared" si="378"/>
        <v>Año 2020</v>
      </c>
      <c r="AD525" s="32" t="s">
        <v>55</v>
      </c>
      <c r="AE525" s="30" t="s">
        <v>138</v>
      </c>
      <c r="AG525" s="33" t="str">
        <f t="shared" si="342"/>
        <v>Gráfico 5</v>
      </c>
      <c r="AH525" s="34" t="s">
        <v>139</v>
      </c>
      <c r="AI525" s="34" t="str">
        <f t="shared" ref="AI525:AI588" si="380">+AI524</f>
        <v>Ventas Estimadas de empresas dedicadas a agricultura y/o ganadería clasificadas por el Servicio de Impuestos Internos de tamaño GRANDE 3</v>
      </c>
      <c r="AJ525" s="34" t="str">
        <f t="shared" si="344"/>
        <v>Número de Empleados en Empresas del Sector Agrícola en cultivos de Legumbres según la Categoría de Tamaño Específica del Servicio de Impuestos Internos de Chile para el Año 2020 (empleados)</v>
      </c>
      <c r="AK525" s="35" t="str">
        <f t="shared" si="379"/>
        <v>Año 2020</v>
      </c>
      <c r="AL525" s="34" t="str">
        <f t="shared" si="379"/>
        <v>venta estimada, empresas en agricultura, cultivos, actividad económica, agricultura, ganadería</v>
      </c>
      <c r="AM525" s="36" t="str">
        <f t="shared" si="345"/>
        <v>https://analytics.zoho.com/open-view/2395394000001175274?ZOHO_CRITERIA=%224.5%22.%22Id_Producto%22%3D100110</v>
      </c>
      <c r="AN525" s="44" t="str">
        <f t="shared" si="376"/>
        <v>CHL</v>
      </c>
      <c r="AO525" s="44" t="str">
        <f t="shared" si="376"/>
        <v>País</v>
      </c>
      <c r="AP525" s="34" t="str">
        <f t="shared" si="376"/>
        <v>Número de Empleados de las empresas dedicadas a una actividad económica asociada a la agricultura o la ganadería, según tamaño de la empresa.</v>
      </c>
      <c r="AQ525" s="45">
        <f t="shared" si="376"/>
        <v>44324</v>
      </c>
      <c r="AR525" s="36" t="str">
        <f t="shared" si="376"/>
        <v>Español</v>
      </c>
      <c r="AS525" s="36" t="str">
        <f t="shared" si="376"/>
        <v>Naty</v>
      </c>
      <c r="AT525" s="40" t="str">
        <f t="shared" si="376"/>
        <v>No Aplica</v>
      </c>
      <c r="AU525" s="40" t="str">
        <f t="shared" si="376"/>
        <v>No Aplica</v>
      </c>
      <c r="AV525" s="40" t="str">
        <f t="shared" si="376"/>
        <v>No Aplica</v>
      </c>
      <c r="AW525" s="35">
        <f t="shared" si="376"/>
        <v>100100000</v>
      </c>
      <c r="AX525" s="41" t="e">
        <f t="shared" si="376"/>
        <v>#REF!</v>
      </c>
      <c r="AY525" s="46" t="str">
        <f t="shared" si="376"/>
        <v>Fruta</v>
      </c>
      <c r="AZ525" s="40">
        <f t="shared" si="376"/>
        <v>38</v>
      </c>
      <c r="BA525" s="41" t="e">
        <f>+VLOOKUP($Z525,[4]!Temporalidad[[nombre]:[Columna1]],7,0)</f>
        <v>#REF!</v>
      </c>
      <c r="BB525" s="41" t="e">
        <f>+VLOOKUP($B525,[4]!Tipo_Gráfico[#Data],2,0)</f>
        <v>#REF!</v>
      </c>
      <c r="BC525" s="36" t="str">
        <f t="shared" si="354"/>
        <v>Servicio de Impuestos Internos , Ministerio de Hacienda, Chile</v>
      </c>
      <c r="BD525" s="35" t="e">
        <f>+VLOOKUP($AA525,[4]!unidad_medida[[nombre]:[Columna1]],2,0)</f>
        <v>#REF!</v>
      </c>
      <c r="BE525" s="40" t="str">
        <f t="shared" si="377"/>
        <v>No Aplica</v>
      </c>
      <c r="BF525" s="40" t="str">
        <f t="shared" si="377"/>
        <v>No Aplica</v>
      </c>
      <c r="BG525" s="40" t="str">
        <f t="shared" si="377"/>
        <v>No Aplica</v>
      </c>
      <c r="BH525" s="41" t="e">
        <f>+VLOOKUP($AP525,[4]!Responsables[#Data],3,0)</f>
        <v>#REF!</v>
      </c>
      <c r="BI525" s="41" t="e">
        <f>+VLOOKUP($AA525,[4]!unidad_medida[[nombre]:[Columna1]],5,0)</f>
        <v>#REF!</v>
      </c>
    </row>
    <row r="526" spans="1:61" ht="24" x14ac:dyDescent="0.35">
      <c r="A526" s="58" t="s">
        <v>250</v>
      </c>
      <c r="B526" s="58" t="s">
        <v>251</v>
      </c>
      <c r="C526" s="59">
        <v>4.4000000000000004</v>
      </c>
      <c r="D526" s="19">
        <f t="shared" si="348"/>
        <v>54</v>
      </c>
      <c r="E526" s="20" t="str">
        <f t="shared" si="375"/>
        <v>GR</v>
      </c>
      <c r="F526" s="21"/>
      <c r="G526" s="22"/>
      <c r="H526" s="24">
        <v>100111</v>
      </c>
      <c r="I526" s="22"/>
      <c r="J526" s="23" t="s">
        <v>48</v>
      </c>
      <c r="K526" s="22"/>
      <c r="L526" s="22"/>
      <c r="M526" s="22"/>
      <c r="N526" s="22"/>
      <c r="O526" s="22"/>
      <c r="P526" s="53" t="str">
        <f t="shared" ref="P526:P553" si="381">+"Número de Empleados en Empresas del Sector Agrícola en cultivos de "&amp;R526&amp;" según la Categoría de Tamaño Específica del Servicio de Impuestos Internos de Chile para el Año 2020 (empleados)"</f>
        <v>Número de Empleados en Empresas del Sector Agrícola en cultivos de Cereales según la Categoría de Tamaño Específica del Servicio de Impuestos Internos de Chile para el Año 2020 (empleados)</v>
      </c>
      <c r="Q526" s="20" t="str">
        <f t="shared" si="374"/>
        <v>Gráfico 5</v>
      </c>
      <c r="R526" s="47" t="s">
        <v>140</v>
      </c>
      <c r="S526" s="48">
        <f t="shared" ref="S526:S531" si="382">+H526</f>
        <v>100111</v>
      </c>
      <c r="T526" s="28"/>
      <c r="U526" s="28"/>
      <c r="V526" s="28"/>
      <c r="W526" s="28"/>
      <c r="X526" s="28"/>
      <c r="Y526" s="28"/>
      <c r="Z526" s="25" t="str">
        <f t="shared" ref="Z526:Z531" si="383">+"https://analytics.zoho.com/open-view/2395394000001175274?ZOHO_CRITERIA=%224.5%22.%22Id_Producto%22%3D"&amp;S526</f>
        <v>https://analytics.zoho.com/open-view/2395394000001175274?ZOHO_CRITERIA=%224.5%22.%22Id_Producto%22%3D100111</v>
      </c>
      <c r="AA526" s="29" t="s">
        <v>141</v>
      </c>
      <c r="AB526" s="30" t="str">
        <f t="shared" si="378"/>
        <v>Chile</v>
      </c>
      <c r="AC526" s="31" t="str">
        <f t="shared" si="378"/>
        <v>Año 2020</v>
      </c>
      <c r="AD526" s="32" t="str">
        <f t="shared" si="378"/>
        <v>Número</v>
      </c>
      <c r="AE526" s="30" t="str">
        <f t="shared" si="378"/>
        <v>Empleados</v>
      </c>
      <c r="AG526" s="33" t="str">
        <f t="shared" si="342"/>
        <v>Gráfico 5</v>
      </c>
      <c r="AH526" s="34" t="str">
        <f t="shared" si="352"/>
        <v>Número Empleados Agrícultura</v>
      </c>
      <c r="AI526" s="34" t="str">
        <f t="shared" si="380"/>
        <v>Ventas Estimadas de empresas dedicadas a agricultura y/o ganadería clasificadas por el Servicio de Impuestos Internos de tamaño GRANDE 3</v>
      </c>
      <c r="AJ526" s="34" t="str">
        <f t="shared" si="344"/>
        <v>Número de Empleados en Empresas del Sector Agrícola en cultivos de Cereales según la Categoría de Tamaño Específica del Servicio de Impuestos Internos de Chile para el Año 2020 (empleados)</v>
      </c>
      <c r="AK526" s="35" t="str">
        <f t="shared" si="379"/>
        <v>Año 2020</v>
      </c>
      <c r="AL526" s="34" t="str">
        <f t="shared" si="379"/>
        <v>venta estimada, empresas en agricultura, cultivos, actividad económica, agricultura, ganadería</v>
      </c>
      <c r="AM526" s="36" t="str">
        <f t="shared" si="345"/>
        <v>https://analytics.zoho.com/open-view/2395394000001175274?ZOHO_CRITERIA=%224.5%22.%22Id_Producto%22%3D100111</v>
      </c>
      <c r="AN526" s="44" t="str">
        <f t="shared" si="376"/>
        <v>CHL</v>
      </c>
      <c r="AO526" s="44" t="str">
        <f t="shared" si="376"/>
        <v>País</v>
      </c>
      <c r="AP526" s="34" t="str">
        <f t="shared" si="376"/>
        <v>Número de Empleados de las empresas dedicadas a una actividad económica asociada a la agricultura o la ganadería, según tamaño de la empresa.</v>
      </c>
      <c r="AQ526" s="45">
        <f t="shared" si="376"/>
        <v>44324</v>
      </c>
      <c r="AR526" s="36" t="str">
        <f t="shared" si="376"/>
        <v>Español</v>
      </c>
      <c r="AS526" s="36" t="str">
        <f t="shared" si="376"/>
        <v>Naty</v>
      </c>
      <c r="AT526" s="40" t="str">
        <f t="shared" si="376"/>
        <v>No Aplica</v>
      </c>
      <c r="AU526" s="40" t="str">
        <f t="shared" si="376"/>
        <v>No Aplica</v>
      </c>
      <c r="AV526" s="40" t="str">
        <f t="shared" si="376"/>
        <v>No Aplica</v>
      </c>
      <c r="AW526" s="35">
        <f t="shared" si="376"/>
        <v>100100000</v>
      </c>
      <c r="AX526" s="41" t="e">
        <f t="shared" si="376"/>
        <v>#REF!</v>
      </c>
      <c r="AY526" s="46" t="str">
        <f t="shared" si="376"/>
        <v>Fruta</v>
      </c>
      <c r="AZ526" s="40">
        <f t="shared" si="376"/>
        <v>38</v>
      </c>
      <c r="BA526" s="41" t="e">
        <f>+VLOOKUP($Z526,[4]!Temporalidad[[nombre]:[Columna1]],7,0)</f>
        <v>#REF!</v>
      </c>
      <c r="BB526" s="41" t="e">
        <f>+VLOOKUP($B526,[4]!Tipo_Gráfico[#Data],2,0)</f>
        <v>#REF!</v>
      </c>
      <c r="BC526" s="36" t="str">
        <f t="shared" si="354"/>
        <v>Servicio de Impuestos Internos , Ministerio de Hacienda, Chile</v>
      </c>
      <c r="BD526" s="35" t="e">
        <f>+VLOOKUP($AA526,[4]!unidad_medida[[nombre]:[Columna1]],2,0)</f>
        <v>#REF!</v>
      </c>
      <c r="BE526" s="40" t="str">
        <f t="shared" si="377"/>
        <v>No Aplica</v>
      </c>
      <c r="BF526" s="40" t="str">
        <f t="shared" si="377"/>
        <v>No Aplica</v>
      </c>
      <c r="BG526" s="40" t="str">
        <f t="shared" si="377"/>
        <v>No Aplica</v>
      </c>
      <c r="BH526" s="41" t="e">
        <f>+VLOOKUP($AP526,[4]!Responsables[#Data],3,0)</f>
        <v>#REF!</v>
      </c>
      <c r="BI526" s="41" t="e">
        <f>+VLOOKUP($AA526,[4]!unidad_medida[[nombre]:[Columna1]],5,0)</f>
        <v>#REF!</v>
      </c>
    </row>
    <row r="527" spans="1:61" ht="24" x14ac:dyDescent="0.35">
      <c r="A527" s="58" t="s">
        <v>250</v>
      </c>
      <c r="B527" s="58" t="s">
        <v>251</v>
      </c>
      <c r="C527" s="59">
        <v>4.4000000000000004</v>
      </c>
      <c r="D527" s="19">
        <f t="shared" si="348"/>
        <v>55</v>
      </c>
      <c r="E527" s="20" t="str">
        <f t="shared" si="375"/>
        <v>GR</v>
      </c>
      <c r="F527" s="21"/>
      <c r="G527" s="22"/>
      <c r="H527" s="24">
        <v>100112</v>
      </c>
      <c r="I527" s="22"/>
      <c r="J527" s="23" t="s">
        <v>48</v>
      </c>
      <c r="K527" s="22"/>
      <c r="L527" s="22"/>
      <c r="M527" s="22"/>
      <c r="N527" s="22"/>
      <c r="O527" s="22"/>
      <c r="P527" s="53" t="str">
        <f t="shared" si="381"/>
        <v>Número de Empleados en Empresas del Sector Agrícola en cultivos de Hortalizas según la Categoría de Tamaño Específica del Servicio de Impuestos Internos de Chile para el Año 2020 (empleados)</v>
      </c>
      <c r="Q527" s="20" t="str">
        <f t="shared" si="374"/>
        <v>Gráfico 5</v>
      </c>
      <c r="R527" s="47" t="s">
        <v>142</v>
      </c>
      <c r="S527" s="48">
        <f t="shared" si="382"/>
        <v>100112</v>
      </c>
      <c r="T527" s="28"/>
      <c r="U527" s="28"/>
      <c r="V527" s="28"/>
      <c r="W527" s="28"/>
      <c r="X527" s="28"/>
      <c r="Y527" s="28"/>
      <c r="Z527" s="25" t="str">
        <f t="shared" si="383"/>
        <v>https://analytics.zoho.com/open-view/2395394000001175274?ZOHO_CRITERIA=%224.5%22.%22Id_Producto%22%3D100112</v>
      </c>
      <c r="AA527" s="29" t="s">
        <v>143</v>
      </c>
      <c r="AB527" s="30" t="str">
        <f t="shared" si="378"/>
        <v>Chile</v>
      </c>
      <c r="AC527" s="31" t="str">
        <f t="shared" si="378"/>
        <v>Año 2020</v>
      </c>
      <c r="AD527" s="32" t="str">
        <f t="shared" si="378"/>
        <v>Número</v>
      </c>
      <c r="AE527" s="30" t="str">
        <f t="shared" si="378"/>
        <v>Empleados</v>
      </c>
      <c r="AG527" s="33" t="str">
        <f t="shared" si="342"/>
        <v>Gráfico 5</v>
      </c>
      <c r="AH527" s="34" t="str">
        <f t="shared" si="352"/>
        <v>Número Empleados Agrícultura</v>
      </c>
      <c r="AI527" s="34" t="str">
        <f t="shared" si="380"/>
        <v>Ventas Estimadas de empresas dedicadas a agricultura y/o ganadería clasificadas por el Servicio de Impuestos Internos de tamaño GRANDE 3</v>
      </c>
      <c r="AJ527" s="34" t="str">
        <f t="shared" si="344"/>
        <v>Número de Empleados en Empresas del Sector Agrícola en cultivos de Hortalizas según la Categoría de Tamaño Específica del Servicio de Impuestos Internos de Chile para el Año 2020 (empleados)</v>
      </c>
      <c r="AK527" s="35" t="str">
        <f t="shared" si="379"/>
        <v>Año 2020</v>
      </c>
      <c r="AL527" s="34" t="str">
        <f t="shared" si="379"/>
        <v>venta estimada, empresas en agricultura, cultivos, actividad económica, agricultura, ganadería</v>
      </c>
      <c r="AM527" s="36" t="str">
        <f t="shared" si="345"/>
        <v>https://analytics.zoho.com/open-view/2395394000001175274?ZOHO_CRITERIA=%224.5%22.%22Id_Producto%22%3D100112</v>
      </c>
      <c r="AN527" s="44" t="str">
        <f t="shared" si="376"/>
        <v>CHL</v>
      </c>
      <c r="AO527" s="44" t="str">
        <f t="shared" si="376"/>
        <v>País</v>
      </c>
      <c r="AP527" s="34" t="str">
        <f t="shared" si="376"/>
        <v>Número de Empleados de las empresas dedicadas a una actividad económica asociada a la agricultura o la ganadería, según tamaño de la empresa.</v>
      </c>
      <c r="AQ527" s="45">
        <f t="shared" si="376"/>
        <v>44324</v>
      </c>
      <c r="AR527" s="36" t="str">
        <f t="shared" si="376"/>
        <v>Español</v>
      </c>
      <c r="AS527" s="36" t="str">
        <f t="shared" si="376"/>
        <v>Naty</v>
      </c>
      <c r="AT527" s="40" t="str">
        <f t="shared" si="376"/>
        <v>No Aplica</v>
      </c>
      <c r="AU527" s="40" t="str">
        <f t="shared" si="376"/>
        <v>No Aplica</v>
      </c>
      <c r="AV527" s="40" t="str">
        <f t="shared" si="376"/>
        <v>No Aplica</v>
      </c>
      <c r="AW527" s="35">
        <f t="shared" si="376"/>
        <v>100100000</v>
      </c>
      <c r="AX527" s="41" t="e">
        <f t="shared" si="376"/>
        <v>#REF!</v>
      </c>
      <c r="AY527" s="46" t="str">
        <f t="shared" si="376"/>
        <v>Fruta</v>
      </c>
      <c r="AZ527" s="40">
        <f t="shared" si="376"/>
        <v>38</v>
      </c>
      <c r="BA527" s="41" t="e">
        <f>+VLOOKUP($Z527,[4]!Temporalidad[[nombre]:[Columna1]],7,0)</f>
        <v>#REF!</v>
      </c>
      <c r="BB527" s="41" t="e">
        <f>+VLOOKUP($B527,[4]!Tipo_Gráfico[#Data],2,0)</f>
        <v>#REF!</v>
      </c>
      <c r="BC527" s="36" t="str">
        <f t="shared" si="354"/>
        <v>Servicio de Impuestos Internos , Ministerio de Hacienda, Chile</v>
      </c>
      <c r="BD527" s="35" t="e">
        <f>+VLOOKUP($AA527,[4]!unidad_medida[[nombre]:[Columna1]],2,0)</f>
        <v>#REF!</v>
      </c>
      <c r="BE527" s="40" t="str">
        <f t="shared" si="377"/>
        <v>No Aplica</v>
      </c>
      <c r="BF527" s="40" t="str">
        <f t="shared" si="377"/>
        <v>No Aplica</v>
      </c>
      <c r="BG527" s="40" t="str">
        <f t="shared" si="377"/>
        <v>No Aplica</v>
      </c>
      <c r="BH527" s="41" t="e">
        <f>+VLOOKUP($AP527,[4]!Responsables[#Data],3,0)</f>
        <v>#REF!</v>
      </c>
      <c r="BI527" s="41" t="e">
        <f>+VLOOKUP($AA527,[4]!unidad_medida[[nombre]:[Columna1]],5,0)</f>
        <v>#REF!</v>
      </c>
    </row>
    <row r="528" spans="1:61" ht="24" x14ac:dyDescent="0.35">
      <c r="A528" s="58" t="s">
        <v>250</v>
      </c>
      <c r="B528" s="58" t="s">
        <v>251</v>
      </c>
      <c r="C528" s="59">
        <v>4.4000000000000004</v>
      </c>
      <c r="D528" s="19">
        <f t="shared" si="348"/>
        <v>56</v>
      </c>
      <c r="E528" s="20" t="str">
        <f t="shared" si="375"/>
        <v>GR</v>
      </c>
      <c r="F528" s="21"/>
      <c r="G528" s="22"/>
      <c r="H528" s="24">
        <v>100113</v>
      </c>
      <c r="I528" s="22"/>
      <c r="J528" s="23" t="s">
        <v>48</v>
      </c>
      <c r="K528" s="22"/>
      <c r="L528" s="22"/>
      <c r="M528" s="22"/>
      <c r="N528" s="22"/>
      <c r="O528" s="22"/>
      <c r="P528" s="53" t="str">
        <f t="shared" si="381"/>
        <v>Número de Empleados en Empresas del Sector Agrícola en cultivos de Industriales según la Categoría de Tamaño Específica del Servicio de Impuestos Internos de Chile para el Año 2020 (empleados)</v>
      </c>
      <c r="Q528" s="20" t="str">
        <f t="shared" si="374"/>
        <v>Gráfico 5</v>
      </c>
      <c r="R528" s="47" t="s">
        <v>144</v>
      </c>
      <c r="S528" s="48">
        <f t="shared" si="382"/>
        <v>100113</v>
      </c>
      <c r="T528" s="28"/>
      <c r="U528" s="28"/>
      <c r="V528" s="28"/>
      <c r="W528" s="28"/>
      <c r="X528" s="28"/>
      <c r="Y528" s="28"/>
      <c r="Z528" s="25" t="str">
        <f t="shared" si="383"/>
        <v>https://analytics.zoho.com/open-view/2395394000001175274?ZOHO_CRITERIA=%224.5%22.%22Id_Producto%22%3D100113</v>
      </c>
      <c r="AA528" s="29" t="s">
        <v>145</v>
      </c>
      <c r="AB528" s="30" t="str">
        <f t="shared" si="378"/>
        <v>Chile</v>
      </c>
      <c r="AC528" s="31" t="str">
        <f t="shared" si="378"/>
        <v>Año 2020</v>
      </c>
      <c r="AD528" s="32" t="str">
        <f t="shared" si="378"/>
        <v>Número</v>
      </c>
      <c r="AE528" s="30" t="str">
        <f t="shared" si="378"/>
        <v>Empleados</v>
      </c>
      <c r="AG528" s="33" t="str">
        <f t="shared" si="342"/>
        <v>Gráfico 5</v>
      </c>
      <c r="AH528" s="34" t="str">
        <f t="shared" si="352"/>
        <v>Número Empleados Agrícultura</v>
      </c>
      <c r="AI528" s="34" t="str">
        <f t="shared" si="380"/>
        <v>Ventas Estimadas de empresas dedicadas a agricultura y/o ganadería clasificadas por el Servicio de Impuestos Internos de tamaño GRANDE 3</v>
      </c>
      <c r="AJ528" s="34" t="str">
        <f t="shared" si="344"/>
        <v>Número de Empleados en Empresas del Sector Agrícola en cultivos de Industriales según la Categoría de Tamaño Específica del Servicio de Impuestos Internos de Chile para el Año 2020 (empleados)</v>
      </c>
      <c r="AK528" s="35" t="str">
        <f t="shared" si="379"/>
        <v>Año 2020</v>
      </c>
      <c r="AL528" s="34" t="str">
        <f t="shared" si="379"/>
        <v>venta estimada, empresas en agricultura, cultivos, actividad económica, agricultura, ganadería</v>
      </c>
      <c r="AM528" s="36" t="str">
        <f t="shared" si="345"/>
        <v>https://analytics.zoho.com/open-view/2395394000001175274?ZOHO_CRITERIA=%224.5%22.%22Id_Producto%22%3D100113</v>
      </c>
      <c r="AN528" s="44" t="str">
        <f t="shared" si="376"/>
        <v>CHL</v>
      </c>
      <c r="AO528" s="44" t="str">
        <f t="shared" si="376"/>
        <v>País</v>
      </c>
      <c r="AP528" s="34" t="str">
        <f t="shared" si="376"/>
        <v>Número de Empleados de las empresas dedicadas a una actividad económica asociada a la agricultura o la ganadería, según tamaño de la empresa.</v>
      </c>
      <c r="AQ528" s="45">
        <f t="shared" si="376"/>
        <v>44324</v>
      </c>
      <c r="AR528" s="36" t="str">
        <f t="shared" si="376"/>
        <v>Español</v>
      </c>
      <c r="AS528" s="36" t="str">
        <f t="shared" si="376"/>
        <v>Naty</v>
      </c>
      <c r="AT528" s="40" t="str">
        <f t="shared" si="376"/>
        <v>No Aplica</v>
      </c>
      <c r="AU528" s="40" t="str">
        <f t="shared" si="376"/>
        <v>No Aplica</v>
      </c>
      <c r="AV528" s="40" t="str">
        <f t="shared" si="376"/>
        <v>No Aplica</v>
      </c>
      <c r="AW528" s="35">
        <f t="shared" si="376"/>
        <v>100100000</v>
      </c>
      <c r="AX528" s="41" t="e">
        <f t="shared" si="376"/>
        <v>#REF!</v>
      </c>
      <c r="AY528" s="46" t="str">
        <f t="shared" si="376"/>
        <v>Fruta</v>
      </c>
      <c r="AZ528" s="40">
        <f t="shared" si="376"/>
        <v>38</v>
      </c>
      <c r="BA528" s="41" t="e">
        <f>+VLOOKUP($Z528,[4]!Temporalidad[[nombre]:[Columna1]],7,0)</f>
        <v>#REF!</v>
      </c>
      <c r="BB528" s="41" t="e">
        <f>+VLOOKUP($B528,[4]!Tipo_Gráfico[#Data],2,0)</f>
        <v>#REF!</v>
      </c>
      <c r="BC528" s="36" t="str">
        <f t="shared" si="354"/>
        <v>Servicio de Impuestos Internos , Ministerio de Hacienda, Chile</v>
      </c>
      <c r="BD528" s="35" t="e">
        <f>+VLOOKUP($AA528,[4]!unidad_medida[[nombre]:[Columna1]],2,0)</f>
        <v>#REF!</v>
      </c>
      <c r="BE528" s="40" t="str">
        <f t="shared" si="377"/>
        <v>No Aplica</v>
      </c>
      <c r="BF528" s="40" t="str">
        <f t="shared" si="377"/>
        <v>No Aplica</v>
      </c>
      <c r="BG528" s="40" t="str">
        <f t="shared" si="377"/>
        <v>No Aplica</v>
      </c>
      <c r="BH528" s="41" t="e">
        <f>+VLOOKUP($AP528,[4]!Responsables[#Data],3,0)</f>
        <v>#REF!</v>
      </c>
      <c r="BI528" s="41" t="e">
        <f>+VLOOKUP($AA528,[4]!unidad_medida[[nombre]:[Columna1]],5,0)</f>
        <v>#REF!</v>
      </c>
    </row>
    <row r="529" spans="1:61" ht="24" x14ac:dyDescent="0.35">
      <c r="A529" s="58" t="s">
        <v>250</v>
      </c>
      <c r="B529" s="58" t="s">
        <v>251</v>
      </c>
      <c r="C529" s="59">
        <v>4.4000000000000004</v>
      </c>
      <c r="D529" s="19">
        <f t="shared" si="348"/>
        <v>57</v>
      </c>
      <c r="E529" s="20" t="s">
        <v>47</v>
      </c>
      <c r="F529" s="21"/>
      <c r="G529" s="22"/>
      <c r="H529" s="24">
        <v>100114</v>
      </c>
      <c r="I529" s="22"/>
      <c r="J529" s="23" t="s">
        <v>48</v>
      </c>
      <c r="K529" s="22"/>
      <c r="L529" s="22"/>
      <c r="M529" s="22"/>
      <c r="N529" s="22"/>
      <c r="O529" s="22"/>
      <c r="P529" s="53" t="str">
        <f t="shared" si="381"/>
        <v>Número de Empleados en Empresas del Sector Agrícola en cultivos de Tubérculos según la Categoría de Tamaño Específica del Servicio de Impuestos Internos de Chile para el Año 2020 (empleados)</v>
      </c>
      <c r="Q529" s="20" t="s">
        <v>135</v>
      </c>
      <c r="R529" s="47" t="s">
        <v>146</v>
      </c>
      <c r="S529" s="48">
        <f t="shared" si="382"/>
        <v>100114</v>
      </c>
      <c r="T529" s="28"/>
      <c r="U529" s="28"/>
      <c r="V529" s="28"/>
      <c r="W529" s="28"/>
      <c r="X529" s="28"/>
      <c r="Y529" s="28"/>
      <c r="Z529" s="25" t="str">
        <f t="shared" si="383"/>
        <v>https://analytics.zoho.com/open-view/2395394000001175274?ZOHO_CRITERIA=%224.5%22.%22Id_Producto%22%3D100114</v>
      </c>
      <c r="AA529" s="29" t="s">
        <v>147</v>
      </c>
      <c r="AB529" s="30" t="str">
        <f t="shared" si="378"/>
        <v>Chile</v>
      </c>
      <c r="AC529" s="31" t="str">
        <f t="shared" si="378"/>
        <v>Año 2020</v>
      </c>
      <c r="AD529" s="32" t="str">
        <f t="shared" si="378"/>
        <v>Número</v>
      </c>
      <c r="AE529" s="30" t="str">
        <f t="shared" si="378"/>
        <v>Empleados</v>
      </c>
      <c r="AG529" s="33" t="str">
        <f t="shared" si="342"/>
        <v>Gráfico 5</v>
      </c>
      <c r="AH529" s="34" t="str">
        <f t="shared" si="352"/>
        <v>Número Empleados Agrícultura</v>
      </c>
      <c r="AI529" s="34" t="str">
        <f t="shared" si="380"/>
        <v>Ventas Estimadas de empresas dedicadas a agricultura y/o ganadería clasificadas por el Servicio de Impuestos Internos de tamaño GRANDE 3</v>
      </c>
      <c r="AJ529" s="34" t="str">
        <f t="shared" si="344"/>
        <v>Número de Empleados en Empresas del Sector Agrícola en cultivos de Tubérculos según la Categoría de Tamaño Específica del Servicio de Impuestos Internos de Chile para el Año 2020 (empleados)</v>
      </c>
      <c r="AK529" s="35" t="str">
        <f t="shared" si="379"/>
        <v>Año 2020</v>
      </c>
      <c r="AL529" s="34" t="str">
        <f t="shared" si="379"/>
        <v>venta estimada, empresas en agricultura, cultivos, actividad económica, agricultura, ganadería</v>
      </c>
      <c r="AM529" s="36" t="str">
        <f t="shared" si="345"/>
        <v>https://analytics.zoho.com/open-view/2395394000001175274?ZOHO_CRITERIA=%224.5%22.%22Id_Producto%22%3D100114</v>
      </c>
      <c r="AN529" s="44" t="str">
        <f t="shared" si="376"/>
        <v>CHL</v>
      </c>
      <c r="AO529" s="44" t="str">
        <f t="shared" si="376"/>
        <v>País</v>
      </c>
      <c r="AP529" s="34" t="str">
        <f t="shared" si="376"/>
        <v>Número de Empleados de las empresas dedicadas a una actividad económica asociada a la agricultura o la ganadería, según tamaño de la empresa.</v>
      </c>
      <c r="AQ529" s="45">
        <f t="shared" si="376"/>
        <v>44324</v>
      </c>
      <c r="AR529" s="36" t="str">
        <f t="shared" si="376"/>
        <v>Español</v>
      </c>
      <c r="AS529" s="36" t="str">
        <f t="shared" si="376"/>
        <v>Naty</v>
      </c>
      <c r="AT529" s="40" t="str">
        <f t="shared" si="376"/>
        <v>No Aplica</v>
      </c>
      <c r="AU529" s="40" t="str">
        <f t="shared" si="376"/>
        <v>No Aplica</v>
      </c>
      <c r="AV529" s="40" t="str">
        <f t="shared" si="376"/>
        <v>No Aplica</v>
      </c>
      <c r="AW529" s="35">
        <f t="shared" si="376"/>
        <v>100100000</v>
      </c>
      <c r="AX529" s="41" t="e">
        <f t="shared" si="376"/>
        <v>#REF!</v>
      </c>
      <c r="AY529" s="46" t="str">
        <f t="shared" si="376"/>
        <v>Fruta</v>
      </c>
      <c r="AZ529" s="40">
        <f t="shared" si="376"/>
        <v>38</v>
      </c>
      <c r="BA529" s="41" t="e">
        <f>+VLOOKUP($Z529,[4]!Temporalidad[[nombre]:[Columna1]],7,0)</f>
        <v>#REF!</v>
      </c>
      <c r="BB529" s="41" t="e">
        <f>+VLOOKUP($B529,[4]!Tipo_Gráfico[#Data],2,0)</f>
        <v>#REF!</v>
      </c>
      <c r="BC529" s="36" t="str">
        <f t="shared" si="354"/>
        <v>Servicio de Impuestos Internos , Ministerio de Hacienda, Chile</v>
      </c>
      <c r="BD529" s="35" t="e">
        <f>+VLOOKUP($AA529,[4]!unidad_medida[[nombre]:[Columna1]],2,0)</f>
        <v>#REF!</v>
      </c>
      <c r="BE529" s="40" t="str">
        <f t="shared" si="377"/>
        <v>No Aplica</v>
      </c>
      <c r="BF529" s="40" t="str">
        <f t="shared" si="377"/>
        <v>No Aplica</v>
      </c>
      <c r="BG529" s="40" t="str">
        <f t="shared" si="377"/>
        <v>No Aplica</v>
      </c>
      <c r="BH529" s="41" t="e">
        <f>+VLOOKUP($AP529,[4]!Responsables[#Data],3,0)</f>
        <v>#REF!</v>
      </c>
      <c r="BI529" s="41" t="e">
        <f>+VLOOKUP($AA529,[4]!unidad_medida[[nombre]:[Columna1]],5,0)</f>
        <v>#REF!</v>
      </c>
    </row>
    <row r="530" spans="1:61" ht="24" x14ac:dyDescent="0.35">
      <c r="A530" s="58" t="s">
        <v>250</v>
      </c>
      <c r="B530" s="58" t="s">
        <v>251</v>
      </c>
      <c r="C530" s="59">
        <v>4.4000000000000004</v>
      </c>
      <c r="D530" s="19">
        <f t="shared" si="348"/>
        <v>58</v>
      </c>
      <c r="E530" s="20" t="str">
        <f>+E529</f>
        <v>GR</v>
      </c>
      <c r="F530" s="21"/>
      <c r="G530" s="22"/>
      <c r="H530" s="24">
        <v>100115</v>
      </c>
      <c r="I530" s="22"/>
      <c r="J530" s="23" t="s">
        <v>48</v>
      </c>
      <c r="K530" s="22"/>
      <c r="L530" s="22"/>
      <c r="M530" s="22"/>
      <c r="N530" s="22"/>
      <c r="O530" s="22"/>
      <c r="P530" s="53" t="str">
        <f t="shared" si="381"/>
        <v>Número de Empleados en Empresas del Sector Agrícola en cultivos de Semillas según la Categoría de Tamaño Específica del Servicio de Impuestos Internos de Chile para el Año 2020 (empleados)</v>
      </c>
      <c r="Q530" s="20" t="str">
        <f t="shared" ref="Q530:Q542" si="384">+Q529</f>
        <v>Gráfico 5</v>
      </c>
      <c r="R530" s="47" t="s">
        <v>148</v>
      </c>
      <c r="S530" s="48">
        <f t="shared" si="382"/>
        <v>100115</v>
      </c>
      <c r="T530" s="28"/>
      <c r="U530" s="28"/>
      <c r="V530" s="28"/>
      <c r="W530" s="28"/>
      <c r="X530" s="28"/>
      <c r="Y530" s="28"/>
      <c r="Z530" s="25" t="str">
        <f t="shared" si="383"/>
        <v>https://analytics.zoho.com/open-view/2395394000001175274?ZOHO_CRITERIA=%224.5%22.%22Id_Producto%22%3D100115</v>
      </c>
      <c r="AA530" s="29" t="s">
        <v>149</v>
      </c>
      <c r="AB530" s="30" t="str">
        <f t="shared" si="378"/>
        <v>Chile</v>
      </c>
      <c r="AC530" s="31" t="str">
        <f t="shared" si="378"/>
        <v>Año 2020</v>
      </c>
      <c r="AD530" s="32" t="str">
        <f t="shared" si="378"/>
        <v>Número</v>
      </c>
      <c r="AE530" s="30" t="str">
        <f t="shared" si="378"/>
        <v>Empleados</v>
      </c>
      <c r="AG530" s="33" t="str">
        <f t="shared" si="342"/>
        <v>Gráfico 5</v>
      </c>
      <c r="AH530" s="34" t="str">
        <f t="shared" si="352"/>
        <v>Número Empleados Agrícultura</v>
      </c>
      <c r="AI530" s="34" t="str">
        <f t="shared" si="380"/>
        <v>Ventas Estimadas de empresas dedicadas a agricultura y/o ganadería clasificadas por el Servicio de Impuestos Internos de tamaño GRANDE 3</v>
      </c>
      <c r="AJ530" s="34" t="str">
        <f t="shared" si="344"/>
        <v>Número de Empleados en Empresas del Sector Agrícola en cultivos de Semillas según la Categoría de Tamaño Específica del Servicio de Impuestos Internos de Chile para el Año 2020 (empleados)</v>
      </c>
      <c r="AK530" s="35" t="str">
        <f t="shared" si="379"/>
        <v>Año 2020</v>
      </c>
      <c r="AL530" s="34" t="str">
        <f t="shared" si="379"/>
        <v>venta estimada, empresas en agricultura, cultivos, actividad económica, agricultura, ganadería</v>
      </c>
      <c r="AM530" s="36" t="str">
        <f t="shared" si="345"/>
        <v>https://analytics.zoho.com/open-view/2395394000001175274?ZOHO_CRITERIA=%224.5%22.%22Id_Producto%22%3D100115</v>
      </c>
      <c r="AN530" s="44" t="str">
        <f t="shared" si="376"/>
        <v>CHL</v>
      </c>
      <c r="AO530" s="44" t="str">
        <f t="shared" si="376"/>
        <v>País</v>
      </c>
      <c r="AP530" s="34" t="str">
        <f t="shared" si="376"/>
        <v>Número de Empleados de las empresas dedicadas a una actividad económica asociada a la agricultura o la ganadería, según tamaño de la empresa.</v>
      </c>
      <c r="AQ530" s="45">
        <f t="shared" si="376"/>
        <v>44324</v>
      </c>
      <c r="AR530" s="36" t="str">
        <f t="shared" si="376"/>
        <v>Español</v>
      </c>
      <c r="AS530" s="36" t="str">
        <f t="shared" si="376"/>
        <v>Naty</v>
      </c>
      <c r="AT530" s="40" t="str">
        <f t="shared" si="376"/>
        <v>No Aplica</v>
      </c>
      <c r="AU530" s="40" t="str">
        <f t="shared" si="376"/>
        <v>No Aplica</v>
      </c>
      <c r="AV530" s="40" t="str">
        <f t="shared" si="376"/>
        <v>No Aplica</v>
      </c>
      <c r="AW530" s="35">
        <f t="shared" si="376"/>
        <v>100100000</v>
      </c>
      <c r="AX530" s="41" t="e">
        <f t="shared" si="376"/>
        <v>#REF!</v>
      </c>
      <c r="AY530" s="46" t="str">
        <f t="shared" si="376"/>
        <v>Fruta</v>
      </c>
      <c r="AZ530" s="40">
        <f t="shared" si="376"/>
        <v>38</v>
      </c>
      <c r="BA530" s="41" t="e">
        <f>+VLOOKUP($Z530,[4]!Temporalidad[[nombre]:[Columna1]],7,0)</f>
        <v>#REF!</v>
      </c>
      <c r="BB530" s="41" t="e">
        <f>+VLOOKUP($B530,[4]!Tipo_Gráfico[#Data],2,0)</f>
        <v>#REF!</v>
      </c>
      <c r="BC530" s="36" t="str">
        <f t="shared" si="354"/>
        <v>Servicio de Impuestos Internos , Ministerio de Hacienda, Chile</v>
      </c>
      <c r="BD530" s="35" t="e">
        <f>+VLOOKUP($AA530,[4]!unidad_medida[[nombre]:[Columna1]],2,0)</f>
        <v>#REF!</v>
      </c>
      <c r="BE530" s="40" t="str">
        <f t="shared" si="377"/>
        <v>No Aplica</v>
      </c>
      <c r="BF530" s="40" t="str">
        <f t="shared" si="377"/>
        <v>No Aplica</v>
      </c>
      <c r="BG530" s="40" t="str">
        <f t="shared" si="377"/>
        <v>No Aplica</v>
      </c>
      <c r="BH530" s="41" t="e">
        <f>+VLOOKUP($AP530,[4]!Responsables[#Data],3,0)</f>
        <v>#REF!</v>
      </c>
      <c r="BI530" s="41" t="e">
        <f>+VLOOKUP($AA530,[4]!unidad_medida[[nombre]:[Columna1]],5,0)</f>
        <v>#REF!</v>
      </c>
    </row>
    <row r="531" spans="1:61" ht="24" x14ac:dyDescent="0.35">
      <c r="A531" s="58" t="s">
        <v>250</v>
      </c>
      <c r="B531" s="58" t="s">
        <v>251</v>
      </c>
      <c r="C531" s="59">
        <v>4.4000000000000004</v>
      </c>
      <c r="D531" s="19">
        <f t="shared" si="348"/>
        <v>59</v>
      </c>
      <c r="E531" s="20" t="str">
        <f t="shared" ref="E531:E542" si="385">+E530</f>
        <v>GR</v>
      </c>
      <c r="F531" s="21"/>
      <c r="G531" s="22"/>
      <c r="H531" s="24">
        <v>100117</v>
      </c>
      <c r="I531" s="22"/>
      <c r="J531" s="23" t="s">
        <v>48</v>
      </c>
      <c r="K531" s="22"/>
      <c r="L531" s="22"/>
      <c r="M531" s="22"/>
      <c r="N531" s="22"/>
      <c r="O531" s="22"/>
      <c r="P531" s="53" t="str">
        <f t="shared" si="381"/>
        <v>Número de Empleados en Empresas del Sector Agrícola en cultivos de Plantas y forraje según la Categoría de Tamaño Específica del Servicio de Impuestos Internos de Chile para el Año 2020 (empleados)</v>
      </c>
      <c r="Q531" s="20" t="str">
        <f t="shared" si="384"/>
        <v>Gráfico 5</v>
      </c>
      <c r="R531" s="47" t="s">
        <v>150</v>
      </c>
      <c r="S531" s="48">
        <f t="shared" si="382"/>
        <v>100117</v>
      </c>
      <c r="T531" s="28"/>
      <c r="U531" s="28"/>
      <c r="V531" s="28"/>
      <c r="W531" s="28"/>
      <c r="X531" s="28"/>
      <c r="Y531" s="28"/>
      <c r="Z531" s="25" t="str">
        <f t="shared" si="383"/>
        <v>https://analytics.zoho.com/open-view/2395394000001175274?ZOHO_CRITERIA=%224.5%22.%22Id_Producto%22%3D100117</v>
      </c>
      <c r="AA531" s="29" t="s">
        <v>151</v>
      </c>
      <c r="AB531" s="30" t="str">
        <f t="shared" si="378"/>
        <v>Chile</v>
      </c>
      <c r="AC531" s="31" t="str">
        <f t="shared" si="378"/>
        <v>Año 2020</v>
      </c>
      <c r="AD531" s="32" t="str">
        <f t="shared" si="378"/>
        <v>Número</v>
      </c>
      <c r="AE531" s="30" t="str">
        <f t="shared" si="378"/>
        <v>Empleados</v>
      </c>
      <c r="AG531" s="33" t="str">
        <f t="shared" si="342"/>
        <v>Gráfico 5</v>
      </c>
      <c r="AH531" s="34" t="str">
        <f t="shared" si="352"/>
        <v>Número Empleados Agrícultura</v>
      </c>
      <c r="AI531" s="34" t="str">
        <f t="shared" si="380"/>
        <v>Ventas Estimadas de empresas dedicadas a agricultura y/o ganadería clasificadas por el Servicio de Impuestos Internos de tamaño GRANDE 3</v>
      </c>
      <c r="AJ531" s="34" t="str">
        <f t="shared" si="344"/>
        <v>Número de Empleados en Empresas del Sector Agrícola en cultivos de Plantas y forraje según la Categoría de Tamaño Específica del Servicio de Impuestos Internos de Chile para el Año 2020 (empleados)</v>
      </c>
      <c r="AK531" s="35" t="str">
        <f t="shared" si="379"/>
        <v>Año 2020</v>
      </c>
      <c r="AL531" s="34" t="str">
        <f t="shared" si="379"/>
        <v>venta estimada, empresas en agricultura, cultivos, actividad económica, agricultura, ganadería</v>
      </c>
      <c r="AM531" s="36" t="str">
        <f t="shared" si="345"/>
        <v>https://analytics.zoho.com/open-view/2395394000001175274?ZOHO_CRITERIA=%224.5%22.%22Id_Producto%22%3D100117</v>
      </c>
      <c r="AN531" s="44" t="str">
        <f t="shared" si="376"/>
        <v>CHL</v>
      </c>
      <c r="AO531" s="44" t="str">
        <f t="shared" si="376"/>
        <v>País</v>
      </c>
      <c r="AP531" s="34" t="str">
        <f t="shared" si="376"/>
        <v>Número de Empleados de las empresas dedicadas a una actividad económica asociada a la agricultura o la ganadería, según tamaño de la empresa.</v>
      </c>
      <c r="AQ531" s="45">
        <f t="shared" si="376"/>
        <v>44324</v>
      </c>
      <c r="AR531" s="36" t="str">
        <f t="shared" si="376"/>
        <v>Español</v>
      </c>
      <c r="AS531" s="36" t="str">
        <f t="shared" si="376"/>
        <v>Naty</v>
      </c>
      <c r="AT531" s="40" t="str">
        <f t="shared" si="376"/>
        <v>No Aplica</v>
      </c>
      <c r="AU531" s="40" t="str">
        <f t="shared" si="376"/>
        <v>No Aplica</v>
      </c>
      <c r="AV531" s="40" t="str">
        <f t="shared" si="376"/>
        <v>No Aplica</v>
      </c>
      <c r="AW531" s="35">
        <f t="shared" si="376"/>
        <v>100100000</v>
      </c>
      <c r="AX531" s="41" t="e">
        <f t="shared" si="376"/>
        <v>#REF!</v>
      </c>
      <c r="AY531" s="46" t="str">
        <f t="shared" si="376"/>
        <v>Fruta</v>
      </c>
      <c r="AZ531" s="40">
        <f t="shared" si="376"/>
        <v>38</v>
      </c>
      <c r="BA531" s="41" t="e">
        <f>+VLOOKUP($Z531,[4]!Temporalidad[[nombre]:[Columna1]],7,0)</f>
        <v>#REF!</v>
      </c>
      <c r="BB531" s="41" t="e">
        <f>+VLOOKUP($B531,[4]!Tipo_Gráfico[#Data],2,0)</f>
        <v>#REF!</v>
      </c>
      <c r="BC531" s="36" t="str">
        <f t="shared" si="354"/>
        <v>Servicio de Impuestos Internos , Ministerio de Hacienda, Chile</v>
      </c>
      <c r="BD531" s="35" t="e">
        <f>+VLOOKUP($AA531,[4]!unidad_medida[[nombre]:[Columna1]],2,0)</f>
        <v>#REF!</v>
      </c>
      <c r="BE531" s="40" t="str">
        <f t="shared" si="377"/>
        <v>No Aplica</v>
      </c>
      <c r="BF531" s="40" t="str">
        <f t="shared" si="377"/>
        <v>No Aplica</v>
      </c>
      <c r="BG531" s="40" t="str">
        <f t="shared" si="377"/>
        <v>No Aplica</v>
      </c>
      <c r="BH531" s="41" t="e">
        <f>+VLOOKUP($AP531,[4]!Responsables[#Data],3,0)</f>
        <v>#REF!</v>
      </c>
      <c r="BI531" s="41" t="e">
        <f>+VLOOKUP($AA531,[4]!unidad_medida[[nombre]:[Columna1]],5,0)</f>
        <v>#REF!</v>
      </c>
    </row>
    <row r="532" spans="1:61" ht="24" x14ac:dyDescent="0.35">
      <c r="A532" s="58" t="s">
        <v>250</v>
      </c>
      <c r="B532" s="58" t="s">
        <v>251</v>
      </c>
      <c r="C532" s="59">
        <v>4.4000000000000004</v>
      </c>
      <c r="D532" s="19">
        <f t="shared" si="348"/>
        <v>60</v>
      </c>
      <c r="E532" s="20" t="str">
        <f t="shared" si="385"/>
        <v>GR</v>
      </c>
      <c r="F532" s="21"/>
      <c r="G532" s="22"/>
      <c r="H532" s="22"/>
      <c r="I532" s="24">
        <v>100110002</v>
      </c>
      <c r="J532" s="23" t="s">
        <v>48</v>
      </c>
      <c r="K532" s="22"/>
      <c r="L532" s="22"/>
      <c r="M532" s="22"/>
      <c r="N532" s="22"/>
      <c r="O532" s="22"/>
      <c r="P532" s="53" t="str">
        <f t="shared" si="381"/>
        <v>Número de Empleados en Empresas del Sector Agrícola en cultivos de Porotos según la Categoría de Tamaño Específica del Servicio de Impuestos Internos de Chile para el Año 2020 (empleados)</v>
      </c>
      <c r="Q532" s="20" t="s">
        <v>152</v>
      </c>
      <c r="R532" s="49" t="s">
        <v>153</v>
      </c>
      <c r="S532" s="50">
        <f>+I532</f>
        <v>100110002</v>
      </c>
      <c r="T532" s="28"/>
      <c r="U532" s="28"/>
      <c r="V532" s="28"/>
      <c r="W532" s="28"/>
      <c r="X532" s="28"/>
      <c r="Y532" s="28"/>
      <c r="Z532" s="25" t="str">
        <f>+"https://analytics.zoho.com/open-view/2395394000001175301?ZOHO_CRITERIA=%224.5%22.%22Id_Categor%C3%ADa%22%3D"&amp;S532</f>
        <v>https://analytics.zoho.com/open-view/2395394000001175301?ZOHO_CRITERIA=%224.5%22.%22Id_Categor%C3%ADa%22%3D100110002</v>
      </c>
      <c r="AA532" s="29" t="s">
        <v>154</v>
      </c>
      <c r="AB532" s="30" t="str">
        <f t="shared" si="378"/>
        <v>Chile</v>
      </c>
      <c r="AC532" s="31" t="str">
        <f t="shared" si="378"/>
        <v>Año 2020</v>
      </c>
      <c r="AD532" s="32" t="str">
        <f t="shared" si="378"/>
        <v>Número</v>
      </c>
      <c r="AE532" s="30" t="str">
        <f t="shared" si="378"/>
        <v>Empleados</v>
      </c>
      <c r="AG532" s="33" t="str">
        <f t="shared" si="342"/>
        <v>Gráfico 6</v>
      </c>
      <c r="AH532" s="34" t="str">
        <f t="shared" si="352"/>
        <v>Número Empleados Agrícultura</v>
      </c>
      <c r="AI532" s="34" t="str">
        <f t="shared" si="380"/>
        <v>Ventas Estimadas de empresas dedicadas a agricultura y/o ganadería clasificadas por el Servicio de Impuestos Internos de tamaño GRANDE 3</v>
      </c>
      <c r="AJ532" s="34" t="str">
        <f t="shared" si="344"/>
        <v>Número de Empleados en Empresas del Sector Agrícola en cultivos de Porotos según la Categoría de Tamaño Específica del Servicio de Impuestos Internos de Chile para el Año 2020 (empleados)</v>
      </c>
      <c r="AK532" s="35" t="str">
        <f t="shared" si="379"/>
        <v>Año 2020</v>
      </c>
      <c r="AL532" s="34" t="str">
        <f t="shared" si="379"/>
        <v>venta estimada, empresas en agricultura, cultivos, actividad económica, agricultura, ganadería</v>
      </c>
      <c r="AM532" s="36" t="str">
        <f t="shared" si="345"/>
        <v>https://analytics.zoho.com/open-view/2395394000001175301?ZOHO_CRITERIA=%224.5%22.%22Id_Categor%C3%ADa%22%3D100110002</v>
      </c>
      <c r="AN532" s="44" t="str">
        <f t="shared" si="376"/>
        <v>CHL</v>
      </c>
      <c r="AO532" s="44" t="str">
        <f t="shared" si="376"/>
        <v>País</v>
      </c>
      <c r="AP532" s="34" t="str">
        <f t="shared" si="376"/>
        <v>Número de Empleados de las empresas dedicadas a una actividad económica asociada a la agricultura o la ganadería, según tamaño de la empresa.</v>
      </c>
      <c r="AQ532" s="45">
        <f t="shared" si="376"/>
        <v>44324</v>
      </c>
      <c r="AR532" s="36" t="str">
        <f t="shared" si="376"/>
        <v>Español</v>
      </c>
      <c r="AS532" s="36" t="str">
        <f t="shared" si="376"/>
        <v>Naty</v>
      </c>
      <c r="AT532" s="40" t="str">
        <f t="shared" si="376"/>
        <v>No Aplica</v>
      </c>
      <c r="AU532" s="40" t="str">
        <f t="shared" si="376"/>
        <v>No Aplica</v>
      </c>
      <c r="AV532" s="40" t="str">
        <f t="shared" si="376"/>
        <v>No Aplica</v>
      </c>
      <c r="AW532" s="35">
        <v>100110002</v>
      </c>
      <c r="AX532" s="41" t="e">
        <f t="shared" si="376"/>
        <v>#REF!</v>
      </c>
      <c r="AY532" s="46" t="str">
        <f t="shared" si="376"/>
        <v>Fruta</v>
      </c>
      <c r="AZ532" s="40">
        <f t="shared" si="376"/>
        <v>38</v>
      </c>
      <c r="BA532" s="41" t="e">
        <f>+VLOOKUP($Z532,[4]!Temporalidad[[nombre]:[Columna1]],7,0)</f>
        <v>#REF!</v>
      </c>
      <c r="BB532" s="41" t="e">
        <f>+VLOOKUP($B532,[4]!Tipo_Gráfico[#Data],2,0)</f>
        <v>#REF!</v>
      </c>
      <c r="BC532" s="36" t="str">
        <f t="shared" si="354"/>
        <v>Servicio de Impuestos Internos , Ministerio de Hacienda, Chile</v>
      </c>
      <c r="BD532" s="35" t="e">
        <f>+VLOOKUP($AA532,[4]!unidad_medida[[nombre]:[Columna1]],2,0)</f>
        <v>#REF!</v>
      </c>
      <c r="BE532" s="40" t="str">
        <f t="shared" si="377"/>
        <v>No Aplica</v>
      </c>
      <c r="BF532" s="40" t="str">
        <f t="shared" si="377"/>
        <v>No Aplica</v>
      </c>
      <c r="BG532" s="40" t="str">
        <f t="shared" si="377"/>
        <v>No Aplica</v>
      </c>
      <c r="BH532" s="41" t="e">
        <f>+VLOOKUP($AP532,[4]!Responsables[#Data],3,0)</f>
        <v>#REF!</v>
      </c>
      <c r="BI532" s="41" t="e">
        <f>+VLOOKUP($AA532,[4]!unidad_medida[[nombre]:[Columna1]],5,0)</f>
        <v>#REF!</v>
      </c>
    </row>
    <row r="533" spans="1:61" ht="24" x14ac:dyDescent="0.35">
      <c r="A533" s="58" t="s">
        <v>250</v>
      </c>
      <c r="B533" s="58" t="s">
        <v>251</v>
      </c>
      <c r="C533" s="59">
        <v>4.4000000000000004</v>
      </c>
      <c r="D533" s="19">
        <f t="shared" si="348"/>
        <v>61</v>
      </c>
      <c r="E533" s="20" t="str">
        <f t="shared" si="385"/>
        <v>GR</v>
      </c>
      <c r="F533" s="21"/>
      <c r="G533" s="22"/>
      <c r="H533" s="22"/>
      <c r="I533" s="24">
        <v>100110007</v>
      </c>
      <c r="J533" s="23" t="s">
        <v>48</v>
      </c>
      <c r="K533" s="22"/>
      <c r="L533" s="22"/>
      <c r="M533" s="22"/>
      <c r="N533" s="22"/>
      <c r="O533" s="22"/>
      <c r="P533" s="53" t="str">
        <f t="shared" si="381"/>
        <v>Número de Empleados en Empresas del Sector Agrícola en cultivos de Otras legumbres según la Categoría de Tamaño Específica del Servicio de Impuestos Internos de Chile para el Año 2020 (empleados)</v>
      </c>
      <c r="Q533" s="20" t="str">
        <f t="shared" si="384"/>
        <v>Gráfico 6</v>
      </c>
      <c r="R533" s="49" t="s">
        <v>155</v>
      </c>
      <c r="S533" s="50">
        <f t="shared" ref="S533:S553" si="386">+I533</f>
        <v>100110007</v>
      </c>
      <c r="T533" s="28"/>
      <c r="U533" s="28"/>
      <c r="V533" s="28"/>
      <c r="W533" s="28"/>
      <c r="X533" s="28"/>
      <c r="Y533" s="28"/>
      <c r="Z533" s="25" t="str">
        <f t="shared" ref="Z533:Z553" si="387">+"https://analytics.zoho.com/open-view/2395394000001175301?ZOHO_CRITERIA=%224.5%22.%22Id_Categor%C3%ADa%22%3D"&amp;S533</f>
        <v>https://analytics.zoho.com/open-view/2395394000001175301?ZOHO_CRITERIA=%224.5%22.%22Id_Categor%C3%ADa%22%3D100110007</v>
      </c>
      <c r="AA533" s="29" t="s">
        <v>156</v>
      </c>
      <c r="AB533" s="30" t="str">
        <f t="shared" si="378"/>
        <v>Chile</v>
      </c>
      <c r="AC533" s="31" t="str">
        <f t="shared" si="378"/>
        <v>Año 2020</v>
      </c>
      <c r="AD533" s="32" t="str">
        <f t="shared" si="378"/>
        <v>Número</v>
      </c>
      <c r="AE533" s="30" t="str">
        <f t="shared" si="378"/>
        <v>Empleados</v>
      </c>
      <c r="AG533" s="33" t="str">
        <f t="shared" si="342"/>
        <v>Gráfico 6</v>
      </c>
      <c r="AH533" s="34" t="str">
        <f t="shared" si="352"/>
        <v>Número Empleados Agrícultura</v>
      </c>
      <c r="AI533" s="34" t="str">
        <f t="shared" si="380"/>
        <v>Ventas Estimadas de empresas dedicadas a agricultura y/o ganadería clasificadas por el Servicio de Impuestos Internos de tamaño GRANDE 3</v>
      </c>
      <c r="AJ533" s="34" t="str">
        <f t="shared" si="344"/>
        <v>Número de Empleados en Empresas del Sector Agrícola en cultivos de Otras legumbres según la Categoría de Tamaño Específica del Servicio de Impuestos Internos de Chile para el Año 2020 (empleados)</v>
      </c>
      <c r="AK533" s="35" t="str">
        <f t="shared" si="379"/>
        <v>Año 2020</v>
      </c>
      <c r="AL533" s="34" t="str">
        <f t="shared" si="379"/>
        <v>venta estimada, empresas en agricultura, cultivos, actividad económica, agricultura, ganadería</v>
      </c>
      <c r="AM533" s="36" t="str">
        <f t="shared" si="345"/>
        <v>https://analytics.zoho.com/open-view/2395394000001175301?ZOHO_CRITERIA=%224.5%22.%22Id_Categor%C3%ADa%22%3D100110007</v>
      </c>
      <c r="AN533" s="44" t="str">
        <f t="shared" si="376"/>
        <v>CHL</v>
      </c>
      <c r="AO533" s="44" t="str">
        <f t="shared" si="376"/>
        <v>País</v>
      </c>
      <c r="AP533" s="34" t="str">
        <f t="shared" si="376"/>
        <v>Número de Empleados de las empresas dedicadas a una actividad económica asociada a la agricultura o la ganadería, según tamaño de la empresa.</v>
      </c>
      <c r="AQ533" s="45">
        <f t="shared" si="376"/>
        <v>44324</v>
      </c>
      <c r="AR533" s="36" t="str">
        <f t="shared" si="376"/>
        <v>Español</v>
      </c>
      <c r="AS533" s="36" t="str">
        <f t="shared" si="376"/>
        <v>Naty</v>
      </c>
      <c r="AT533" s="40" t="str">
        <f t="shared" si="376"/>
        <v>No Aplica</v>
      </c>
      <c r="AU533" s="40" t="str">
        <f t="shared" si="376"/>
        <v>No Aplica</v>
      </c>
      <c r="AV533" s="40" t="str">
        <f t="shared" si="376"/>
        <v>No Aplica</v>
      </c>
      <c r="AW533" s="35">
        <v>100110007</v>
      </c>
      <c r="AX533" s="41" t="e">
        <f t="shared" si="376"/>
        <v>#REF!</v>
      </c>
      <c r="AY533" s="46" t="str">
        <f t="shared" si="376"/>
        <v>Fruta</v>
      </c>
      <c r="AZ533" s="40">
        <f t="shared" si="376"/>
        <v>38</v>
      </c>
      <c r="BA533" s="41" t="e">
        <f>+VLOOKUP($Z533,[4]!Temporalidad[[nombre]:[Columna1]],7,0)</f>
        <v>#REF!</v>
      </c>
      <c r="BB533" s="41" t="e">
        <f>+VLOOKUP($B533,[4]!Tipo_Gráfico[#Data],2,0)</f>
        <v>#REF!</v>
      </c>
      <c r="BC533" s="36" t="str">
        <f t="shared" si="354"/>
        <v>Servicio de Impuestos Internos , Ministerio de Hacienda, Chile</v>
      </c>
      <c r="BD533" s="35" t="e">
        <f>+VLOOKUP($AA533,[4]!unidad_medida[[nombre]:[Columna1]],2,0)</f>
        <v>#REF!</v>
      </c>
      <c r="BE533" s="40" t="str">
        <f t="shared" si="377"/>
        <v>No Aplica</v>
      </c>
      <c r="BF533" s="40" t="str">
        <f t="shared" si="377"/>
        <v>No Aplica</v>
      </c>
      <c r="BG533" s="40" t="str">
        <f t="shared" si="377"/>
        <v>No Aplica</v>
      </c>
      <c r="BH533" s="41" t="e">
        <f>+VLOOKUP($AP533,[4]!Responsables[#Data],3,0)</f>
        <v>#REF!</v>
      </c>
      <c r="BI533" s="41" t="e">
        <f>+VLOOKUP($AA533,[4]!unidad_medida[[nombre]:[Columna1]],5,0)</f>
        <v>#REF!</v>
      </c>
    </row>
    <row r="534" spans="1:61" ht="24" x14ac:dyDescent="0.35">
      <c r="A534" s="58" t="s">
        <v>250</v>
      </c>
      <c r="B534" s="58" t="s">
        <v>251</v>
      </c>
      <c r="C534" s="59">
        <v>4.4000000000000004</v>
      </c>
      <c r="D534" s="19">
        <f t="shared" si="348"/>
        <v>62</v>
      </c>
      <c r="E534" s="20" t="str">
        <f t="shared" si="385"/>
        <v>GR</v>
      </c>
      <c r="F534" s="21"/>
      <c r="G534" s="22"/>
      <c r="H534" s="22"/>
      <c r="I534" s="24">
        <v>100111001</v>
      </c>
      <c r="J534" s="23" t="s">
        <v>48</v>
      </c>
      <c r="K534" s="22"/>
      <c r="L534" s="22"/>
      <c r="M534" s="22"/>
      <c r="N534" s="22"/>
      <c r="O534" s="22"/>
      <c r="P534" s="53" t="str">
        <f t="shared" si="381"/>
        <v>Número de Empleados en Empresas del Sector Agrícola en cultivos de Arroz según la Categoría de Tamaño Específica del Servicio de Impuestos Internos de Chile para el Año 2020 (empleados)</v>
      </c>
      <c r="Q534" s="20" t="str">
        <f t="shared" si="384"/>
        <v>Gráfico 6</v>
      </c>
      <c r="R534" s="49" t="s">
        <v>157</v>
      </c>
      <c r="S534" s="50">
        <f t="shared" si="386"/>
        <v>100111001</v>
      </c>
      <c r="T534" s="28"/>
      <c r="U534" s="28"/>
      <c r="V534" s="28"/>
      <c r="W534" s="28"/>
      <c r="X534" s="28"/>
      <c r="Y534" s="28"/>
      <c r="Z534" s="25" t="str">
        <f t="shared" si="387"/>
        <v>https://analytics.zoho.com/open-view/2395394000001175301?ZOHO_CRITERIA=%224.5%22.%22Id_Categor%C3%ADa%22%3D100111001</v>
      </c>
      <c r="AA534" s="29" t="s">
        <v>158</v>
      </c>
      <c r="AB534" s="30" t="str">
        <f t="shared" si="378"/>
        <v>Chile</v>
      </c>
      <c r="AC534" s="31" t="str">
        <f t="shared" si="378"/>
        <v>Año 2020</v>
      </c>
      <c r="AD534" s="32" t="str">
        <f t="shared" si="378"/>
        <v>Número</v>
      </c>
      <c r="AE534" s="30" t="str">
        <f t="shared" si="378"/>
        <v>Empleados</v>
      </c>
      <c r="AG534" s="33" t="str">
        <f t="shared" si="342"/>
        <v>Gráfico 6</v>
      </c>
      <c r="AH534" s="34" t="str">
        <f t="shared" si="352"/>
        <v>Número Empleados Agrícultura</v>
      </c>
      <c r="AI534" s="34" t="str">
        <f t="shared" si="380"/>
        <v>Ventas Estimadas de empresas dedicadas a agricultura y/o ganadería clasificadas por el Servicio de Impuestos Internos de tamaño GRANDE 3</v>
      </c>
      <c r="AJ534" s="34" t="str">
        <f t="shared" si="344"/>
        <v>Número de Empleados en Empresas del Sector Agrícola en cultivos de Arroz según la Categoría de Tamaño Específica del Servicio de Impuestos Internos de Chile para el Año 2020 (empleados)</v>
      </c>
      <c r="AK534" s="35" t="str">
        <f t="shared" si="379"/>
        <v>Año 2020</v>
      </c>
      <c r="AL534" s="34" t="str">
        <f t="shared" si="379"/>
        <v>venta estimada, empresas en agricultura, cultivos, actividad económica, agricultura, ganadería</v>
      </c>
      <c r="AM534" s="36" t="str">
        <f t="shared" si="345"/>
        <v>https://analytics.zoho.com/open-view/2395394000001175301?ZOHO_CRITERIA=%224.5%22.%22Id_Categor%C3%ADa%22%3D100111001</v>
      </c>
      <c r="AN534" s="44" t="str">
        <f t="shared" si="376"/>
        <v>CHL</v>
      </c>
      <c r="AO534" s="44" t="str">
        <f t="shared" si="376"/>
        <v>País</v>
      </c>
      <c r="AP534" s="34" t="str">
        <f t="shared" si="376"/>
        <v>Número de Empleados de las empresas dedicadas a una actividad económica asociada a la agricultura o la ganadería, según tamaño de la empresa.</v>
      </c>
      <c r="AQ534" s="45">
        <f t="shared" si="376"/>
        <v>44324</v>
      </c>
      <c r="AR534" s="36" t="str">
        <f t="shared" si="376"/>
        <v>Español</v>
      </c>
      <c r="AS534" s="36" t="str">
        <f t="shared" si="376"/>
        <v>Naty</v>
      </c>
      <c r="AT534" s="40" t="str">
        <f t="shared" si="376"/>
        <v>No Aplica</v>
      </c>
      <c r="AU534" s="40" t="str">
        <f t="shared" si="376"/>
        <v>No Aplica</v>
      </c>
      <c r="AV534" s="40" t="str">
        <f t="shared" si="376"/>
        <v>No Aplica</v>
      </c>
      <c r="AW534" s="35">
        <v>100111001</v>
      </c>
      <c r="AX534" s="41" t="e">
        <f t="shared" si="376"/>
        <v>#REF!</v>
      </c>
      <c r="AY534" s="46" t="str">
        <f t="shared" si="376"/>
        <v>Fruta</v>
      </c>
      <c r="AZ534" s="40">
        <f t="shared" si="376"/>
        <v>38</v>
      </c>
      <c r="BA534" s="41" t="e">
        <f>+VLOOKUP($Z534,[4]!Temporalidad[[nombre]:[Columna1]],7,0)</f>
        <v>#REF!</v>
      </c>
      <c r="BB534" s="41" t="e">
        <f>+VLOOKUP($B534,[4]!Tipo_Gráfico[#Data],2,0)</f>
        <v>#REF!</v>
      </c>
      <c r="BC534" s="36" t="str">
        <f t="shared" si="354"/>
        <v>Servicio de Impuestos Internos , Ministerio de Hacienda, Chile</v>
      </c>
      <c r="BD534" s="35" t="e">
        <f>+VLOOKUP($AA534,[4]!unidad_medida[[nombre]:[Columna1]],2,0)</f>
        <v>#REF!</v>
      </c>
      <c r="BE534" s="40" t="str">
        <f t="shared" si="377"/>
        <v>No Aplica</v>
      </c>
      <c r="BF534" s="40" t="str">
        <f t="shared" si="377"/>
        <v>No Aplica</v>
      </c>
      <c r="BG534" s="40" t="str">
        <f t="shared" si="377"/>
        <v>No Aplica</v>
      </c>
      <c r="BH534" s="41" t="e">
        <f>+VLOOKUP($AP534,[4]!Responsables[#Data],3,0)</f>
        <v>#REF!</v>
      </c>
      <c r="BI534" s="41" t="e">
        <f>+VLOOKUP($AA534,[4]!unidad_medida[[nombre]:[Columna1]],5,0)</f>
        <v>#REF!</v>
      </c>
    </row>
    <row r="535" spans="1:61" ht="24" x14ac:dyDescent="0.35">
      <c r="A535" s="58" t="s">
        <v>250</v>
      </c>
      <c r="B535" s="58" t="s">
        <v>251</v>
      </c>
      <c r="C535" s="59">
        <v>4.4000000000000004</v>
      </c>
      <c r="D535" s="19">
        <f t="shared" si="348"/>
        <v>63</v>
      </c>
      <c r="E535" s="20" t="str">
        <f t="shared" si="385"/>
        <v>GR</v>
      </c>
      <c r="F535" s="21"/>
      <c r="G535" s="22"/>
      <c r="H535" s="22"/>
      <c r="I535" s="24">
        <v>100111002</v>
      </c>
      <c r="J535" s="23" t="s">
        <v>48</v>
      </c>
      <c r="K535" s="22"/>
      <c r="L535" s="22"/>
      <c r="M535" s="22"/>
      <c r="N535" s="22"/>
      <c r="O535" s="22"/>
      <c r="P535" s="53" t="str">
        <f t="shared" si="381"/>
        <v>Número de Empleados en Empresas del Sector Agrícola en cultivos de Trigo según la Categoría de Tamaño Específica del Servicio de Impuestos Internos de Chile para el Año 2020 (empleados)</v>
      </c>
      <c r="Q535" s="20" t="str">
        <f t="shared" si="384"/>
        <v>Gráfico 6</v>
      </c>
      <c r="R535" s="49" t="s">
        <v>159</v>
      </c>
      <c r="S535" s="50">
        <f t="shared" si="386"/>
        <v>100111002</v>
      </c>
      <c r="T535" s="28"/>
      <c r="U535" s="28"/>
      <c r="V535" s="28"/>
      <c r="W535" s="28"/>
      <c r="X535" s="28"/>
      <c r="Y535" s="28"/>
      <c r="Z535" s="25" t="str">
        <f t="shared" si="387"/>
        <v>https://analytics.zoho.com/open-view/2395394000001175301?ZOHO_CRITERIA=%224.5%22.%22Id_Categor%C3%ADa%22%3D100111002</v>
      </c>
      <c r="AA535" s="29" t="s">
        <v>160</v>
      </c>
      <c r="AB535" s="30" t="str">
        <f t="shared" si="378"/>
        <v>Chile</v>
      </c>
      <c r="AC535" s="31" t="str">
        <f t="shared" si="378"/>
        <v>Año 2020</v>
      </c>
      <c r="AD535" s="32" t="str">
        <f t="shared" si="378"/>
        <v>Número</v>
      </c>
      <c r="AE535" s="30" t="str">
        <f t="shared" si="378"/>
        <v>Empleados</v>
      </c>
      <c r="AG535" s="33" t="str">
        <f t="shared" si="342"/>
        <v>Gráfico 6</v>
      </c>
      <c r="AH535" s="34" t="str">
        <f t="shared" si="352"/>
        <v>Número Empleados Agrícultura</v>
      </c>
      <c r="AI535" s="34" t="str">
        <f t="shared" si="380"/>
        <v>Ventas Estimadas de empresas dedicadas a agricultura y/o ganadería clasificadas por el Servicio de Impuestos Internos de tamaño GRANDE 3</v>
      </c>
      <c r="AJ535" s="34" t="str">
        <f t="shared" si="344"/>
        <v>Número de Empleados en Empresas del Sector Agrícola en cultivos de Trigo según la Categoría de Tamaño Específica del Servicio de Impuestos Internos de Chile para el Año 2020 (empleados)</v>
      </c>
      <c r="AK535" s="35" t="str">
        <f t="shared" si="379"/>
        <v>Año 2020</v>
      </c>
      <c r="AL535" s="34" t="str">
        <f t="shared" si="379"/>
        <v>venta estimada, empresas en agricultura, cultivos, actividad económica, agricultura, ganadería</v>
      </c>
      <c r="AM535" s="36" t="str">
        <f t="shared" si="345"/>
        <v>https://analytics.zoho.com/open-view/2395394000001175301?ZOHO_CRITERIA=%224.5%22.%22Id_Categor%C3%ADa%22%3D100111002</v>
      </c>
      <c r="AN535" s="44" t="str">
        <f t="shared" si="376"/>
        <v>CHL</v>
      </c>
      <c r="AO535" s="44" t="str">
        <f t="shared" si="376"/>
        <v>País</v>
      </c>
      <c r="AP535" s="34" t="str">
        <f t="shared" si="376"/>
        <v>Número de Empleados de las empresas dedicadas a una actividad económica asociada a la agricultura o la ganadería, según tamaño de la empresa.</v>
      </c>
      <c r="AQ535" s="45">
        <f t="shared" si="376"/>
        <v>44324</v>
      </c>
      <c r="AR535" s="36" t="str">
        <f t="shared" si="376"/>
        <v>Español</v>
      </c>
      <c r="AS535" s="36" t="str">
        <f t="shared" si="376"/>
        <v>Naty</v>
      </c>
      <c r="AT535" s="40" t="str">
        <f t="shared" si="376"/>
        <v>No Aplica</v>
      </c>
      <c r="AU535" s="40" t="str">
        <f t="shared" si="376"/>
        <v>No Aplica</v>
      </c>
      <c r="AV535" s="40" t="str">
        <f t="shared" si="376"/>
        <v>No Aplica</v>
      </c>
      <c r="AW535" s="35">
        <v>100111002</v>
      </c>
      <c r="AX535" s="41" t="e">
        <f t="shared" si="376"/>
        <v>#REF!</v>
      </c>
      <c r="AY535" s="46" t="str">
        <f t="shared" si="376"/>
        <v>Fruta</v>
      </c>
      <c r="AZ535" s="40">
        <f t="shared" si="376"/>
        <v>38</v>
      </c>
      <c r="BA535" s="41" t="e">
        <f>+VLOOKUP($Z535,[4]!Temporalidad[[nombre]:[Columna1]],7,0)</f>
        <v>#REF!</v>
      </c>
      <c r="BB535" s="41" t="e">
        <f>+VLOOKUP($B535,[4]!Tipo_Gráfico[#Data],2,0)</f>
        <v>#REF!</v>
      </c>
      <c r="BC535" s="36" t="str">
        <f t="shared" si="354"/>
        <v>Servicio de Impuestos Internos , Ministerio de Hacienda, Chile</v>
      </c>
      <c r="BD535" s="35" t="e">
        <f>+VLOOKUP($AA535,[4]!unidad_medida[[nombre]:[Columna1]],2,0)</f>
        <v>#REF!</v>
      </c>
      <c r="BE535" s="40" t="str">
        <f t="shared" si="377"/>
        <v>No Aplica</v>
      </c>
      <c r="BF535" s="40" t="str">
        <f t="shared" si="377"/>
        <v>No Aplica</v>
      </c>
      <c r="BG535" s="40" t="str">
        <f t="shared" si="377"/>
        <v>No Aplica</v>
      </c>
      <c r="BH535" s="41" t="e">
        <f>+VLOOKUP($AP535,[4]!Responsables[#Data],3,0)</f>
        <v>#REF!</v>
      </c>
      <c r="BI535" s="41" t="e">
        <f>+VLOOKUP($AA535,[4]!unidad_medida[[nombre]:[Columna1]],5,0)</f>
        <v>#REF!</v>
      </c>
    </row>
    <row r="536" spans="1:61" ht="24" x14ac:dyDescent="0.35">
      <c r="A536" s="58" t="s">
        <v>250</v>
      </c>
      <c r="B536" s="58" t="s">
        <v>251</v>
      </c>
      <c r="C536" s="59">
        <v>4.4000000000000004</v>
      </c>
      <c r="D536" s="19">
        <f t="shared" si="348"/>
        <v>64</v>
      </c>
      <c r="E536" s="20" t="str">
        <f t="shared" si="385"/>
        <v>GR</v>
      </c>
      <c r="F536" s="21"/>
      <c r="G536" s="22"/>
      <c r="H536" s="22"/>
      <c r="I536" s="24">
        <v>100111003</v>
      </c>
      <c r="J536" s="23" t="s">
        <v>48</v>
      </c>
      <c r="K536" s="22"/>
      <c r="L536" s="22"/>
      <c r="M536" s="22"/>
      <c r="N536" s="22"/>
      <c r="O536" s="22"/>
      <c r="P536" s="53" t="str">
        <f t="shared" si="381"/>
        <v>Número de Empleados en Empresas del Sector Agrícola en cultivos de Maíz según la Categoría de Tamaño Específica del Servicio de Impuestos Internos de Chile para el Año 2020 (empleados)</v>
      </c>
      <c r="Q536" s="20" t="str">
        <f t="shared" si="384"/>
        <v>Gráfico 6</v>
      </c>
      <c r="R536" s="49" t="s">
        <v>161</v>
      </c>
      <c r="S536" s="50">
        <f t="shared" si="386"/>
        <v>100111003</v>
      </c>
      <c r="T536" s="28"/>
      <c r="U536" s="28"/>
      <c r="V536" s="28"/>
      <c r="W536" s="28"/>
      <c r="X536" s="28"/>
      <c r="Y536" s="28"/>
      <c r="Z536" s="25" t="str">
        <f t="shared" si="387"/>
        <v>https://analytics.zoho.com/open-view/2395394000001175301?ZOHO_CRITERIA=%224.5%22.%22Id_Categor%C3%ADa%22%3D100111003</v>
      </c>
      <c r="AA536" s="29" t="s">
        <v>162</v>
      </c>
      <c r="AB536" s="30" t="str">
        <f t="shared" si="378"/>
        <v>Chile</v>
      </c>
      <c r="AC536" s="31" t="str">
        <f t="shared" si="378"/>
        <v>Año 2020</v>
      </c>
      <c r="AD536" s="32" t="str">
        <f t="shared" si="378"/>
        <v>Número</v>
      </c>
      <c r="AE536" s="30" t="str">
        <f t="shared" si="378"/>
        <v>Empleados</v>
      </c>
      <c r="AG536" s="33" t="str">
        <f t="shared" si="342"/>
        <v>Gráfico 6</v>
      </c>
      <c r="AH536" s="34" t="str">
        <f t="shared" si="352"/>
        <v>Número Empleados Agrícultura</v>
      </c>
      <c r="AI536" s="34" t="str">
        <f t="shared" si="380"/>
        <v>Ventas Estimadas de empresas dedicadas a agricultura y/o ganadería clasificadas por el Servicio de Impuestos Internos de tamaño GRANDE 3</v>
      </c>
      <c r="AJ536" s="34" t="str">
        <f t="shared" si="344"/>
        <v>Número de Empleados en Empresas del Sector Agrícola en cultivos de Maíz según la Categoría de Tamaño Específica del Servicio de Impuestos Internos de Chile para el Año 2020 (empleados)</v>
      </c>
      <c r="AK536" s="35" t="str">
        <f t="shared" si="379"/>
        <v>Año 2020</v>
      </c>
      <c r="AL536" s="34" t="str">
        <f t="shared" si="379"/>
        <v>venta estimada, empresas en agricultura, cultivos, actividad económica, agricultura, ganadería</v>
      </c>
      <c r="AM536" s="36" t="str">
        <f t="shared" si="345"/>
        <v>https://analytics.zoho.com/open-view/2395394000001175301?ZOHO_CRITERIA=%224.5%22.%22Id_Categor%C3%ADa%22%3D100111003</v>
      </c>
      <c r="AN536" s="44" t="str">
        <f t="shared" si="376"/>
        <v>CHL</v>
      </c>
      <c r="AO536" s="44" t="str">
        <f t="shared" si="376"/>
        <v>País</v>
      </c>
      <c r="AP536" s="34" t="str">
        <f t="shared" si="376"/>
        <v>Número de Empleados de las empresas dedicadas a una actividad económica asociada a la agricultura o la ganadería, según tamaño de la empresa.</v>
      </c>
      <c r="AQ536" s="45">
        <f t="shared" si="376"/>
        <v>44324</v>
      </c>
      <c r="AR536" s="36" t="str">
        <f t="shared" si="376"/>
        <v>Español</v>
      </c>
      <c r="AS536" s="36" t="str">
        <f t="shared" si="376"/>
        <v>Naty</v>
      </c>
      <c r="AT536" s="40" t="str">
        <f t="shared" si="376"/>
        <v>No Aplica</v>
      </c>
      <c r="AU536" s="40" t="str">
        <f t="shared" si="376"/>
        <v>No Aplica</v>
      </c>
      <c r="AV536" s="40" t="str">
        <f t="shared" si="376"/>
        <v>No Aplica</v>
      </c>
      <c r="AW536" s="35">
        <v>100111003</v>
      </c>
      <c r="AX536" s="41" t="e">
        <f t="shared" si="376"/>
        <v>#REF!</v>
      </c>
      <c r="AY536" s="46" t="str">
        <f t="shared" si="376"/>
        <v>Fruta</v>
      </c>
      <c r="AZ536" s="40">
        <f t="shared" si="376"/>
        <v>38</v>
      </c>
      <c r="BA536" s="41" t="e">
        <f>+VLOOKUP($Z536,[4]!Temporalidad[[nombre]:[Columna1]],7,0)</f>
        <v>#REF!</v>
      </c>
      <c r="BB536" s="41" t="e">
        <f>+VLOOKUP($B536,[4]!Tipo_Gráfico[#Data],2,0)</f>
        <v>#REF!</v>
      </c>
      <c r="BC536" s="36" t="str">
        <f t="shared" si="354"/>
        <v>Servicio de Impuestos Internos , Ministerio de Hacienda, Chile</v>
      </c>
      <c r="BD536" s="35" t="e">
        <f>+VLOOKUP($AA536,[4]!unidad_medida[[nombre]:[Columna1]],2,0)</f>
        <v>#REF!</v>
      </c>
      <c r="BE536" s="40" t="str">
        <f t="shared" si="377"/>
        <v>No Aplica</v>
      </c>
      <c r="BF536" s="40" t="str">
        <f t="shared" si="377"/>
        <v>No Aplica</v>
      </c>
      <c r="BG536" s="40" t="str">
        <f t="shared" si="377"/>
        <v>No Aplica</v>
      </c>
      <c r="BH536" s="41" t="e">
        <f>+VLOOKUP($AP536,[4]!Responsables[#Data],3,0)</f>
        <v>#REF!</v>
      </c>
      <c r="BI536" s="41" t="e">
        <f>+VLOOKUP($AA536,[4]!unidad_medida[[nombre]:[Columna1]],5,0)</f>
        <v>#REF!</v>
      </c>
    </row>
    <row r="537" spans="1:61" ht="24" x14ac:dyDescent="0.35">
      <c r="A537" s="58" t="s">
        <v>250</v>
      </c>
      <c r="B537" s="58" t="s">
        <v>251</v>
      </c>
      <c r="C537" s="59">
        <v>4.4000000000000004</v>
      </c>
      <c r="D537" s="19">
        <f t="shared" si="348"/>
        <v>65</v>
      </c>
      <c r="E537" s="20" t="str">
        <f t="shared" si="385"/>
        <v>GR</v>
      </c>
      <c r="F537" s="21"/>
      <c r="G537" s="22"/>
      <c r="H537" s="22"/>
      <c r="I537" s="24">
        <v>100111004</v>
      </c>
      <c r="J537" s="23" t="s">
        <v>48</v>
      </c>
      <c r="K537" s="22"/>
      <c r="L537" s="22"/>
      <c r="M537" s="22"/>
      <c r="N537" s="22"/>
      <c r="O537" s="22"/>
      <c r="P537" s="53" t="str">
        <f t="shared" si="381"/>
        <v>Número de Empleados en Empresas del Sector Agrícola en cultivos de Cebada según la Categoría de Tamaño Específica del Servicio de Impuestos Internos de Chile para el Año 2020 (empleados)</v>
      </c>
      <c r="Q537" s="20" t="str">
        <f t="shared" si="384"/>
        <v>Gráfico 6</v>
      </c>
      <c r="R537" s="49" t="s">
        <v>163</v>
      </c>
      <c r="S537" s="50">
        <f t="shared" si="386"/>
        <v>100111004</v>
      </c>
      <c r="T537" s="28"/>
      <c r="U537" s="28"/>
      <c r="V537" s="28"/>
      <c r="W537" s="28"/>
      <c r="X537" s="28"/>
      <c r="Y537" s="28"/>
      <c r="Z537" s="25" t="str">
        <f t="shared" si="387"/>
        <v>https://analytics.zoho.com/open-view/2395394000001175301?ZOHO_CRITERIA=%224.5%22.%22Id_Categor%C3%ADa%22%3D100111004</v>
      </c>
      <c r="AA537" s="29" t="s">
        <v>164</v>
      </c>
      <c r="AB537" s="30" t="str">
        <f t="shared" si="378"/>
        <v>Chile</v>
      </c>
      <c r="AC537" s="31" t="str">
        <f t="shared" si="378"/>
        <v>Año 2020</v>
      </c>
      <c r="AD537" s="32" t="str">
        <f t="shared" si="378"/>
        <v>Número</v>
      </c>
      <c r="AE537" s="30" t="str">
        <f t="shared" si="378"/>
        <v>Empleados</v>
      </c>
      <c r="AG537" s="33" t="str">
        <f t="shared" si="342"/>
        <v>Gráfico 6</v>
      </c>
      <c r="AH537" s="34" t="str">
        <f t="shared" si="352"/>
        <v>Número Empleados Agrícultura</v>
      </c>
      <c r="AI537" s="34" t="str">
        <f t="shared" si="380"/>
        <v>Ventas Estimadas de empresas dedicadas a agricultura y/o ganadería clasificadas por el Servicio de Impuestos Internos de tamaño GRANDE 3</v>
      </c>
      <c r="AJ537" s="34" t="str">
        <f t="shared" si="344"/>
        <v>Número de Empleados en Empresas del Sector Agrícola en cultivos de Cebada según la Categoría de Tamaño Específica del Servicio de Impuestos Internos de Chile para el Año 2020 (empleados)</v>
      </c>
      <c r="AK537" s="35" t="str">
        <f t="shared" si="379"/>
        <v>Año 2020</v>
      </c>
      <c r="AL537" s="34" t="str">
        <f t="shared" si="379"/>
        <v>venta estimada, empresas en agricultura, cultivos, actividad económica, agricultura, ganadería</v>
      </c>
      <c r="AM537" s="36" t="str">
        <f t="shared" si="345"/>
        <v>https://analytics.zoho.com/open-view/2395394000001175301?ZOHO_CRITERIA=%224.5%22.%22Id_Categor%C3%ADa%22%3D100111004</v>
      </c>
      <c r="AN537" s="44" t="str">
        <f t="shared" si="376"/>
        <v>CHL</v>
      </c>
      <c r="AO537" s="44" t="str">
        <f t="shared" si="376"/>
        <v>País</v>
      </c>
      <c r="AP537" s="34" t="str">
        <f t="shared" si="376"/>
        <v>Número de Empleados de las empresas dedicadas a una actividad económica asociada a la agricultura o la ganadería, según tamaño de la empresa.</v>
      </c>
      <c r="AQ537" s="45">
        <f t="shared" si="376"/>
        <v>44324</v>
      </c>
      <c r="AR537" s="36" t="str">
        <f t="shared" si="376"/>
        <v>Español</v>
      </c>
      <c r="AS537" s="36" t="str">
        <f t="shared" si="376"/>
        <v>Naty</v>
      </c>
      <c r="AT537" s="40" t="str">
        <f t="shared" si="376"/>
        <v>No Aplica</v>
      </c>
      <c r="AU537" s="40" t="str">
        <f t="shared" si="376"/>
        <v>No Aplica</v>
      </c>
      <c r="AV537" s="40" t="str">
        <f t="shared" si="376"/>
        <v>No Aplica</v>
      </c>
      <c r="AW537" s="35">
        <v>100111004</v>
      </c>
      <c r="AX537" s="41" t="e">
        <f t="shared" si="376"/>
        <v>#REF!</v>
      </c>
      <c r="AY537" s="46" t="str">
        <f t="shared" si="376"/>
        <v>Fruta</v>
      </c>
      <c r="AZ537" s="40">
        <f t="shared" si="376"/>
        <v>38</v>
      </c>
      <c r="BA537" s="41" t="e">
        <f>+VLOOKUP($Z537,[4]!Temporalidad[[nombre]:[Columna1]],7,0)</f>
        <v>#REF!</v>
      </c>
      <c r="BB537" s="41" t="e">
        <f>+VLOOKUP($B537,[4]!Tipo_Gráfico[#Data],2,0)</f>
        <v>#REF!</v>
      </c>
      <c r="BC537" s="36" t="str">
        <f t="shared" si="354"/>
        <v>Servicio de Impuestos Internos , Ministerio de Hacienda, Chile</v>
      </c>
      <c r="BD537" s="35" t="e">
        <f>+VLOOKUP($AA537,[4]!unidad_medida[[nombre]:[Columna1]],2,0)</f>
        <v>#REF!</v>
      </c>
      <c r="BE537" s="40" t="str">
        <f t="shared" si="377"/>
        <v>No Aplica</v>
      </c>
      <c r="BF537" s="40" t="str">
        <f t="shared" si="377"/>
        <v>No Aplica</v>
      </c>
      <c r="BG537" s="40" t="str">
        <f t="shared" si="377"/>
        <v>No Aplica</v>
      </c>
      <c r="BH537" s="41" t="e">
        <f>+VLOOKUP($AP537,[4]!Responsables[#Data],3,0)</f>
        <v>#REF!</v>
      </c>
      <c r="BI537" s="41" t="e">
        <f>+VLOOKUP($AA537,[4]!unidad_medida[[nombre]:[Columna1]],5,0)</f>
        <v>#REF!</v>
      </c>
    </row>
    <row r="538" spans="1:61" ht="24" x14ac:dyDescent="0.35">
      <c r="A538" s="58" t="s">
        <v>250</v>
      </c>
      <c r="B538" s="58" t="s">
        <v>251</v>
      </c>
      <c r="C538" s="59">
        <v>4.4000000000000004</v>
      </c>
      <c r="D538" s="19">
        <f t="shared" si="348"/>
        <v>66</v>
      </c>
      <c r="E538" s="20" t="str">
        <f t="shared" si="385"/>
        <v>GR</v>
      </c>
      <c r="F538" s="21"/>
      <c r="G538" s="22"/>
      <c r="H538" s="22"/>
      <c r="I538" s="24">
        <v>100111005</v>
      </c>
      <c r="J538" s="23" t="s">
        <v>48</v>
      </c>
      <c r="K538" s="22"/>
      <c r="L538" s="22"/>
      <c r="M538" s="22"/>
      <c r="N538" s="22"/>
      <c r="O538" s="22"/>
      <c r="P538" s="53" t="str">
        <f t="shared" si="381"/>
        <v>Número de Empleados en Empresas del Sector Agrícola en cultivos de Avena según la Categoría de Tamaño Específica del Servicio de Impuestos Internos de Chile para el Año 2020 (empleados)</v>
      </c>
      <c r="Q538" s="20" t="str">
        <f t="shared" si="384"/>
        <v>Gráfico 6</v>
      </c>
      <c r="R538" s="49" t="s">
        <v>165</v>
      </c>
      <c r="S538" s="50">
        <f t="shared" si="386"/>
        <v>100111005</v>
      </c>
      <c r="T538" s="28"/>
      <c r="U538" s="28"/>
      <c r="V538" s="28"/>
      <c r="W538" s="28"/>
      <c r="X538" s="28"/>
      <c r="Y538" s="28"/>
      <c r="Z538" s="25" t="str">
        <f t="shared" si="387"/>
        <v>https://analytics.zoho.com/open-view/2395394000001175301?ZOHO_CRITERIA=%224.5%22.%22Id_Categor%C3%ADa%22%3D100111005</v>
      </c>
      <c r="AA538" s="29" t="s">
        <v>166</v>
      </c>
      <c r="AB538" s="30" t="str">
        <f t="shared" si="378"/>
        <v>Chile</v>
      </c>
      <c r="AC538" s="31" t="str">
        <f t="shared" si="378"/>
        <v>Año 2020</v>
      </c>
      <c r="AD538" s="32" t="str">
        <f t="shared" si="378"/>
        <v>Número</v>
      </c>
      <c r="AE538" s="30" t="str">
        <f t="shared" si="378"/>
        <v>Empleados</v>
      </c>
      <c r="AG538" s="33" t="str">
        <f t="shared" ref="AG538:AG601" si="388">+IF(Q538="","",Q538)</f>
        <v>Gráfico 6</v>
      </c>
      <c r="AH538" s="34" t="str">
        <f t="shared" si="352"/>
        <v>Número Empleados Agrícultura</v>
      </c>
      <c r="AI538" s="34" t="str">
        <f t="shared" si="380"/>
        <v>Ventas Estimadas de empresas dedicadas a agricultura y/o ganadería clasificadas por el Servicio de Impuestos Internos de tamaño GRANDE 3</v>
      </c>
      <c r="AJ538" s="34" t="str">
        <f t="shared" ref="AJ538:AJ601" si="389">+P538</f>
        <v>Número de Empleados en Empresas del Sector Agrícola en cultivos de Avena según la Categoría de Tamaño Específica del Servicio de Impuestos Internos de Chile para el Año 2020 (empleados)</v>
      </c>
      <c r="AK538" s="35" t="str">
        <f t="shared" si="379"/>
        <v>Año 2020</v>
      </c>
      <c r="AL538" s="34" t="str">
        <f t="shared" si="379"/>
        <v>venta estimada, empresas en agricultura, cultivos, actividad económica, agricultura, ganadería</v>
      </c>
      <c r="AM538" s="36" t="str">
        <f t="shared" ref="AM538:AM601" si="390">+AA538</f>
        <v>https://analytics.zoho.com/open-view/2395394000001175301?ZOHO_CRITERIA=%224.5%22.%22Id_Categor%C3%ADa%22%3D100111005</v>
      </c>
      <c r="AN538" s="44" t="str">
        <f t="shared" ref="AN538:AV553" si="391">+AN537</f>
        <v>CHL</v>
      </c>
      <c r="AO538" s="44" t="str">
        <f t="shared" si="391"/>
        <v>País</v>
      </c>
      <c r="AP538" s="34" t="str">
        <f t="shared" si="391"/>
        <v>Número de Empleados de las empresas dedicadas a una actividad económica asociada a la agricultura o la ganadería, según tamaño de la empresa.</v>
      </c>
      <c r="AQ538" s="45">
        <f t="shared" si="391"/>
        <v>44324</v>
      </c>
      <c r="AR538" s="36" t="str">
        <f t="shared" si="391"/>
        <v>Español</v>
      </c>
      <c r="AS538" s="36" t="str">
        <f t="shared" si="391"/>
        <v>Naty</v>
      </c>
      <c r="AT538" s="40" t="str">
        <f t="shared" si="391"/>
        <v>No Aplica</v>
      </c>
      <c r="AU538" s="40" t="str">
        <f t="shared" si="391"/>
        <v>No Aplica</v>
      </c>
      <c r="AV538" s="40" t="str">
        <f t="shared" si="391"/>
        <v>No Aplica</v>
      </c>
      <c r="AW538" s="35">
        <v>100111005</v>
      </c>
      <c r="AX538" s="41" t="e">
        <f t="shared" ref="AX538:AZ553" si="392">+AX537</f>
        <v>#REF!</v>
      </c>
      <c r="AY538" s="46" t="str">
        <f t="shared" si="392"/>
        <v>Fruta</v>
      </c>
      <c r="AZ538" s="40">
        <f t="shared" si="392"/>
        <v>38</v>
      </c>
      <c r="BA538" s="41" t="e">
        <f>+VLOOKUP($Z538,[4]!Temporalidad[[nombre]:[Columna1]],7,0)</f>
        <v>#REF!</v>
      </c>
      <c r="BB538" s="41" t="e">
        <f>+VLOOKUP($B538,[4]!Tipo_Gráfico[#Data],2,0)</f>
        <v>#REF!</v>
      </c>
      <c r="BC538" s="36" t="str">
        <f t="shared" si="354"/>
        <v>Servicio de Impuestos Internos , Ministerio de Hacienda, Chile</v>
      </c>
      <c r="BD538" s="35" t="e">
        <f>+VLOOKUP($AA538,[4]!unidad_medida[[nombre]:[Columna1]],2,0)</f>
        <v>#REF!</v>
      </c>
      <c r="BE538" s="40" t="str">
        <f t="shared" ref="BE538:BG553" si="393">+BE537</f>
        <v>No Aplica</v>
      </c>
      <c r="BF538" s="40" t="str">
        <f t="shared" si="393"/>
        <v>No Aplica</v>
      </c>
      <c r="BG538" s="40" t="str">
        <f t="shared" si="393"/>
        <v>No Aplica</v>
      </c>
      <c r="BH538" s="41" t="e">
        <f>+VLOOKUP($AP538,[4]!Responsables[#Data],3,0)</f>
        <v>#REF!</v>
      </c>
      <c r="BI538" s="41" t="e">
        <f>+VLOOKUP($AA538,[4]!unidad_medida[[nombre]:[Columna1]],5,0)</f>
        <v>#REF!</v>
      </c>
    </row>
    <row r="539" spans="1:61" ht="24" x14ac:dyDescent="0.35">
      <c r="A539" s="58" t="s">
        <v>250</v>
      </c>
      <c r="B539" s="58" t="s">
        <v>251</v>
      </c>
      <c r="C539" s="59">
        <v>4.4000000000000004</v>
      </c>
      <c r="D539" s="19">
        <f t="shared" ref="D539:D602" si="394">+IF(E539="","",D538+1)</f>
        <v>67</v>
      </c>
      <c r="E539" s="20" t="str">
        <f t="shared" si="385"/>
        <v>GR</v>
      </c>
      <c r="F539" s="21"/>
      <c r="G539" s="22"/>
      <c r="H539" s="22"/>
      <c r="I539" s="24">
        <v>100111011</v>
      </c>
      <c r="J539" s="23" t="s">
        <v>48</v>
      </c>
      <c r="K539" s="22"/>
      <c r="L539" s="22"/>
      <c r="M539" s="22"/>
      <c r="N539" s="22"/>
      <c r="O539" s="22"/>
      <c r="P539" s="53" t="str">
        <f t="shared" si="381"/>
        <v>Número de Empleados en Empresas del Sector Agrícola en cultivos de Otros cereales según la Categoría de Tamaño Específica del Servicio de Impuestos Internos de Chile para el Año 2020 (empleados)</v>
      </c>
      <c r="Q539" s="20" t="str">
        <f t="shared" si="384"/>
        <v>Gráfico 6</v>
      </c>
      <c r="R539" s="49" t="s">
        <v>167</v>
      </c>
      <c r="S539" s="50">
        <f t="shared" si="386"/>
        <v>100111011</v>
      </c>
      <c r="T539" s="28"/>
      <c r="U539" s="28"/>
      <c r="V539" s="28"/>
      <c r="W539" s="28"/>
      <c r="X539" s="28"/>
      <c r="Y539" s="28"/>
      <c r="Z539" s="25" t="str">
        <f t="shared" si="387"/>
        <v>https://analytics.zoho.com/open-view/2395394000001175301?ZOHO_CRITERIA=%224.5%22.%22Id_Categor%C3%ADa%22%3D100111011</v>
      </c>
      <c r="AA539" s="29" t="s">
        <v>168</v>
      </c>
      <c r="AB539" s="30" t="str">
        <f t="shared" ref="AB539:AE554" si="395">+AB538</f>
        <v>Chile</v>
      </c>
      <c r="AC539" s="31" t="str">
        <f t="shared" si="395"/>
        <v>Año 2020</v>
      </c>
      <c r="AD539" s="32" t="str">
        <f t="shared" si="395"/>
        <v>Número</v>
      </c>
      <c r="AE539" s="30" t="str">
        <f t="shared" si="395"/>
        <v>Empleados</v>
      </c>
      <c r="AG539" s="33" t="str">
        <f t="shared" si="388"/>
        <v>Gráfico 6</v>
      </c>
      <c r="AH539" s="34" t="str">
        <f t="shared" ref="AH539:AI589" si="396">+AH538</f>
        <v>Número Empleados Agrícultura</v>
      </c>
      <c r="AI539" s="34" t="str">
        <f t="shared" si="380"/>
        <v>Ventas Estimadas de empresas dedicadas a agricultura y/o ganadería clasificadas por el Servicio de Impuestos Internos de tamaño GRANDE 3</v>
      </c>
      <c r="AJ539" s="34" t="str">
        <f t="shared" si="389"/>
        <v>Número de Empleados en Empresas del Sector Agrícola en cultivos de Otros cereales según la Categoría de Tamaño Específica del Servicio de Impuestos Internos de Chile para el Año 2020 (empleados)</v>
      </c>
      <c r="AK539" s="35" t="str">
        <f t="shared" ref="AK539:AL554" si="397">+AK538</f>
        <v>Año 2020</v>
      </c>
      <c r="AL539" s="34" t="str">
        <f t="shared" si="397"/>
        <v>venta estimada, empresas en agricultura, cultivos, actividad económica, agricultura, ganadería</v>
      </c>
      <c r="AM539" s="36" t="str">
        <f t="shared" si="390"/>
        <v>https://analytics.zoho.com/open-view/2395394000001175301?ZOHO_CRITERIA=%224.5%22.%22Id_Categor%C3%ADa%22%3D100111011</v>
      </c>
      <c r="AN539" s="44" t="str">
        <f t="shared" si="391"/>
        <v>CHL</v>
      </c>
      <c r="AO539" s="44" t="str">
        <f t="shared" si="391"/>
        <v>País</v>
      </c>
      <c r="AP539" s="34" t="str">
        <f t="shared" si="391"/>
        <v>Número de Empleados de las empresas dedicadas a una actividad económica asociada a la agricultura o la ganadería, según tamaño de la empresa.</v>
      </c>
      <c r="AQ539" s="45">
        <f t="shared" si="391"/>
        <v>44324</v>
      </c>
      <c r="AR539" s="36" t="str">
        <f t="shared" si="391"/>
        <v>Español</v>
      </c>
      <c r="AS539" s="36" t="str">
        <f t="shared" si="391"/>
        <v>Naty</v>
      </c>
      <c r="AT539" s="40" t="str">
        <f t="shared" si="391"/>
        <v>No Aplica</v>
      </c>
      <c r="AU539" s="40" t="str">
        <f t="shared" si="391"/>
        <v>No Aplica</v>
      </c>
      <c r="AV539" s="40" t="str">
        <f t="shared" si="391"/>
        <v>No Aplica</v>
      </c>
      <c r="AW539" s="35">
        <v>100111011</v>
      </c>
      <c r="AX539" s="41" t="e">
        <f t="shared" si="392"/>
        <v>#REF!</v>
      </c>
      <c r="AY539" s="46" t="str">
        <f t="shared" si="392"/>
        <v>Fruta</v>
      </c>
      <c r="AZ539" s="40">
        <f t="shared" si="392"/>
        <v>38</v>
      </c>
      <c r="BA539" s="41" t="e">
        <f>+VLOOKUP($Z539,[4]!Temporalidad[[nombre]:[Columna1]],7,0)</f>
        <v>#REF!</v>
      </c>
      <c r="BB539" s="41" t="e">
        <f>+VLOOKUP($B539,[4]!Tipo_Gráfico[#Data],2,0)</f>
        <v>#REF!</v>
      </c>
      <c r="BC539" s="36" t="str">
        <f t="shared" ref="BC539:BC602" si="398">+BC538</f>
        <v>Servicio de Impuestos Internos , Ministerio de Hacienda, Chile</v>
      </c>
      <c r="BD539" s="35" t="e">
        <f>+VLOOKUP($AA539,[4]!unidad_medida[[nombre]:[Columna1]],2,0)</f>
        <v>#REF!</v>
      </c>
      <c r="BE539" s="40" t="str">
        <f t="shared" si="393"/>
        <v>No Aplica</v>
      </c>
      <c r="BF539" s="40" t="str">
        <f t="shared" si="393"/>
        <v>No Aplica</v>
      </c>
      <c r="BG539" s="40" t="str">
        <f t="shared" si="393"/>
        <v>No Aplica</v>
      </c>
      <c r="BH539" s="41" t="e">
        <f>+VLOOKUP($AP539,[4]!Responsables[#Data],3,0)</f>
        <v>#REF!</v>
      </c>
      <c r="BI539" s="41" t="e">
        <f>+VLOOKUP($AA539,[4]!unidad_medida[[nombre]:[Columna1]],5,0)</f>
        <v>#REF!</v>
      </c>
    </row>
    <row r="540" spans="1:61" ht="24" x14ac:dyDescent="0.35">
      <c r="A540" s="58" t="s">
        <v>250</v>
      </c>
      <c r="B540" s="58" t="s">
        <v>251</v>
      </c>
      <c r="C540" s="59">
        <v>4.4000000000000004</v>
      </c>
      <c r="D540" s="19">
        <f t="shared" si="394"/>
        <v>68</v>
      </c>
      <c r="E540" s="20" t="str">
        <f t="shared" si="385"/>
        <v>GR</v>
      </c>
      <c r="F540" s="21"/>
      <c r="G540" s="22"/>
      <c r="H540" s="22"/>
      <c r="I540" s="24">
        <v>100112046</v>
      </c>
      <c r="J540" s="23" t="s">
        <v>48</v>
      </c>
      <c r="K540" s="22"/>
      <c r="L540" s="22"/>
      <c r="M540" s="22"/>
      <c r="N540" s="22"/>
      <c r="O540" s="22"/>
      <c r="P540" s="53" t="str">
        <f t="shared" si="381"/>
        <v>Número de Empleados en Empresas del Sector Agrícola en cultivos de Hortalizas y melones según la Categoría de Tamaño Específica del Servicio de Impuestos Internos de Chile para el Año 2020 (empleados)</v>
      </c>
      <c r="Q540" s="20" t="str">
        <f t="shared" si="384"/>
        <v>Gráfico 6</v>
      </c>
      <c r="R540" s="49" t="s">
        <v>169</v>
      </c>
      <c r="S540" s="50">
        <f t="shared" si="386"/>
        <v>100112046</v>
      </c>
      <c r="T540" s="28"/>
      <c r="U540" s="28"/>
      <c r="V540" s="28"/>
      <c r="W540" s="28"/>
      <c r="X540" s="28"/>
      <c r="Y540" s="28"/>
      <c r="Z540" s="25" t="str">
        <f t="shared" si="387"/>
        <v>https://analytics.zoho.com/open-view/2395394000001175301?ZOHO_CRITERIA=%224.5%22.%22Id_Categor%C3%ADa%22%3D100112046</v>
      </c>
      <c r="AA540" s="29" t="s">
        <v>170</v>
      </c>
      <c r="AB540" s="30" t="str">
        <f t="shared" si="395"/>
        <v>Chile</v>
      </c>
      <c r="AC540" s="31" t="str">
        <f t="shared" si="395"/>
        <v>Año 2020</v>
      </c>
      <c r="AD540" s="32" t="str">
        <f t="shared" si="395"/>
        <v>Número</v>
      </c>
      <c r="AE540" s="30" t="str">
        <f t="shared" si="395"/>
        <v>Empleados</v>
      </c>
      <c r="AG540" s="33" t="str">
        <f t="shared" si="388"/>
        <v>Gráfico 6</v>
      </c>
      <c r="AH540" s="34" t="str">
        <f t="shared" si="396"/>
        <v>Número Empleados Agrícultura</v>
      </c>
      <c r="AI540" s="34" t="str">
        <f t="shared" si="380"/>
        <v>Ventas Estimadas de empresas dedicadas a agricultura y/o ganadería clasificadas por el Servicio de Impuestos Internos de tamaño GRANDE 3</v>
      </c>
      <c r="AJ540" s="34" t="str">
        <f t="shared" si="389"/>
        <v>Número de Empleados en Empresas del Sector Agrícola en cultivos de Hortalizas y melones según la Categoría de Tamaño Específica del Servicio de Impuestos Internos de Chile para el Año 2020 (empleados)</v>
      </c>
      <c r="AK540" s="35" t="str">
        <f t="shared" si="397"/>
        <v>Año 2020</v>
      </c>
      <c r="AL540" s="34" t="str">
        <f t="shared" si="397"/>
        <v>venta estimada, empresas en agricultura, cultivos, actividad económica, agricultura, ganadería</v>
      </c>
      <c r="AM540" s="36" t="str">
        <f t="shared" si="390"/>
        <v>https://analytics.zoho.com/open-view/2395394000001175301?ZOHO_CRITERIA=%224.5%22.%22Id_Categor%C3%ADa%22%3D100112046</v>
      </c>
      <c r="AN540" s="44" t="str">
        <f t="shared" si="391"/>
        <v>CHL</v>
      </c>
      <c r="AO540" s="44" t="str">
        <f t="shared" si="391"/>
        <v>País</v>
      </c>
      <c r="AP540" s="34" t="str">
        <f t="shared" si="391"/>
        <v>Número de Empleados de las empresas dedicadas a una actividad económica asociada a la agricultura o la ganadería, según tamaño de la empresa.</v>
      </c>
      <c r="AQ540" s="45">
        <f t="shared" si="391"/>
        <v>44324</v>
      </c>
      <c r="AR540" s="36" t="str">
        <f t="shared" si="391"/>
        <v>Español</v>
      </c>
      <c r="AS540" s="36" t="str">
        <f t="shared" si="391"/>
        <v>Naty</v>
      </c>
      <c r="AT540" s="40" t="str">
        <f t="shared" si="391"/>
        <v>No Aplica</v>
      </c>
      <c r="AU540" s="40" t="str">
        <f t="shared" si="391"/>
        <v>No Aplica</v>
      </c>
      <c r="AV540" s="40" t="str">
        <f t="shared" si="391"/>
        <v>No Aplica</v>
      </c>
      <c r="AW540" s="35">
        <v>100112046</v>
      </c>
      <c r="AX540" s="41" t="e">
        <f t="shared" si="392"/>
        <v>#REF!</v>
      </c>
      <c r="AY540" s="46" t="str">
        <f t="shared" si="392"/>
        <v>Fruta</v>
      </c>
      <c r="AZ540" s="40">
        <f t="shared" si="392"/>
        <v>38</v>
      </c>
      <c r="BA540" s="41" t="e">
        <f>+VLOOKUP($Z540,[4]!Temporalidad[[nombre]:[Columna1]],7,0)</f>
        <v>#REF!</v>
      </c>
      <c r="BB540" s="41" t="e">
        <f>+VLOOKUP($B540,[4]!Tipo_Gráfico[#Data],2,0)</f>
        <v>#REF!</v>
      </c>
      <c r="BC540" s="36" t="str">
        <f t="shared" si="398"/>
        <v>Servicio de Impuestos Internos , Ministerio de Hacienda, Chile</v>
      </c>
      <c r="BD540" s="35" t="e">
        <f>+VLOOKUP($AA540,[4]!unidad_medida[[nombre]:[Columna1]],2,0)</f>
        <v>#REF!</v>
      </c>
      <c r="BE540" s="40" t="str">
        <f t="shared" si="393"/>
        <v>No Aplica</v>
      </c>
      <c r="BF540" s="40" t="str">
        <f t="shared" si="393"/>
        <v>No Aplica</v>
      </c>
      <c r="BG540" s="40" t="str">
        <f t="shared" si="393"/>
        <v>No Aplica</v>
      </c>
      <c r="BH540" s="41" t="e">
        <f>+VLOOKUP($AP540,[4]!Responsables[#Data],3,0)</f>
        <v>#REF!</v>
      </c>
      <c r="BI540" s="41" t="e">
        <f>+VLOOKUP($AA540,[4]!unidad_medida[[nombre]:[Columna1]],5,0)</f>
        <v>#REF!</v>
      </c>
    </row>
    <row r="541" spans="1:61" ht="24" x14ac:dyDescent="0.35">
      <c r="A541" s="58" t="s">
        <v>250</v>
      </c>
      <c r="B541" s="58" t="s">
        <v>251</v>
      </c>
      <c r="C541" s="59">
        <v>4.4000000000000004</v>
      </c>
      <c r="D541" s="19">
        <f t="shared" si="394"/>
        <v>69</v>
      </c>
      <c r="E541" s="20" t="str">
        <f t="shared" si="385"/>
        <v>GR</v>
      </c>
      <c r="F541" s="21"/>
      <c r="G541" s="22"/>
      <c r="H541" s="22"/>
      <c r="I541" s="24">
        <v>100113001</v>
      </c>
      <c r="J541" s="23" t="s">
        <v>48</v>
      </c>
      <c r="K541" s="22"/>
      <c r="L541" s="22"/>
      <c r="M541" s="22"/>
      <c r="N541" s="22"/>
      <c r="O541" s="22"/>
      <c r="P541" s="53" t="str">
        <f t="shared" si="381"/>
        <v>Número de Empleados en Empresas del Sector Agrícola en cultivos de Lupino según la Categoría de Tamaño Específica del Servicio de Impuestos Internos de Chile para el Año 2020 (empleados)</v>
      </c>
      <c r="Q541" s="20" t="str">
        <f t="shared" si="384"/>
        <v>Gráfico 6</v>
      </c>
      <c r="R541" s="49" t="s">
        <v>171</v>
      </c>
      <c r="S541" s="50">
        <f t="shared" si="386"/>
        <v>100113001</v>
      </c>
      <c r="T541" s="28"/>
      <c r="U541" s="28"/>
      <c r="V541" s="28"/>
      <c r="W541" s="28"/>
      <c r="X541" s="28"/>
      <c r="Y541" s="28"/>
      <c r="Z541" s="25" t="str">
        <f t="shared" si="387"/>
        <v>https://analytics.zoho.com/open-view/2395394000001175301?ZOHO_CRITERIA=%224.5%22.%22Id_Categor%C3%ADa%22%3D100113001</v>
      </c>
      <c r="AA541" s="29" t="s">
        <v>172</v>
      </c>
      <c r="AB541" s="30" t="str">
        <f t="shared" si="395"/>
        <v>Chile</v>
      </c>
      <c r="AC541" s="31" t="str">
        <f t="shared" si="395"/>
        <v>Año 2020</v>
      </c>
      <c r="AD541" s="32" t="str">
        <f t="shared" si="395"/>
        <v>Número</v>
      </c>
      <c r="AE541" s="30" t="str">
        <f t="shared" si="395"/>
        <v>Empleados</v>
      </c>
      <c r="AG541" s="33" t="str">
        <f t="shared" si="388"/>
        <v>Gráfico 6</v>
      </c>
      <c r="AH541" s="34" t="str">
        <f t="shared" si="396"/>
        <v>Número Empleados Agrícultura</v>
      </c>
      <c r="AI541" s="34" t="str">
        <f t="shared" si="380"/>
        <v>Ventas Estimadas de empresas dedicadas a agricultura y/o ganadería clasificadas por el Servicio de Impuestos Internos de tamaño GRANDE 3</v>
      </c>
      <c r="AJ541" s="34" t="str">
        <f t="shared" si="389"/>
        <v>Número de Empleados en Empresas del Sector Agrícola en cultivos de Lupino según la Categoría de Tamaño Específica del Servicio de Impuestos Internos de Chile para el Año 2020 (empleados)</v>
      </c>
      <c r="AK541" s="35" t="str">
        <f t="shared" si="397"/>
        <v>Año 2020</v>
      </c>
      <c r="AL541" s="34" t="str">
        <f t="shared" si="397"/>
        <v>venta estimada, empresas en agricultura, cultivos, actividad económica, agricultura, ganadería</v>
      </c>
      <c r="AM541" s="36" t="str">
        <f t="shared" si="390"/>
        <v>https://analytics.zoho.com/open-view/2395394000001175301?ZOHO_CRITERIA=%224.5%22.%22Id_Categor%C3%ADa%22%3D100113001</v>
      </c>
      <c r="AN541" s="44" t="str">
        <f t="shared" si="391"/>
        <v>CHL</v>
      </c>
      <c r="AO541" s="44" t="str">
        <f t="shared" si="391"/>
        <v>País</v>
      </c>
      <c r="AP541" s="34" t="str">
        <f t="shared" si="391"/>
        <v>Número de Empleados de las empresas dedicadas a una actividad económica asociada a la agricultura o la ganadería, según tamaño de la empresa.</v>
      </c>
      <c r="AQ541" s="45">
        <f t="shared" si="391"/>
        <v>44324</v>
      </c>
      <c r="AR541" s="36" t="str">
        <f t="shared" si="391"/>
        <v>Español</v>
      </c>
      <c r="AS541" s="36" t="str">
        <f t="shared" si="391"/>
        <v>Naty</v>
      </c>
      <c r="AT541" s="40" t="str">
        <f t="shared" si="391"/>
        <v>No Aplica</v>
      </c>
      <c r="AU541" s="40" t="str">
        <f t="shared" si="391"/>
        <v>No Aplica</v>
      </c>
      <c r="AV541" s="40" t="str">
        <f t="shared" si="391"/>
        <v>No Aplica</v>
      </c>
      <c r="AW541" s="35">
        <v>100113001</v>
      </c>
      <c r="AX541" s="41" t="e">
        <f t="shared" si="392"/>
        <v>#REF!</v>
      </c>
      <c r="AY541" s="46" t="str">
        <f t="shared" si="392"/>
        <v>Fruta</v>
      </c>
      <c r="AZ541" s="40">
        <f t="shared" si="392"/>
        <v>38</v>
      </c>
      <c r="BA541" s="41" t="e">
        <f>+VLOOKUP($Z541,[4]!Temporalidad[[nombre]:[Columna1]],7,0)</f>
        <v>#REF!</v>
      </c>
      <c r="BB541" s="41" t="e">
        <f>+VLOOKUP($B541,[4]!Tipo_Gráfico[#Data],2,0)</f>
        <v>#REF!</v>
      </c>
      <c r="BC541" s="36" t="str">
        <f t="shared" si="398"/>
        <v>Servicio de Impuestos Internos , Ministerio de Hacienda, Chile</v>
      </c>
      <c r="BD541" s="35" t="e">
        <f>+VLOOKUP($AA541,[4]!unidad_medida[[nombre]:[Columna1]],2,0)</f>
        <v>#REF!</v>
      </c>
      <c r="BE541" s="40" t="str">
        <f t="shared" si="393"/>
        <v>No Aplica</v>
      </c>
      <c r="BF541" s="40" t="str">
        <f t="shared" si="393"/>
        <v>No Aplica</v>
      </c>
      <c r="BG541" s="40" t="str">
        <f t="shared" si="393"/>
        <v>No Aplica</v>
      </c>
      <c r="BH541" s="41" t="e">
        <f>+VLOOKUP($AP541,[4]!Responsables[#Data],3,0)</f>
        <v>#REF!</v>
      </c>
      <c r="BI541" s="41" t="e">
        <f>+VLOOKUP($AA541,[4]!unidad_medida[[nombre]:[Columna1]],5,0)</f>
        <v>#REF!</v>
      </c>
    </row>
    <row r="542" spans="1:61" ht="24" x14ac:dyDescent="0.35">
      <c r="A542" s="58" t="s">
        <v>250</v>
      </c>
      <c r="B542" s="58" t="s">
        <v>251</v>
      </c>
      <c r="C542" s="59">
        <v>4.4000000000000004</v>
      </c>
      <c r="D542" s="19">
        <f t="shared" si="394"/>
        <v>70</v>
      </c>
      <c r="E542" s="20" t="str">
        <f t="shared" si="385"/>
        <v>GR</v>
      </c>
      <c r="F542" s="21"/>
      <c r="G542" s="22"/>
      <c r="H542" s="22"/>
      <c r="I542" s="24">
        <v>100113002</v>
      </c>
      <c r="J542" s="23" t="s">
        <v>48</v>
      </c>
      <c r="K542" s="22"/>
      <c r="L542" s="22"/>
      <c r="M542" s="22"/>
      <c r="N542" s="22"/>
      <c r="O542" s="22"/>
      <c r="P542" s="53" t="str">
        <f t="shared" si="381"/>
        <v>Número de Empleados en Empresas del Sector Agrícola en cultivos de Semillas de Maravilla según la Categoría de Tamaño Específica del Servicio de Impuestos Internos de Chile para el Año 2020 (empleados)</v>
      </c>
      <c r="Q542" s="20" t="str">
        <f t="shared" si="384"/>
        <v>Gráfico 6</v>
      </c>
      <c r="R542" s="49" t="s">
        <v>173</v>
      </c>
      <c r="S542" s="50">
        <f t="shared" si="386"/>
        <v>100113002</v>
      </c>
      <c r="T542" s="28"/>
      <c r="U542" s="28"/>
      <c r="V542" s="28"/>
      <c r="W542" s="28"/>
      <c r="X542" s="28"/>
      <c r="Y542" s="28"/>
      <c r="Z542" s="25" t="str">
        <f t="shared" si="387"/>
        <v>https://analytics.zoho.com/open-view/2395394000001175301?ZOHO_CRITERIA=%224.5%22.%22Id_Categor%C3%ADa%22%3D100113002</v>
      </c>
      <c r="AA542" s="29" t="s">
        <v>174</v>
      </c>
      <c r="AB542" s="30" t="str">
        <f t="shared" si="395"/>
        <v>Chile</v>
      </c>
      <c r="AC542" s="31" t="str">
        <f t="shared" si="395"/>
        <v>Año 2020</v>
      </c>
      <c r="AD542" s="32" t="str">
        <f t="shared" si="395"/>
        <v>Número</v>
      </c>
      <c r="AE542" s="30" t="str">
        <f t="shared" si="395"/>
        <v>Empleados</v>
      </c>
      <c r="AG542" s="33" t="str">
        <f t="shared" si="388"/>
        <v>Gráfico 6</v>
      </c>
      <c r="AH542" s="34" t="str">
        <f t="shared" si="396"/>
        <v>Número Empleados Agrícultura</v>
      </c>
      <c r="AI542" s="34" t="str">
        <f t="shared" si="380"/>
        <v>Ventas Estimadas de empresas dedicadas a agricultura y/o ganadería clasificadas por el Servicio de Impuestos Internos de tamaño GRANDE 3</v>
      </c>
      <c r="AJ542" s="34" t="str">
        <f t="shared" si="389"/>
        <v>Número de Empleados en Empresas del Sector Agrícola en cultivos de Semillas de Maravilla según la Categoría de Tamaño Específica del Servicio de Impuestos Internos de Chile para el Año 2020 (empleados)</v>
      </c>
      <c r="AK542" s="35" t="str">
        <f t="shared" si="397"/>
        <v>Año 2020</v>
      </c>
      <c r="AL542" s="34" t="str">
        <f t="shared" si="397"/>
        <v>venta estimada, empresas en agricultura, cultivos, actividad económica, agricultura, ganadería</v>
      </c>
      <c r="AM542" s="36" t="str">
        <f t="shared" si="390"/>
        <v>https://analytics.zoho.com/open-view/2395394000001175301?ZOHO_CRITERIA=%224.5%22.%22Id_Categor%C3%ADa%22%3D100113002</v>
      </c>
      <c r="AN542" s="44" t="str">
        <f t="shared" si="391"/>
        <v>CHL</v>
      </c>
      <c r="AO542" s="44" t="str">
        <f t="shared" si="391"/>
        <v>País</v>
      </c>
      <c r="AP542" s="34" t="str">
        <f t="shared" si="391"/>
        <v>Número de Empleados de las empresas dedicadas a una actividad económica asociada a la agricultura o la ganadería, según tamaño de la empresa.</v>
      </c>
      <c r="AQ542" s="45">
        <f t="shared" si="391"/>
        <v>44324</v>
      </c>
      <c r="AR542" s="36" t="str">
        <f t="shared" si="391"/>
        <v>Español</v>
      </c>
      <c r="AS542" s="36" t="str">
        <f t="shared" si="391"/>
        <v>Naty</v>
      </c>
      <c r="AT542" s="40" t="str">
        <f t="shared" si="391"/>
        <v>No Aplica</v>
      </c>
      <c r="AU542" s="40" t="str">
        <f t="shared" si="391"/>
        <v>No Aplica</v>
      </c>
      <c r="AV542" s="40" t="str">
        <f t="shared" si="391"/>
        <v>No Aplica</v>
      </c>
      <c r="AW542" s="35">
        <v>100113002</v>
      </c>
      <c r="AX542" s="41" t="e">
        <f t="shared" si="392"/>
        <v>#REF!</v>
      </c>
      <c r="AY542" s="46" t="str">
        <f t="shared" si="392"/>
        <v>Fruta</v>
      </c>
      <c r="AZ542" s="40">
        <f t="shared" si="392"/>
        <v>38</v>
      </c>
      <c r="BA542" s="41" t="e">
        <f>+VLOOKUP($Z542,[4]!Temporalidad[[nombre]:[Columna1]],7,0)</f>
        <v>#REF!</v>
      </c>
      <c r="BB542" s="41" t="e">
        <f>+VLOOKUP($B542,[4]!Tipo_Gráfico[#Data],2,0)</f>
        <v>#REF!</v>
      </c>
      <c r="BC542" s="36" t="str">
        <f t="shared" si="398"/>
        <v>Servicio de Impuestos Internos , Ministerio de Hacienda, Chile</v>
      </c>
      <c r="BD542" s="35" t="e">
        <f>+VLOOKUP($AA542,[4]!unidad_medida[[nombre]:[Columna1]],2,0)</f>
        <v>#REF!</v>
      </c>
      <c r="BE542" s="40" t="str">
        <f t="shared" si="393"/>
        <v>No Aplica</v>
      </c>
      <c r="BF542" s="40" t="str">
        <f t="shared" si="393"/>
        <v>No Aplica</v>
      </c>
      <c r="BG542" s="40" t="str">
        <f t="shared" si="393"/>
        <v>No Aplica</v>
      </c>
      <c r="BH542" s="41" t="e">
        <f>+VLOOKUP($AP542,[4]!Responsables[#Data],3,0)</f>
        <v>#REF!</v>
      </c>
      <c r="BI542" s="41" t="e">
        <f>+VLOOKUP($AA542,[4]!unidad_medida[[nombre]:[Columna1]],5,0)</f>
        <v>#REF!</v>
      </c>
    </row>
    <row r="543" spans="1:61" ht="24" x14ac:dyDescent="0.35">
      <c r="A543" s="58" t="s">
        <v>250</v>
      </c>
      <c r="B543" s="58" t="s">
        <v>251</v>
      </c>
      <c r="C543" s="59">
        <v>4.4000000000000004</v>
      </c>
      <c r="D543" s="19">
        <f t="shared" si="394"/>
        <v>71</v>
      </c>
      <c r="E543" s="20" t="s">
        <v>47</v>
      </c>
      <c r="F543" s="21"/>
      <c r="G543" s="22"/>
      <c r="H543" s="22"/>
      <c r="I543" s="24">
        <v>100113003</v>
      </c>
      <c r="J543" s="23" t="s">
        <v>48</v>
      </c>
      <c r="K543" s="22"/>
      <c r="L543" s="22"/>
      <c r="M543" s="22"/>
      <c r="N543" s="22"/>
      <c r="O543" s="22"/>
      <c r="P543" s="53" t="str">
        <f t="shared" si="381"/>
        <v>Número de Empleados en Empresas del Sector Agrícola en cultivos de Semillas de Raps según la Categoría de Tamaño Específica del Servicio de Impuestos Internos de Chile para el Año 2020 (empleados)</v>
      </c>
      <c r="Q543" s="20" t="s">
        <v>152</v>
      </c>
      <c r="R543" s="49" t="s">
        <v>175</v>
      </c>
      <c r="S543" s="50">
        <f t="shared" si="386"/>
        <v>100113003</v>
      </c>
      <c r="T543" s="28"/>
      <c r="U543" s="28"/>
      <c r="V543" s="28"/>
      <c r="W543" s="28"/>
      <c r="X543" s="28"/>
      <c r="Y543" s="28"/>
      <c r="Z543" s="25" t="str">
        <f t="shared" si="387"/>
        <v>https://analytics.zoho.com/open-view/2395394000001175301?ZOHO_CRITERIA=%224.5%22.%22Id_Categor%C3%ADa%22%3D100113003</v>
      </c>
      <c r="AA543" s="29" t="s">
        <v>176</v>
      </c>
      <c r="AB543" s="30" t="str">
        <f t="shared" si="395"/>
        <v>Chile</v>
      </c>
      <c r="AC543" s="31" t="str">
        <f t="shared" si="395"/>
        <v>Año 2020</v>
      </c>
      <c r="AD543" s="32" t="str">
        <f t="shared" si="395"/>
        <v>Número</v>
      </c>
      <c r="AE543" s="30" t="str">
        <f t="shared" si="395"/>
        <v>Empleados</v>
      </c>
      <c r="AG543" s="33" t="str">
        <f t="shared" si="388"/>
        <v>Gráfico 6</v>
      </c>
      <c r="AH543" s="34" t="str">
        <f t="shared" si="396"/>
        <v>Número Empleados Agrícultura</v>
      </c>
      <c r="AI543" s="34" t="str">
        <f t="shared" si="380"/>
        <v>Ventas Estimadas de empresas dedicadas a agricultura y/o ganadería clasificadas por el Servicio de Impuestos Internos de tamaño GRANDE 3</v>
      </c>
      <c r="AJ543" s="34" t="str">
        <f t="shared" si="389"/>
        <v>Número de Empleados en Empresas del Sector Agrícola en cultivos de Semillas de Raps según la Categoría de Tamaño Específica del Servicio de Impuestos Internos de Chile para el Año 2020 (empleados)</v>
      </c>
      <c r="AK543" s="35" t="str">
        <f t="shared" si="397"/>
        <v>Año 2020</v>
      </c>
      <c r="AL543" s="34" t="str">
        <f t="shared" si="397"/>
        <v>venta estimada, empresas en agricultura, cultivos, actividad económica, agricultura, ganadería</v>
      </c>
      <c r="AM543" s="36" t="str">
        <f t="shared" si="390"/>
        <v>https://analytics.zoho.com/open-view/2395394000001175301?ZOHO_CRITERIA=%224.5%22.%22Id_Categor%C3%ADa%22%3D100113003</v>
      </c>
      <c r="AN543" s="44" t="str">
        <f t="shared" si="391"/>
        <v>CHL</v>
      </c>
      <c r="AO543" s="44" t="str">
        <f t="shared" si="391"/>
        <v>País</v>
      </c>
      <c r="AP543" s="34" t="str">
        <f t="shared" si="391"/>
        <v>Número de Empleados de las empresas dedicadas a una actividad económica asociada a la agricultura o la ganadería, según tamaño de la empresa.</v>
      </c>
      <c r="AQ543" s="45">
        <f t="shared" si="391"/>
        <v>44324</v>
      </c>
      <c r="AR543" s="36" t="str">
        <f t="shared" si="391"/>
        <v>Español</v>
      </c>
      <c r="AS543" s="36" t="str">
        <f t="shared" si="391"/>
        <v>Naty</v>
      </c>
      <c r="AT543" s="40" t="str">
        <f t="shared" si="391"/>
        <v>No Aplica</v>
      </c>
      <c r="AU543" s="40" t="str">
        <f t="shared" si="391"/>
        <v>No Aplica</v>
      </c>
      <c r="AV543" s="40" t="str">
        <f t="shared" si="391"/>
        <v>No Aplica</v>
      </c>
      <c r="AW543" s="35">
        <v>100113003</v>
      </c>
      <c r="AX543" s="41" t="e">
        <f t="shared" si="392"/>
        <v>#REF!</v>
      </c>
      <c r="AY543" s="46" t="str">
        <f t="shared" si="392"/>
        <v>Fruta</v>
      </c>
      <c r="AZ543" s="40">
        <f t="shared" si="392"/>
        <v>38</v>
      </c>
      <c r="BA543" s="41" t="e">
        <f>+VLOOKUP($Z543,[4]!Temporalidad[[nombre]:[Columna1]],7,0)</f>
        <v>#REF!</v>
      </c>
      <c r="BB543" s="41" t="e">
        <f>+VLOOKUP($B543,[4]!Tipo_Gráfico[#Data],2,0)</f>
        <v>#REF!</v>
      </c>
      <c r="BC543" s="36" t="str">
        <f t="shared" si="398"/>
        <v>Servicio de Impuestos Internos , Ministerio de Hacienda, Chile</v>
      </c>
      <c r="BD543" s="35" t="e">
        <f>+VLOOKUP($AA543,[4]!unidad_medida[[nombre]:[Columna1]],2,0)</f>
        <v>#REF!</v>
      </c>
      <c r="BE543" s="40" t="str">
        <f t="shared" si="393"/>
        <v>No Aplica</v>
      </c>
      <c r="BF543" s="40" t="str">
        <f t="shared" si="393"/>
        <v>No Aplica</v>
      </c>
      <c r="BG543" s="40" t="str">
        <f t="shared" si="393"/>
        <v>No Aplica</v>
      </c>
      <c r="BH543" s="41" t="e">
        <f>+VLOOKUP($AP543,[4]!Responsables[#Data],3,0)</f>
        <v>#REF!</v>
      </c>
      <c r="BI543" s="41" t="e">
        <f>+VLOOKUP($AA543,[4]!unidad_medida[[nombre]:[Columna1]],5,0)</f>
        <v>#REF!</v>
      </c>
    </row>
    <row r="544" spans="1:61" ht="24" x14ac:dyDescent="0.35">
      <c r="A544" s="58" t="s">
        <v>250</v>
      </c>
      <c r="B544" s="58" t="s">
        <v>251</v>
      </c>
      <c r="C544" s="59">
        <v>4.4000000000000004</v>
      </c>
      <c r="D544" s="19">
        <f t="shared" si="394"/>
        <v>72</v>
      </c>
      <c r="E544" s="20" t="str">
        <f>+E543</f>
        <v>GR</v>
      </c>
      <c r="F544" s="21"/>
      <c r="G544" s="22"/>
      <c r="H544" s="22"/>
      <c r="I544" s="24">
        <v>100113004</v>
      </c>
      <c r="J544" s="23" t="s">
        <v>48</v>
      </c>
      <c r="K544" s="22"/>
      <c r="L544" s="22"/>
      <c r="M544" s="22"/>
      <c r="N544" s="22"/>
      <c r="O544" s="22"/>
      <c r="P544" s="53" t="str">
        <f t="shared" si="381"/>
        <v>Número de Empleados en Empresas del Sector Agrícola en cultivos de Remolacha azucarera según la Categoría de Tamaño Específica del Servicio de Impuestos Internos de Chile para el Año 2020 (empleados)</v>
      </c>
      <c r="Q544" s="20" t="str">
        <f t="shared" ref="Q544:Q556" si="399">+Q543</f>
        <v>Gráfico 6</v>
      </c>
      <c r="R544" s="49" t="s">
        <v>177</v>
      </c>
      <c r="S544" s="50">
        <f t="shared" si="386"/>
        <v>100113004</v>
      </c>
      <c r="T544" s="28"/>
      <c r="U544" s="28"/>
      <c r="V544" s="28"/>
      <c r="W544" s="28"/>
      <c r="X544" s="28"/>
      <c r="Y544" s="28"/>
      <c r="Z544" s="25" t="str">
        <f t="shared" si="387"/>
        <v>https://analytics.zoho.com/open-view/2395394000001175301?ZOHO_CRITERIA=%224.5%22.%22Id_Categor%C3%ADa%22%3D100113004</v>
      </c>
      <c r="AA544" s="29" t="s">
        <v>178</v>
      </c>
      <c r="AB544" s="30" t="str">
        <f t="shared" si="395"/>
        <v>Chile</v>
      </c>
      <c r="AC544" s="31" t="str">
        <f t="shared" si="395"/>
        <v>Año 2020</v>
      </c>
      <c r="AD544" s="32" t="str">
        <f t="shared" si="395"/>
        <v>Número</v>
      </c>
      <c r="AE544" s="30" t="str">
        <f t="shared" si="395"/>
        <v>Empleados</v>
      </c>
      <c r="AG544" s="33" t="str">
        <f t="shared" si="388"/>
        <v>Gráfico 6</v>
      </c>
      <c r="AH544" s="34" t="str">
        <f t="shared" si="396"/>
        <v>Número Empleados Agrícultura</v>
      </c>
      <c r="AI544" s="34" t="str">
        <f t="shared" si="380"/>
        <v>Ventas Estimadas de empresas dedicadas a agricultura y/o ganadería clasificadas por el Servicio de Impuestos Internos de tamaño GRANDE 3</v>
      </c>
      <c r="AJ544" s="34" t="str">
        <f t="shared" si="389"/>
        <v>Número de Empleados en Empresas del Sector Agrícola en cultivos de Remolacha azucarera según la Categoría de Tamaño Específica del Servicio de Impuestos Internos de Chile para el Año 2020 (empleados)</v>
      </c>
      <c r="AK544" s="35" t="str">
        <f t="shared" si="397"/>
        <v>Año 2020</v>
      </c>
      <c r="AL544" s="34" t="str">
        <f t="shared" si="397"/>
        <v>venta estimada, empresas en agricultura, cultivos, actividad económica, agricultura, ganadería</v>
      </c>
      <c r="AM544" s="36" t="str">
        <f t="shared" si="390"/>
        <v>https://analytics.zoho.com/open-view/2395394000001175301?ZOHO_CRITERIA=%224.5%22.%22Id_Categor%C3%ADa%22%3D100113004</v>
      </c>
      <c r="AN544" s="44" t="str">
        <f t="shared" si="391"/>
        <v>CHL</v>
      </c>
      <c r="AO544" s="44" t="str">
        <f t="shared" si="391"/>
        <v>País</v>
      </c>
      <c r="AP544" s="34" t="str">
        <f t="shared" si="391"/>
        <v>Número de Empleados de las empresas dedicadas a una actividad económica asociada a la agricultura o la ganadería, según tamaño de la empresa.</v>
      </c>
      <c r="AQ544" s="45">
        <f t="shared" si="391"/>
        <v>44324</v>
      </c>
      <c r="AR544" s="36" t="str">
        <f t="shared" si="391"/>
        <v>Español</v>
      </c>
      <c r="AS544" s="36" t="str">
        <f t="shared" si="391"/>
        <v>Naty</v>
      </c>
      <c r="AT544" s="40" t="str">
        <f t="shared" si="391"/>
        <v>No Aplica</v>
      </c>
      <c r="AU544" s="40" t="str">
        <f t="shared" si="391"/>
        <v>No Aplica</v>
      </c>
      <c r="AV544" s="40" t="str">
        <f t="shared" si="391"/>
        <v>No Aplica</v>
      </c>
      <c r="AW544" s="35">
        <v>100113004</v>
      </c>
      <c r="AX544" s="41" t="e">
        <f t="shared" si="392"/>
        <v>#REF!</v>
      </c>
      <c r="AY544" s="46" t="str">
        <f t="shared" si="392"/>
        <v>Fruta</v>
      </c>
      <c r="AZ544" s="40">
        <f t="shared" si="392"/>
        <v>38</v>
      </c>
      <c r="BA544" s="41" t="e">
        <f>+VLOOKUP($Z544,[4]!Temporalidad[[nombre]:[Columna1]],7,0)</f>
        <v>#REF!</v>
      </c>
      <c r="BB544" s="41" t="e">
        <f>+VLOOKUP($B544,[4]!Tipo_Gráfico[#Data],2,0)</f>
        <v>#REF!</v>
      </c>
      <c r="BC544" s="36" t="str">
        <f t="shared" si="398"/>
        <v>Servicio de Impuestos Internos , Ministerio de Hacienda, Chile</v>
      </c>
      <c r="BD544" s="35" t="e">
        <f>+VLOOKUP($AA544,[4]!unidad_medida[[nombre]:[Columna1]],2,0)</f>
        <v>#REF!</v>
      </c>
      <c r="BE544" s="40" t="str">
        <f t="shared" si="393"/>
        <v>No Aplica</v>
      </c>
      <c r="BF544" s="40" t="str">
        <f t="shared" si="393"/>
        <v>No Aplica</v>
      </c>
      <c r="BG544" s="40" t="str">
        <f t="shared" si="393"/>
        <v>No Aplica</v>
      </c>
      <c r="BH544" s="41" t="e">
        <f>+VLOOKUP($AP544,[4]!Responsables[#Data],3,0)</f>
        <v>#REF!</v>
      </c>
      <c r="BI544" s="41" t="e">
        <f>+VLOOKUP($AA544,[4]!unidad_medida[[nombre]:[Columna1]],5,0)</f>
        <v>#REF!</v>
      </c>
    </row>
    <row r="545" spans="1:61" ht="24" x14ac:dyDescent="0.35">
      <c r="A545" s="58" t="s">
        <v>250</v>
      </c>
      <c r="B545" s="58" t="s">
        <v>251</v>
      </c>
      <c r="C545" s="59">
        <v>4.4000000000000004</v>
      </c>
      <c r="D545" s="19">
        <f t="shared" si="394"/>
        <v>73</v>
      </c>
      <c r="E545" s="20" t="str">
        <f t="shared" ref="E545:E556" si="400">+E544</f>
        <v>GR</v>
      </c>
      <c r="F545" s="21"/>
      <c r="G545" s="22"/>
      <c r="H545" s="22"/>
      <c r="I545" s="24">
        <v>100113005</v>
      </c>
      <c r="J545" s="23" t="s">
        <v>48</v>
      </c>
      <c r="K545" s="22"/>
      <c r="L545" s="22"/>
      <c r="M545" s="22"/>
      <c r="N545" s="22"/>
      <c r="O545" s="22"/>
      <c r="P545" s="53" t="str">
        <f t="shared" si="381"/>
        <v>Número de Empleados en Empresas del Sector Agrícola en cultivos de Tabaco según la Categoría de Tamaño Específica del Servicio de Impuestos Internos de Chile para el Año 2020 (empleados)</v>
      </c>
      <c r="Q545" s="20" t="str">
        <f t="shared" si="399"/>
        <v>Gráfico 6</v>
      </c>
      <c r="R545" s="49" t="s">
        <v>179</v>
      </c>
      <c r="S545" s="50">
        <f t="shared" si="386"/>
        <v>100113005</v>
      </c>
      <c r="T545" s="28"/>
      <c r="U545" s="28"/>
      <c r="V545" s="28"/>
      <c r="W545" s="28"/>
      <c r="X545" s="28"/>
      <c r="Y545" s="28"/>
      <c r="Z545" s="25" t="str">
        <f t="shared" si="387"/>
        <v>https://analytics.zoho.com/open-view/2395394000001175301?ZOHO_CRITERIA=%224.5%22.%22Id_Categor%C3%ADa%22%3D100113005</v>
      </c>
      <c r="AA545" s="29" t="s">
        <v>180</v>
      </c>
      <c r="AB545" s="30" t="str">
        <f t="shared" si="395"/>
        <v>Chile</v>
      </c>
      <c r="AC545" s="31" t="str">
        <f t="shared" si="395"/>
        <v>Año 2020</v>
      </c>
      <c r="AD545" s="32" t="str">
        <f t="shared" si="395"/>
        <v>Número</v>
      </c>
      <c r="AE545" s="30" t="str">
        <f t="shared" si="395"/>
        <v>Empleados</v>
      </c>
      <c r="AG545" s="33" t="str">
        <f t="shared" si="388"/>
        <v>Gráfico 6</v>
      </c>
      <c r="AH545" s="34" t="str">
        <f t="shared" si="396"/>
        <v>Número Empleados Agrícultura</v>
      </c>
      <c r="AI545" s="34" t="str">
        <f t="shared" si="380"/>
        <v>Ventas Estimadas de empresas dedicadas a agricultura y/o ganadería clasificadas por el Servicio de Impuestos Internos de tamaño GRANDE 3</v>
      </c>
      <c r="AJ545" s="34" t="str">
        <f t="shared" si="389"/>
        <v>Número de Empleados en Empresas del Sector Agrícola en cultivos de Tabaco según la Categoría de Tamaño Específica del Servicio de Impuestos Internos de Chile para el Año 2020 (empleados)</v>
      </c>
      <c r="AK545" s="35" t="str">
        <f t="shared" si="397"/>
        <v>Año 2020</v>
      </c>
      <c r="AL545" s="34" t="str">
        <f t="shared" si="397"/>
        <v>venta estimada, empresas en agricultura, cultivos, actividad económica, agricultura, ganadería</v>
      </c>
      <c r="AM545" s="36" t="str">
        <f t="shared" si="390"/>
        <v>https://analytics.zoho.com/open-view/2395394000001175301?ZOHO_CRITERIA=%224.5%22.%22Id_Categor%C3%ADa%22%3D100113005</v>
      </c>
      <c r="AN545" s="44" t="str">
        <f t="shared" si="391"/>
        <v>CHL</v>
      </c>
      <c r="AO545" s="44" t="str">
        <f t="shared" si="391"/>
        <v>País</v>
      </c>
      <c r="AP545" s="34" t="str">
        <f t="shared" si="391"/>
        <v>Número de Empleados de las empresas dedicadas a una actividad económica asociada a la agricultura o la ganadería, según tamaño de la empresa.</v>
      </c>
      <c r="AQ545" s="45">
        <f t="shared" si="391"/>
        <v>44324</v>
      </c>
      <c r="AR545" s="36" t="str">
        <f t="shared" si="391"/>
        <v>Español</v>
      </c>
      <c r="AS545" s="36" t="str">
        <f t="shared" si="391"/>
        <v>Naty</v>
      </c>
      <c r="AT545" s="40" t="str">
        <f t="shared" si="391"/>
        <v>No Aplica</v>
      </c>
      <c r="AU545" s="40" t="str">
        <f t="shared" si="391"/>
        <v>No Aplica</v>
      </c>
      <c r="AV545" s="40" t="str">
        <f t="shared" si="391"/>
        <v>No Aplica</v>
      </c>
      <c r="AW545" s="35">
        <v>100113005</v>
      </c>
      <c r="AX545" s="41" t="e">
        <f t="shared" si="392"/>
        <v>#REF!</v>
      </c>
      <c r="AY545" s="46" t="str">
        <f t="shared" si="392"/>
        <v>Fruta</v>
      </c>
      <c r="AZ545" s="40">
        <f t="shared" si="392"/>
        <v>38</v>
      </c>
      <c r="BA545" s="41" t="e">
        <f>+VLOOKUP($Z545,[4]!Temporalidad[[nombre]:[Columna1]],7,0)</f>
        <v>#REF!</v>
      </c>
      <c r="BB545" s="41" t="e">
        <f>+VLOOKUP($B545,[4]!Tipo_Gráfico[#Data],2,0)</f>
        <v>#REF!</v>
      </c>
      <c r="BC545" s="36" t="str">
        <f t="shared" si="398"/>
        <v>Servicio de Impuestos Internos , Ministerio de Hacienda, Chile</v>
      </c>
      <c r="BD545" s="35" t="e">
        <f>+VLOOKUP($AA545,[4]!unidad_medida[[nombre]:[Columna1]],2,0)</f>
        <v>#REF!</v>
      </c>
      <c r="BE545" s="40" t="str">
        <f t="shared" si="393"/>
        <v>No Aplica</v>
      </c>
      <c r="BF545" s="40" t="str">
        <f t="shared" si="393"/>
        <v>No Aplica</v>
      </c>
      <c r="BG545" s="40" t="str">
        <f t="shared" si="393"/>
        <v>No Aplica</v>
      </c>
      <c r="BH545" s="41" t="e">
        <f>+VLOOKUP($AP545,[4]!Responsables[#Data],3,0)</f>
        <v>#REF!</v>
      </c>
      <c r="BI545" s="41" t="e">
        <f>+VLOOKUP($AA545,[4]!unidad_medida[[nombre]:[Columna1]],5,0)</f>
        <v>#REF!</v>
      </c>
    </row>
    <row r="546" spans="1:61" ht="24" x14ac:dyDescent="0.35">
      <c r="A546" s="58" t="s">
        <v>250</v>
      </c>
      <c r="B546" s="58" t="s">
        <v>251</v>
      </c>
      <c r="C546" s="59">
        <v>4.4000000000000004</v>
      </c>
      <c r="D546" s="19">
        <f t="shared" si="394"/>
        <v>74</v>
      </c>
      <c r="E546" s="20" t="str">
        <f t="shared" si="400"/>
        <v>GR</v>
      </c>
      <c r="F546" s="21"/>
      <c r="G546" s="22"/>
      <c r="H546" s="22"/>
      <c r="I546" s="24">
        <v>100114001</v>
      </c>
      <c r="J546" s="23" t="s">
        <v>48</v>
      </c>
      <c r="K546" s="22"/>
      <c r="L546" s="22"/>
      <c r="M546" s="22"/>
      <c r="N546" s="22"/>
      <c r="O546" s="22"/>
      <c r="P546" s="53" t="str">
        <f t="shared" si="381"/>
        <v>Número de Empleados en Empresas del Sector Agrícola en cultivos de Papas según la Categoría de Tamaño Específica del Servicio de Impuestos Internos de Chile para el Año 2020 (empleados)</v>
      </c>
      <c r="Q546" s="20" t="str">
        <f t="shared" si="399"/>
        <v>Gráfico 6</v>
      </c>
      <c r="R546" s="49" t="s">
        <v>181</v>
      </c>
      <c r="S546" s="50">
        <f t="shared" si="386"/>
        <v>100114001</v>
      </c>
      <c r="T546" s="28"/>
      <c r="U546" s="28"/>
      <c r="V546" s="28"/>
      <c r="W546" s="28"/>
      <c r="X546" s="28"/>
      <c r="Y546" s="28"/>
      <c r="Z546" s="25" t="str">
        <f t="shared" si="387"/>
        <v>https://analytics.zoho.com/open-view/2395394000001175301?ZOHO_CRITERIA=%224.5%22.%22Id_Categor%C3%ADa%22%3D100114001</v>
      </c>
      <c r="AA546" s="29" t="s">
        <v>182</v>
      </c>
      <c r="AB546" s="30" t="str">
        <f t="shared" si="395"/>
        <v>Chile</v>
      </c>
      <c r="AC546" s="31" t="str">
        <f t="shared" si="395"/>
        <v>Año 2020</v>
      </c>
      <c r="AD546" s="32" t="str">
        <f t="shared" si="395"/>
        <v>Número</v>
      </c>
      <c r="AE546" s="30" t="str">
        <f t="shared" si="395"/>
        <v>Empleados</v>
      </c>
      <c r="AG546" s="33" t="str">
        <f t="shared" si="388"/>
        <v>Gráfico 6</v>
      </c>
      <c r="AH546" s="34" t="str">
        <f t="shared" si="396"/>
        <v>Número Empleados Agrícultura</v>
      </c>
      <c r="AI546" s="34" t="str">
        <f t="shared" si="380"/>
        <v>Ventas Estimadas de empresas dedicadas a agricultura y/o ganadería clasificadas por el Servicio de Impuestos Internos de tamaño GRANDE 3</v>
      </c>
      <c r="AJ546" s="34" t="str">
        <f t="shared" si="389"/>
        <v>Número de Empleados en Empresas del Sector Agrícola en cultivos de Papas según la Categoría de Tamaño Específica del Servicio de Impuestos Internos de Chile para el Año 2020 (empleados)</v>
      </c>
      <c r="AK546" s="35" t="str">
        <f t="shared" si="397"/>
        <v>Año 2020</v>
      </c>
      <c r="AL546" s="34" t="str">
        <f t="shared" si="397"/>
        <v>venta estimada, empresas en agricultura, cultivos, actividad económica, agricultura, ganadería</v>
      </c>
      <c r="AM546" s="36" t="str">
        <f t="shared" si="390"/>
        <v>https://analytics.zoho.com/open-view/2395394000001175301?ZOHO_CRITERIA=%224.5%22.%22Id_Categor%C3%ADa%22%3D100114001</v>
      </c>
      <c r="AN546" s="44" t="str">
        <f t="shared" si="391"/>
        <v>CHL</v>
      </c>
      <c r="AO546" s="44" t="str">
        <f t="shared" si="391"/>
        <v>País</v>
      </c>
      <c r="AP546" s="34" t="str">
        <f t="shared" si="391"/>
        <v>Número de Empleados de las empresas dedicadas a una actividad económica asociada a la agricultura o la ganadería, según tamaño de la empresa.</v>
      </c>
      <c r="AQ546" s="45">
        <f t="shared" si="391"/>
        <v>44324</v>
      </c>
      <c r="AR546" s="36" t="str">
        <f t="shared" si="391"/>
        <v>Español</v>
      </c>
      <c r="AS546" s="36" t="str">
        <f t="shared" si="391"/>
        <v>Naty</v>
      </c>
      <c r="AT546" s="40" t="str">
        <f t="shared" si="391"/>
        <v>No Aplica</v>
      </c>
      <c r="AU546" s="40" t="str">
        <f t="shared" si="391"/>
        <v>No Aplica</v>
      </c>
      <c r="AV546" s="40" t="str">
        <f t="shared" si="391"/>
        <v>No Aplica</v>
      </c>
      <c r="AW546" s="35">
        <v>100114001</v>
      </c>
      <c r="AX546" s="41" t="e">
        <f t="shared" si="392"/>
        <v>#REF!</v>
      </c>
      <c r="AY546" s="46" t="str">
        <f t="shared" si="392"/>
        <v>Fruta</v>
      </c>
      <c r="AZ546" s="40">
        <f t="shared" si="392"/>
        <v>38</v>
      </c>
      <c r="BA546" s="41" t="e">
        <f>+VLOOKUP($Z546,[4]!Temporalidad[[nombre]:[Columna1]],7,0)</f>
        <v>#REF!</v>
      </c>
      <c r="BB546" s="41" t="e">
        <f>+VLOOKUP($B546,[4]!Tipo_Gráfico[#Data],2,0)</f>
        <v>#REF!</v>
      </c>
      <c r="BC546" s="36" t="str">
        <f t="shared" si="398"/>
        <v>Servicio de Impuestos Internos , Ministerio de Hacienda, Chile</v>
      </c>
      <c r="BD546" s="35" t="e">
        <f>+VLOOKUP($AA546,[4]!unidad_medida[[nombre]:[Columna1]],2,0)</f>
        <v>#REF!</v>
      </c>
      <c r="BE546" s="40" t="str">
        <f t="shared" si="393"/>
        <v>No Aplica</v>
      </c>
      <c r="BF546" s="40" t="str">
        <f t="shared" si="393"/>
        <v>No Aplica</v>
      </c>
      <c r="BG546" s="40" t="str">
        <f t="shared" si="393"/>
        <v>No Aplica</v>
      </c>
      <c r="BH546" s="41" t="e">
        <f>+VLOOKUP($AP546,[4]!Responsables[#Data],3,0)</f>
        <v>#REF!</v>
      </c>
      <c r="BI546" s="41" t="e">
        <f>+VLOOKUP($AA546,[4]!unidad_medida[[nombre]:[Columna1]],5,0)</f>
        <v>#REF!</v>
      </c>
    </row>
    <row r="547" spans="1:61" ht="24" x14ac:dyDescent="0.35">
      <c r="A547" s="58" t="s">
        <v>250</v>
      </c>
      <c r="B547" s="58" t="s">
        <v>251</v>
      </c>
      <c r="C547" s="59">
        <v>4.4000000000000004</v>
      </c>
      <c r="D547" s="19">
        <f t="shared" si="394"/>
        <v>75</v>
      </c>
      <c r="E547" s="20" t="str">
        <f t="shared" si="400"/>
        <v>GR</v>
      </c>
      <c r="F547" s="21"/>
      <c r="G547" s="22"/>
      <c r="H547" s="22"/>
      <c r="I547" s="24">
        <v>100114002</v>
      </c>
      <c r="J547" s="23" t="s">
        <v>48</v>
      </c>
      <c r="K547" s="22"/>
      <c r="L547" s="22"/>
      <c r="M547" s="22"/>
      <c r="N547" s="22"/>
      <c r="O547" s="22"/>
      <c r="P547" s="53" t="str">
        <f t="shared" si="381"/>
        <v>Número de Empleados en Empresas del Sector Agrícola en cultivos de Camotes según la Categoría de Tamaño Específica del Servicio de Impuestos Internos de Chile para el Año 2020 (empleados)</v>
      </c>
      <c r="Q547" s="20" t="str">
        <f t="shared" si="399"/>
        <v>Gráfico 6</v>
      </c>
      <c r="R547" s="49" t="s">
        <v>183</v>
      </c>
      <c r="S547" s="50">
        <f t="shared" si="386"/>
        <v>100114002</v>
      </c>
      <c r="T547" s="28"/>
      <c r="U547" s="28"/>
      <c r="V547" s="28"/>
      <c r="W547" s="28"/>
      <c r="X547" s="28"/>
      <c r="Y547" s="28"/>
      <c r="Z547" s="25" t="str">
        <f t="shared" si="387"/>
        <v>https://analytics.zoho.com/open-view/2395394000001175301?ZOHO_CRITERIA=%224.5%22.%22Id_Categor%C3%ADa%22%3D100114002</v>
      </c>
      <c r="AA547" s="29" t="s">
        <v>184</v>
      </c>
      <c r="AB547" s="30" t="str">
        <f t="shared" si="395"/>
        <v>Chile</v>
      </c>
      <c r="AC547" s="31" t="str">
        <f t="shared" si="395"/>
        <v>Año 2020</v>
      </c>
      <c r="AD547" s="32" t="str">
        <f t="shared" si="395"/>
        <v>Número</v>
      </c>
      <c r="AE547" s="30" t="str">
        <f t="shared" si="395"/>
        <v>Empleados</v>
      </c>
      <c r="AG547" s="33" t="str">
        <f t="shared" si="388"/>
        <v>Gráfico 6</v>
      </c>
      <c r="AH547" s="34" t="str">
        <f t="shared" si="396"/>
        <v>Número Empleados Agrícultura</v>
      </c>
      <c r="AI547" s="34" t="str">
        <f t="shared" si="380"/>
        <v>Ventas Estimadas de empresas dedicadas a agricultura y/o ganadería clasificadas por el Servicio de Impuestos Internos de tamaño GRANDE 3</v>
      </c>
      <c r="AJ547" s="34" t="str">
        <f t="shared" si="389"/>
        <v>Número de Empleados en Empresas del Sector Agrícola en cultivos de Camotes según la Categoría de Tamaño Específica del Servicio de Impuestos Internos de Chile para el Año 2020 (empleados)</v>
      </c>
      <c r="AK547" s="35" t="str">
        <f t="shared" si="397"/>
        <v>Año 2020</v>
      </c>
      <c r="AL547" s="34" t="str">
        <f t="shared" si="397"/>
        <v>venta estimada, empresas en agricultura, cultivos, actividad económica, agricultura, ganadería</v>
      </c>
      <c r="AM547" s="36" t="str">
        <f t="shared" si="390"/>
        <v>https://analytics.zoho.com/open-view/2395394000001175301?ZOHO_CRITERIA=%224.5%22.%22Id_Categor%C3%ADa%22%3D100114002</v>
      </c>
      <c r="AN547" s="44" t="str">
        <f t="shared" si="391"/>
        <v>CHL</v>
      </c>
      <c r="AO547" s="44" t="str">
        <f t="shared" si="391"/>
        <v>País</v>
      </c>
      <c r="AP547" s="34" t="str">
        <f t="shared" si="391"/>
        <v>Número de Empleados de las empresas dedicadas a una actividad económica asociada a la agricultura o la ganadería, según tamaño de la empresa.</v>
      </c>
      <c r="AQ547" s="45">
        <f t="shared" si="391"/>
        <v>44324</v>
      </c>
      <c r="AR547" s="36" t="str">
        <f t="shared" si="391"/>
        <v>Español</v>
      </c>
      <c r="AS547" s="36" t="str">
        <f t="shared" si="391"/>
        <v>Naty</v>
      </c>
      <c r="AT547" s="40" t="str">
        <f t="shared" si="391"/>
        <v>No Aplica</v>
      </c>
      <c r="AU547" s="40" t="str">
        <f t="shared" si="391"/>
        <v>No Aplica</v>
      </c>
      <c r="AV547" s="40" t="str">
        <f t="shared" si="391"/>
        <v>No Aplica</v>
      </c>
      <c r="AW547" s="35">
        <v>100114002</v>
      </c>
      <c r="AX547" s="41" t="e">
        <f t="shared" si="392"/>
        <v>#REF!</v>
      </c>
      <c r="AY547" s="46" t="str">
        <f t="shared" si="392"/>
        <v>Fruta</v>
      </c>
      <c r="AZ547" s="40">
        <f t="shared" si="392"/>
        <v>38</v>
      </c>
      <c r="BA547" s="41" t="e">
        <f>+VLOOKUP($Z547,[4]!Temporalidad[[nombre]:[Columna1]],7,0)</f>
        <v>#REF!</v>
      </c>
      <c r="BB547" s="41" t="e">
        <f>+VLOOKUP($B547,[4]!Tipo_Gráfico[#Data],2,0)</f>
        <v>#REF!</v>
      </c>
      <c r="BC547" s="36" t="str">
        <f t="shared" si="398"/>
        <v>Servicio de Impuestos Internos , Ministerio de Hacienda, Chile</v>
      </c>
      <c r="BD547" s="35" t="e">
        <f>+VLOOKUP($AA547,[4]!unidad_medida[[nombre]:[Columna1]],2,0)</f>
        <v>#REF!</v>
      </c>
      <c r="BE547" s="40" t="str">
        <f t="shared" si="393"/>
        <v>No Aplica</v>
      </c>
      <c r="BF547" s="40" t="str">
        <f t="shared" si="393"/>
        <v>No Aplica</v>
      </c>
      <c r="BG547" s="40" t="str">
        <f t="shared" si="393"/>
        <v>No Aplica</v>
      </c>
      <c r="BH547" s="41" t="e">
        <f>+VLOOKUP($AP547,[4]!Responsables[#Data],3,0)</f>
        <v>#REF!</v>
      </c>
      <c r="BI547" s="41" t="e">
        <f>+VLOOKUP($AA547,[4]!unidad_medida[[nombre]:[Columna1]],5,0)</f>
        <v>#REF!</v>
      </c>
    </row>
    <row r="548" spans="1:61" ht="24" x14ac:dyDescent="0.35">
      <c r="A548" s="58" t="s">
        <v>250</v>
      </c>
      <c r="B548" s="58" t="s">
        <v>251</v>
      </c>
      <c r="C548" s="59">
        <v>4.4000000000000004</v>
      </c>
      <c r="D548" s="19">
        <f t="shared" si="394"/>
        <v>76</v>
      </c>
      <c r="E548" s="20" t="str">
        <f t="shared" si="400"/>
        <v>GR</v>
      </c>
      <c r="F548" s="21"/>
      <c r="G548" s="22"/>
      <c r="H548" s="22"/>
      <c r="I548" s="24">
        <v>100114015</v>
      </c>
      <c r="J548" s="23" t="s">
        <v>48</v>
      </c>
      <c r="K548" s="22"/>
      <c r="L548" s="22"/>
      <c r="M548" s="22"/>
      <c r="N548" s="22"/>
      <c r="O548" s="22"/>
      <c r="P548" s="53" t="str">
        <f t="shared" si="381"/>
        <v>Número de Empleados en Empresas del Sector Agrícola en cultivos de Otros tubérculos según la Categoría de Tamaño Específica del Servicio de Impuestos Internos de Chile para el Año 2020 (empleados)</v>
      </c>
      <c r="Q548" s="20" t="str">
        <f t="shared" si="399"/>
        <v>Gráfico 6</v>
      </c>
      <c r="R548" s="49" t="s">
        <v>185</v>
      </c>
      <c r="S548" s="50">
        <f t="shared" si="386"/>
        <v>100114015</v>
      </c>
      <c r="T548" s="28"/>
      <c r="U548" s="28"/>
      <c r="V548" s="28"/>
      <c r="W548" s="28"/>
      <c r="X548" s="28"/>
      <c r="Y548" s="28"/>
      <c r="Z548" s="25" t="str">
        <f t="shared" si="387"/>
        <v>https://analytics.zoho.com/open-view/2395394000001175301?ZOHO_CRITERIA=%224.5%22.%22Id_Categor%C3%ADa%22%3D100114015</v>
      </c>
      <c r="AA548" s="29" t="s">
        <v>186</v>
      </c>
      <c r="AB548" s="30" t="str">
        <f t="shared" si="395"/>
        <v>Chile</v>
      </c>
      <c r="AC548" s="31" t="str">
        <f t="shared" si="395"/>
        <v>Año 2020</v>
      </c>
      <c r="AD548" s="32" t="str">
        <f t="shared" si="395"/>
        <v>Número</v>
      </c>
      <c r="AE548" s="30" t="str">
        <f t="shared" si="395"/>
        <v>Empleados</v>
      </c>
      <c r="AG548" s="33" t="str">
        <f t="shared" si="388"/>
        <v>Gráfico 6</v>
      </c>
      <c r="AH548" s="34" t="str">
        <f t="shared" si="396"/>
        <v>Número Empleados Agrícultura</v>
      </c>
      <c r="AI548" s="34" t="str">
        <f t="shared" si="380"/>
        <v>Ventas Estimadas de empresas dedicadas a agricultura y/o ganadería clasificadas por el Servicio de Impuestos Internos de tamaño GRANDE 3</v>
      </c>
      <c r="AJ548" s="34" t="str">
        <f t="shared" si="389"/>
        <v>Número de Empleados en Empresas del Sector Agrícola en cultivos de Otros tubérculos según la Categoría de Tamaño Específica del Servicio de Impuestos Internos de Chile para el Año 2020 (empleados)</v>
      </c>
      <c r="AK548" s="35" t="str">
        <f t="shared" si="397"/>
        <v>Año 2020</v>
      </c>
      <c r="AL548" s="34" t="str">
        <f t="shared" si="397"/>
        <v>venta estimada, empresas en agricultura, cultivos, actividad económica, agricultura, ganadería</v>
      </c>
      <c r="AM548" s="36" t="str">
        <f t="shared" si="390"/>
        <v>https://analytics.zoho.com/open-view/2395394000001175301?ZOHO_CRITERIA=%224.5%22.%22Id_Categor%C3%ADa%22%3D100114015</v>
      </c>
      <c r="AN548" s="44" t="str">
        <f t="shared" si="391"/>
        <v>CHL</v>
      </c>
      <c r="AO548" s="44" t="str">
        <f t="shared" si="391"/>
        <v>País</v>
      </c>
      <c r="AP548" s="34" t="str">
        <f t="shared" si="391"/>
        <v>Número de Empleados de las empresas dedicadas a una actividad económica asociada a la agricultura o la ganadería, según tamaño de la empresa.</v>
      </c>
      <c r="AQ548" s="45">
        <f t="shared" si="391"/>
        <v>44324</v>
      </c>
      <c r="AR548" s="36" t="str">
        <f t="shared" si="391"/>
        <v>Español</v>
      </c>
      <c r="AS548" s="36" t="str">
        <f t="shared" si="391"/>
        <v>Naty</v>
      </c>
      <c r="AT548" s="40" t="str">
        <f t="shared" si="391"/>
        <v>No Aplica</v>
      </c>
      <c r="AU548" s="40" t="str">
        <f t="shared" si="391"/>
        <v>No Aplica</v>
      </c>
      <c r="AV548" s="40" t="str">
        <f t="shared" si="391"/>
        <v>No Aplica</v>
      </c>
      <c r="AW548" s="35">
        <v>100114015</v>
      </c>
      <c r="AX548" s="41" t="e">
        <f t="shared" si="392"/>
        <v>#REF!</v>
      </c>
      <c r="AY548" s="46" t="str">
        <f t="shared" si="392"/>
        <v>Fruta</v>
      </c>
      <c r="AZ548" s="40">
        <f t="shared" si="392"/>
        <v>38</v>
      </c>
      <c r="BA548" s="41" t="e">
        <f>+VLOOKUP($Z548,[4]!Temporalidad[[nombre]:[Columna1]],7,0)</f>
        <v>#REF!</v>
      </c>
      <c r="BB548" s="41" t="e">
        <f>+VLOOKUP($B548,[4]!Tipo_Gráfico[#Data],2,0)</f>
        <v>#REF!</v>
      </c>
      <c r="BC548" s="36" t="str">
        <f t="shared" si="398"/>
        <v>Servicio de Impuestos Internos , Ministerio de Hacienda, Chile</v>
      </c>
      <c r="BD548" s="35" t="e">
        <f>+VLOOKUP($AA548,[4]!unidad_medida[[nombre]:[Columna1]],2,0)</f>
        <v>#REF!</v>
      </c>
      <c r="BE548" s="40" t="str">
        <f t="shared" si="393"/>
        <v>No Aplica</v>
      </c>
      <c r="BF548" s="40" t="str">
        <f t="shared" si="393"/>
        <v>No Aplica</v>
      </c>
      <c r="BG548" s="40" t="str">
        <f t="shared" si="393"/>
        <v>No Aplica</v>
      </c>
      <c r="BH548" s="41" t="e">
        <f>+VLOOKUP($AP548,[4]!Responsables[#Data],3,0)</f>
        <v>#REF!</v>
      </c>
      <c r="BI548" s="41" t="e">
        <f>+VLOOKUP($AA548,[4]!unidad_medida[[nombre]:[Columna1]],5,0)</f>
        <v>#REF!</v>
      </c>
    </row>
    <row r="549" spans="1:61" ht="24" x14ac:dyDescent="0.35">
      <c r="A549" s="58" t="s">
        <v>250</v>
      </c>
      <c r="B549" s="58" t="s">
        <v>251</v>
      </c>
      <c r="C549" s="59">
        <v>4.4000000000000004</v>
      </c>
      <c r="D549" s="19">
        <f t="shared" si="394"/>
        <v>77</v>
      </c>
      <c r="E549" s="20" t="str">
        <f t="shared" si="400"/>
        <v>GR</v>
      </c>
      <c r="F549" s="21"/>
      <c r="G549" s="22"/>
      <c r="H549" s="22"/>
      <c r="I549" s="24">
        <v>100115001</v>
      </c>
      <c r="J549" s="23" t="s">
        <v>48</v>
      </c>
      <c r="K549" s="22"/>
      <c r="L549" s="22"/>
      <c r="M549" s="22"/>
      <c r="N549" s="22"/>
      <c r="O549" s="22"/>
      <c r="P549" s="53" t="str">
        <f t="shared" si="381"/>
        <v>Número de Empleados en Empresas del Sector Agrícola en cultivos de Semillas de hortalizas según la Categoría de Tamaño Específica del Servicio de Impuestos Internos de Chile para el Año 2020 (empleados)</v>
      </c>
      <c r="Q549" s="20" t="str">
        <f t="shared" si="399"/>
        <v>Gráfico 6</v>
      </c>
      <c r="R549" s="49" t="s">
        <v>187</v>
      </c>
      <c r="S549" s="50">
        <f t="shared" si="386"/>
        <v>100115001</v>
      </c>
      <c r="T549" s="28"/>
      <c r="U549" s="28"/>
      <c r="V549" s="28"/>
      <c r="W549" s="28"/>
      <c r="X549" s="28"/>
      <c r="Y549" s="28"/>
      <c r="Z549" s="25" t="str">
        <f t="shared" si="387"/>
        <v>https://analytics.zoho.com/open-view/2395394000001175301?ZOHO_CRITERIA=%224.5%22.%22Id_Categor%C3%ADa%22%3D100115001</v>
      </c>
      <c r="AA549" s="29" t="s">
        <v>188</v>
      </c>
      <c r="AB549" s="30" t="str">
        <f t="shared" si="395"/>
        <v>Chile</v>
      </c>
      <c r="AC549" s="31" t="str">
        <f t="shared" si="395"/>
        <v>Año 2020</v>
      </c>
      <c r="AD549" s="32" t="str">
        <f t="shared" si="395"/>
        <v>Número</v>
      </c>
      <c r="AE549" s="30" t="str">
        <f t="shared" si="395"/>
        <v>Empleados</v>
      </c>
      <c r="AG549" s="33" t="str">
        <f t="shared" si="388"/>
        <v>Gráfico 6</v>
      </c>
      <c r="AH549" s="34" t="str">
        <f t="shared" si="396"/>
        <v>Número Empleados Agrícultura</v>
      </c>
      <c r="AI549" s="34" t="str">
        <f t="shared" si="380"/>
        <v>Ventas Estimadas de empresas dedicadas a agricultura y/o ganadería clasificadas por el Servicio de Impuestos Internos de tamaño GRANDE 3</v>
      </c>
      <c r="AJ549" s="34" t="str">
        <f t="shared" si="389"/>
        <v>Número de Empleados en Empresas del Sector Agrícola en cultivos de Semillas de hortalizas según la Categoría de Tamaño Específica del Servicio de Impuestos Internos de Chile para el Año 2020 (empleados)</v>
      </c>
      <c r="AK549" s="35" t="str">
        <f t="shared" si="397"/>
        <v>Año 2020</v>
      </c>
      <c r="AL549" s="34" t="str">
        <f t="shared" si="397"/>
        <v>venta estimada, empresas en agricultura, cultivos, actividad económica, agricultura, ganadería</v>
      </c>
      <c r="AM549" s="36" t="str">
        <f t="shared" si="390"/>
        <v>https://analytics.zoho.com/open-view/2395394000001175301?ZOHO_CRITERIA=%224.5%22.%22Id_Categor%C3%ADa%22%3D100115001</v>
      </c>
      <c r="AN549" s="44" t="str">
        <f t="shared" si="391"/>
        <v>CHL</v>
      </c>
      <c r="AO549" s="44" t="str">
        <f t="shared" si="391"/>
        <v>País</v>
      </c>
      <c r="AP549" s="34" t="str">
        <f t="shared" si="391"/>
        <v>Número de Empleados de las empresas dedicadas a una actividad económica asociada a la agricultura o la ganadería, según tamaño de la empresa.</v>
      </c>
      <c r="AQ549" s="45">
        <f t="shared" si="391"/>
        <v>44324</v>
      </c>
      <c r="AR549" s="36" t="str">
        <f t="shared" si="391"/>
        <v>Español</v>
      </c>
      <c r="AS549" s="36" t="str">
        <f t="shared" si="391"/>
        <v>Naty</v>
      </c>
      <c r="AT549" s="40" t="str">
        <f t="shared" si="391"/>
        <v>No Aplica</v>
      </c>
      <c r="AU549" s="40" t="str">
        <f t="shared" si="391"/>
        <v>No Aplica</v>
      </c>
      <c r="AV549" s="40" t="str">
        <f t="shared" si="391"/>
        <v>No Aplica</v>
      </c>
      <c r="AW549" s="35">
        <v>100115001</v>
      </c>
      <c r="AX549" s="41" t="e">
        <f t="shared" si="392"/>
        <v>#REF!</v>
      </c>
      <c r="AY549" s="46" t="str">
        <f t="shared" si="392"/>
        <v>Fruta</v>
      </c>
      <c r="AZ549" s="40">
        <f t="shared" si="392"/>
        <v>38</v>
      </c>
      <c r="BA549" s="41" t="e">
        <f>+VLOOKUP($Z549,[4]!Temporalidad[[nombre]:[Columna1]],7,0)</f>
        <v>#REF!</v>
      </c>
      <c r="BB549" s="41" t="e">
        <f>+VLOOKUP($B549,[4]!Tipo_Gráfico[#Data],2,0)</f>
        <v>#REF!</v>
      </c>
      <c r="BC549" s="36" t="str">
        <f t="shared" si="398"/>
        <v>Servicio de Impuestos Internos , Ministerio de Hacienda, Chile</v>
      </c>
      <c r="BD549" s="35" t="e">
        <f>+VLOOKUP($AA549,[4]!unidad_medida[[nombre]:[Columna1]],2,0)</f>
        <v>#REF!</v>
      </c>
      <c r="BE549" s="40" t="str">
        <f t="shared" si="393"/>
        <v>No Aplica</v>
      </c>
      <c r="BF549" s="40" t="str">
        <f t="shared" si="393"/>
        <v>No Aplica</v>
      </c>
      <c r="BG549" s="40" t="str">
        <f t="shared" si="393"/>
        <v>No Aplica</v>
      </c>
      <c r="BH549" s="41" t="e">
        <f>+VLOOKUP($AP549,[4]!Responsables[#Data],3,0)</f>
        <v>#REF!</v>
      </c>
      <c r="BI549" s="41" t="e">
        <f>+VLOOKUP($AA549,[4]!unidad_medida[[nombre]:[Columna1]],5,0)</f>
        <v>#REF!</v>
      </c>
    </row>
    <row r="550" spans="1:61" ht="42" x14ac:dyDescent="0.35">
      <c r="A550" s="58" t="s">
        <v>250</v>
      </c>
      <c r="B550" s="58" t="s">
        <v>251</v>
      </c>
      <c r="C550" s="59">
        <v>4.4000000000000004</v>
      </c>
      <c r="D550" s="19">
        <f t="shared" si="394"/>
        <v>78</v>
      </c>
      <c r="E550" s="20" t="str">
        <f t="shared" si="400"/>
        <v>GR</v>
      </c>
      <c r="F550" s="21"/>
      <c r="G550" s="22"/>
      <c r="H550" s="22"/>
      <c r="I550" s="24">
        <v>100115003</v>
      </c>
      <c r="J550" s="23" t="s">
        <v>48</v>
      </c>
      <c r="K550" s="22"/>
      <c r="L550" s="22"/>
      <c r="M550" s="22"/>
      <c r="N550" s="22"/>
      <c r="O550" s="22"/>
      <c r="P550" s="53" t="str">
        <f t="shared" si="381"/>
        <v>Número de Empleados en Empresas del Sector Agrícola en cultivos de Otras semillas de cereales, legumbres y oleaginosas según la Categoría de Tamaño Específica del Servicio de Impuestos Internos de Chile para el Año 2020 (empleados)</v>
      </c>
      <c r="Q550" s="20" t="str">
        <f t="shared" si="399"/>
        <v>Gráfico 6</v>
      </c>
      <c r="R550" s="49" t="s">
        <v>189</v>
      </c>
      <c r="S550" s="50">
        <f t="shared" si="386"/>
        <v>100115003</v>
      </c>
      <c r="T550" s="28"/>
      <c r="U550" s="28"/>
      <c r="V550" s="28"/>
      <c r="W550" s="28"/>
      <c r="X550" s="28"/>
      <c r="Y550" s="28"/>
      <c r="Z550" s="25" t="str">
        <f t="shared" si="387"/>
        <v>https://analytics.zoho.com/open-view/2395394000001175301?ZOHO_CRITERIA=%224.5%22.%22Id_Categor%C3%ADa%22%3D100115003</v>
      </c>
      <c r="AA550" s="29" t="s">
        <v>190</v>
      </c>
      <c r="AB550" s="30" t="str">
        <f t="shared" si="395"/>
        <v>Chile</v>
      </c>
      <c r="AC550" s="31" t="str">
        <f t="shared" si="395"/>
        <v>Año 2020</v>
      </c>
      <c r="AD550" s="32" t="str">
        <f t="shared" si="395"/>
        <v>Número</v>
      </c>
      <c r="AE550" s="30" t="str">
        <f t="shared" si="395"/>
        <v>Empleados</v>
      </c>
      <c r="AG550" s="33" t="str">
        <f t="shared" si="388"/>
        <v>Gráfico 6</v>
      </c>
      <c r="AH550" s="34" t="str">
        <f t="shared" si="396"/>
        <v>Número Empleados Agrícultura</v>
      </c>
      <c r="AI550" s="34" t="str">
        <f t="shared" si="380"/>
        <v>Ventas Estimadas de empresas dedicadas a agricultura y/o ganadería clasificadas por el Servicio de Impuestos Internos de tamaño GRANDE 3</v>
      </c>
      <c r="AJ550" s="34" t="str">
        <f t="shared" si="389"/>
        <v>Número de Empleados en Empresas del Sector Agrícola en cultivos de Otras semillas de cereales, legumbres y oleaginosas según la Categoría de Tamaño Específica del Servicio de Impuestos Internos de Chile para el Año 2020 (empleados)</v>
      </c>
      <c r="AK550" s="35" t="str">
        <f t="shared" si="397"/>
        <v>Año 2020</v>
      </c>
      <c r="AL550" s="34" t="str">
        <f t="shared" si="397"/>
        <v>venta estimada, empresas en agricultura, cultivos, actividad económica, agricultura, ganadería</v>
      </c>
      <c r="AM550" s="36" t="str">
        <f t="shared" si="390"/>
        <v>https://analytics.zoho.com/open-view/2395394000001175301?ZOHO_CRITERIA=%224.5%22.%22Id_Categor%C3%ADa%22%3D100115003</v>
      </c>
      <c r="AN550" s="44" t="str">
        <f t="shared" si="391"/>
        <v>CHL</v>
      </c>
      <c r="AO550" s="44" t="str">
        <f t="shared" si="391"/>
        <v>País</v>
      </c>
      <c r="AP550" s="34" t="str">
        <f t="shared" si="391"/>
        <v>Número de Empleados de las empresas dedicadas a una actividad económica asociada a la agricultura o la ganadería, según tamaño de la empresa.</v>
      </c>
      <c r="AQ550" s="45">
        <f t="shared" si="391"/>
        <v>44324</v>
      </c>
      <c r="AR550" s="36" t="str">
        <f t="shared" si="391"/>
        <v>Español</v>
      </c>
      <c r="AS550" s="36" t="str">
        <f t="shared" si="391"/>
        <v>Naty</v>
      </c>
      <c r="AT550" s="40" t="str">
        <f t="shared" si="391"/>
        <v>No Aplica</v>
      </c>
      <c r="AU550" s="40" t="str">
        <f t="shared" si="391"/>
        <v>No Aplica</v>
      </c>
      <c r="AV550" s="40" t="str">
        <f t="shared" si="391"/>
        <v>No Aplica</v>
      </c>
      <c r="AW550" s="35">
        <v>100115003</v>
      </c>
      <c r="AX550" s="41" t="e">
        <f t="shared" si="392"/>
        <v>#REF!</v>
      </c>
      <c r="AY550" s="46" t="str">
        <f t="shared" si="392"/>
        <v>Fruta</v>
      </c>
      <c r="AZ550" s="40">
        <f t="shared" si="392"/>
        <v>38</v>
      </c>
      <c r="BA550" s="41" t="e">
        <f>+VLOOKUP($Z550,[4]!Temporalidad[[nombre]:[Columna1]],7,0)</f>
        <v>#REF!</v>
      </c>
      <c r="BB550" s="41" t="e">
        <f>+VLOOKUP($B550,[4]!Tipo_Gráfico[#Data],2,0)</f>
        <v>#REF!</v>
      </c>
      <c r="BC550" s="36" t="str">
        <f t="shared" si="398"/>
        <v>Servicio de Impuestos Internos , Ministerio de Hacienda, Chile</v>
      </c>
      <c r="BD550" s="35" t="e">
        <f>+VLOOKUP($AA550,[4]!unidad_medida[[nombre]:[Columna1]],2,0)</f>
        <v>#REF!</v>
      </c>
      <c r="BE550" s="40" t="str">
        <f t="shared" si="393"/>
        <v>No Aplica</v>
      </c>
      <c r="BF550" s="40" t="str">
        <f t="shared" si="393"/>
        <v>No Aplica</v>
      </c>
      <c r="BG550" s="40" t="str">
        <f t="shared" si="393"/>
        <v>No Aplica</v>
      </c>
      <c r="BH550" s="41" t="e">
        <f>+VLOOKUP($AP550,[4]!Responsables[#Data],3,0)</f>
        <v>#REF!</v>
      </c>
      <c r="BI550" s="41" t="e">
        <f>+VLOOKUP($AA550,[4]!unidad_medida[[nombre]:[Columna1]],5,0)</f>
        <v>#REF!</v>
      </c>
    </row>
    <row r="551" spans="1:61" ht="24" x14ac:dyDescent="0.35">
      <c r="A551" s="58" t="s">
        <v>250</v>
      </c>
      <c r="B551" s="58" t="s">
        <v>251</v>
      </c>
      <c r="C551" s="59">
        <v>4.4000000000000004</v>
      </c>
      <c r="D551" s="19">
        <f t="shared" si="394"/>
        <v>79</v>
      </c>
      <c r="E551" s="20" t="str">
        <f t="shared" si="400"/>
        <v>GR</v>
      </c>
      <c r="F551" s="21"/>
      <c r="G551" s="22"/>
      <c r="H551" s="22"/>
      <c r="I551" s="24">
        <v>100117002</v>
      </c>
      <c r="J551" s="23" t="s">
        <v>48</v>
      </c>
      <c r="K551" s="22"/>
      <c r="L551" s="22"/>
      <c r="M551" s="22"/>
      <c r="N551" s="22"/>
      <c r="O551" s="22"/>
      <c r="P551" s="53" t="str">
        <f t="shared" si="381"/>
        <v>Número de Empleados en Empresas del Sector Agrícola en cultivos de Plantas de fibra según la Categoría de Tamaño Específica del Servicio de Impuestos Internos de Chile para el Año 2020 (empleados)</v>
      </c>
      <c r="Q551" s="20" t="str">
        <f t="shared" si="399"/>
        <v>Gráfico 6</v>
      </c>
      <c r="R551" s="49" t="s">
        <v>191</v>
      </c>
      <c r="S551" s="50">
        <f t="shared" si="386"/>
        <v>100117002</v>
      </c>
      <c r="T551" s="28"/>
      <c r="U551" s="28"/>
      <c r="V551" s="28"/>
      <c r="W551" s="28"/>
      <c r="X551" s="28"/>
      <c r="Y551" s="28"/>
      <c r="Z551" s="25" t="str">
        <f t="shared" si="387"/>
        <v>https://analytics.zoho.com/open-view/2395394000001175301?ZOHO_CRITERIA=%224.5%22.%22Id_Categor%C3%ADa%22%3D100117002</v>
      </c>
      <c r="AA551" s="29" t="s">
        <v>192</v>
      </c>
      <c r="AB551" s="30" t="str">
        <f t="shared" si="395"/>
        <v>Chile</v>
      </c>
      <c r="AC551" s="31" t="str">
        <f t="shared" si="395"/>
        <v>Año 2020</v>
      </c>
      <c r="AD551" s="32" t="str">
        <f t="shared" si="395"/>
        <v>Número</v>
      </c>
      <c r="AE551" s="30" t="str">
        <f t="shared" si="395"/>
        <v>Empleados</v>
      </c>
      <c r="AG551" s="33" t="str">
        <f t="shared" si="388"/>
        <v>Gráfico 6</v>
      </c>
      <c r="AH551" s="34" t="str">
        <f t="shared" si="396"/>
        <v>Número Empleados Agrícultura</v>
      </c>
      <c r="AI551" s="34" t="str">
        <f t="shared" si="380"/>
        <v>Ventas Estimadas de empresas dedicadas a agricultura y/o ganadería clasificadas por el Servicio de Impuestos Internos de tamaño GRANDE 3</v>
      </c>
      <c r="AJ551" s="34" t="str">
        <f t="shared" si="389"/>
        <v>Número de Empleados en Empresas del Sector Agrícola en cultivos de Plantas de fibra según la Categoría de Tamaño Específica del Servicio de Impuestos Internos de Chile para el Año 2020 (empleados)</v>
      </c>
      <c r="AK551" s="35" t="str">
        <f t="shared" si="397"/>
        <v>Año 2020</v>
      </c>
      <c r="AL551" s="34" t="str">
        <f t="shared" si="397"/>
        <v>venta estimada, empresas en agricultura, cultivos, actividad económica, agricultura, ganadería</v>
      </c>
      <c r="AM551" s="36" t="str">
        <f t="shared" si="390"/>
        <v>https://analytics.zoho.com/open-view/2395394000001175301?ZOHO_CRITERIA=%224.5%22.%22Id_Categor%C3%ADa%22%3D100117002</v>
      </c>
      <c r="AN551" s="44" t="str">
        <f t="shared" si="391"/>
        <v>CHL</v>
      </c>
      <c r="AO551" s="44" t="str">
        <f t="shared" si="391"/>
        <v>País</v>
      </c>
      <c r="AP551" s="34" t="str">
        <f t="shared" si="391"/>
        <v>Número de Empleados de las empresas dedicadas a una actividad económica asociada a la agricultura o la ganadería, según tamaño de la empresa.</v>
      </c>
      <c r="AQ551" s="45">
        <f t="shared" si="391"/>
        <v>44324</v>
      </c>
      <c r="AR551" s="36" t="str">
        <f t="shared" si="391"/>
        <v>Español</v>
      </c>
      <c r="AS551" s="36" t="str">
        <f t="shared" si="391"/>
        <v>Naty</v>
      </c>
      <c r="AT551" s="40" t="str">
        <f t="shared" si="391"/>
        <v>No Aplica</v>
      </c>
      <c r="AU551" s="40" t="str">
        <f t="shared" si="391"/>
        <v>No Aplica</v>
      </c>
      <c r="AV551" s="40" t="str">
        <f t="shared" si="391"/>
        <v>No Aplica</v>
      </c>
      <c r="AW551" s="35">
        <v>100117002</v>
      </c>
      <c r="AX551" s="41" t="e">
        <f t="shared" si="392"/>
        <v>#REF!</v>
      </c>
      <c r="AY551" s="46" t="str">
        <f t="shared" si="392"/>
        <v>Fruta</v>
      </c>
      <c r="AZ551" s="40">
        <f t="shared" si="392"/>
        <v>38</v>
      </c>
      <c r="BA551" s="41" t="e">
        <f>+VLOOKUP($Z551,[4]!Temporalidad[[nombre]:[Columna1]],7,0)</f>
        <v>#REF!</v>
      </c>
      <c r="BB551" s="41" t="e">
        <f>+VLOOKUP($B551,[4]!Tipo_Gráfico[#Data],2,0)</f>
        <v>#REF!</v>
      </c>
      <c r="BC551" s="36" t="str">
        <f t="shared" si="398"/>
        <v>Servicio de Impuestos Internos , Ministerio de Hacienda, Chile</v>
      </c>
      <c r="BD551" s="35" t="e">
        <f>+VLOOKUP($AA551,[4]!unidad_medida[[nombre]:[Columna1]],2,0)</f>
        <v>#REF!</v>
      </c>
      <c r="BE551" s="40" t="str">
        <f t="shared" si="393"/>
        <v>No Aplica</v>
      </c>
      <c r="BF551" s="40" t="str">
        <f t="shared" si="393"/>
        <v>No Aplica</v>
      </c>
      <c r="BG551" s="40" t="str">
        <f t="shared" si="393"/>
        <v>No Aplica</v>
      </c>
      <c r="BH551" s="41" t="e">
        <f>+VLOOKUP($AP551,[4]!Responsables[#Data],3,0)</f>
        <v>#REF!</v>
      </c>
      <c r="BI551" s="41" t="e">
        <f>+VLOOKUP($AA551,[4]!unidad_medida[[nombre]:[Columna1]],5,0)</f>
        <v>#REF!</v>
      </c>
    </row>
    <row r="552" spans="1:61" ht="24" x14ac:dyDescent="0.35">
      <c r="A552" s="58" t="s">
        <v>250</v>
      </c>
      <c r="B552" s="58" t="s">
        <v>251</v>
      </c>
      <c r="C552" s="59">
        <v>4.4000000000000004</v>
      </c>
      <c r="D552" s="19">
        <f t="shared" si="394"/>
        <v>80</v>
      </c>
      <c r="E552" s="20" t="str">
        <f t="shared" si="400"/>
        <v>GR</v>
      </c>
      <c r="F552" s="21"/>
      <c r="G552" s="22"/>
      <c r="H552" s="22"/>
      <c r="I552" s="24">
        <v>100117005</v>
      </c>
      <c r="J552" s="23" t="s">
        <v>48</v>
      </c>
      <c r="K552" s="22"/>
      <c r="L552" s="22"/>
      <c r="M552" s="22"/>
      <c r="N552" s="22"/>
      <c r="O552" s="22"/>
      <c r="P552" s="53" t="str">
        <f t="shared" si="381"/>
        <v>Número de Empleados en Empresas del Sector Agrícola en cultivos de Flores según la Categoría de Tamaño Específica del Servicio de Impuestos Internos de Chile para el Año 2020 (empleados)</v>
      </c>
      <c r="Q552" s="20" t="str">
        <f t="shared" si="399"/>
        <v>Gráfico 6</v>
      </c>
      <c r="R552" s="49" t="s">
        <v>193</v>
      </c>
      <c r="S552" s="50">
        <f t="shared" si="386"/>
        <v>100117005</v>
      </c>
      <c r="T552" s="28"/>
      <c r="U552" s="28"/>
      <c r="V552" s="28"/>
      <c r="W552" s="28"/>
      <c r="X552" s="28"/>
      <c r="Y552" s="28"/>
      <c r="Z552" s="25" t="str">
        <f t="shared" si="387"/>
        <v>https://analytics.zoho.com/open-view/2395394000001175301?ZOHO_CRITERIA=%224.5%22.%22Id_Categor%C3%ADa%22%3D100117005</v>
      </c>
      <c r="AA552" s="29" t="s">
        <v>194</v>
      </c>
      <c r="AB552" s="30" t="str">
        <f t="shared" si="395"/>
        <v>Chile</v>
      </c>
      <c r="AC552" s="31" t="str">
        <f t="shared" si="395"/>
        <v>Año 2020</v>
      </c>
      <c r="AD552" s="32" t="str">
        <f t="shared" si="395"/>
        <v>Número</v>
      </c>
      <c r="AE552" s="30" t="str">
        <f t="shared" si="395"/>
        <v>Empleados</v>
      </c>
      <c r="AG552" s="33" t="str">
        <f t="shared" si="388"/>
        <v>Gráfico 6</v>
      </c>
      <c r="AH552" s="34" t="str">
        <f t="shared" si="396"/>
        <v>Número Empleados Agrícultura</v>
      </c>
      <c r="AI552" s="34" t="str">
        <f t="shared" si="380"/>
        <v>Ventas Estimadas de empresas dedicadas a agricultura y/o ganadería clasificadas por el Servicio de Impuestos Internos de tamaño GRANDE 3</v>
      </c>
      <c r="AJ552" s="34" t="str">
        <f t="shared" si="389"/>
        <v>Número de Empleados en Empresas del Sector Agrícola en cultivos de Flores según la Categoría de Tamaño Específica del Servicio de Impuestos Internos de Chile para el Año 2020 (empleados)</v>
      </c>
      <c r="AK552" s="35" t="str">
        <f t="shared" si="397"/>
        <v>Año 2020</v>
      </c>
      <c r="AL552" s="34" t="str">
        <f t="shared" si="397"/>
        <v>venta estimada, empresas en agricultura, cultivos, actividad económica, agricultura, ganadería</v>
      </c>
      <c r="AM552" s="36" t="str">
        <f t="shared" si="390"/>
        <v>https://analytics.zoho.com/open-view/2395394000001175301?ZOHO_CRITERIA=%224.5%22.%22Id_Categor%C3%ADa%22%3D100117005</v>
      </c>
      <c r="AN552" s="44" t="str">
        <f t="shared" si="391"/>
        <v>CHL</v>
      </c>
      <c r="AO552" s="44" t="str">
        <f t="shared" si="391"/>
        <v>País</v>
      </c>
      <c r="AP552" s="34" t="str">
        <f t="shared" si="391"/>
        <v>Número de Empleados de las empresas dedicadas a una actividad económica asociada a la agricultura o la ganadería, según tamaño de la empresa.</v>
      </c>
      <c r="AQ552" s="45">
        <f t="shared" si="391"/>
        <v>44324</v>
      </c>
      <c r="AR552" s="36" t="str">
        <f t="shared" si="391"/>
        <v>Español</v>
      </c>
      <c r="AS552" s="36" t="str">
        <f t="shared" si="391"/>
        <v>Naty</v>
      </c>
      <c r="AT552" s="40" t="str">
        <f t="shared" si="391"/>
        <v>No Aplica</v>
      </c>
      <c r="AU552" s="40" t="str">
        <f t="shared" si="391"/>
        <v>No Aplica</v>
      </c>
      <c r="AV552" s="40" t="str">
        <f t="shared" si="391"/>
        <v>No Aplica</v>
      </c>
      <c r="AW552" s="35">
        <v>100117005</v>
      </c>
      <c r="AX552" s="41" t="e">
        <f t="shared" si="392"/>
        <v>#REF!</v>
      </c>
      <c r="AY552" s="46" t="str">
        <f t="shared" si="392"/>
        <v>Fruta</v>
      </c>
      <c r="AZ552" s="40">
        <f t="shared" si="392"/>
        <v>38</v>
      </c>
      <c r="BA552" s="41" t="e">
        <f>+VLOOKUP($Z552,[4]!Temporalidad[[nombre]:[Columna1]],7,0)</f>
        <v>#REF!</v>
      </c>
      <c r="BB552" s="41" t="e">
        <f>+VLOOKUP($B552,[4]!Tipo_Gráfico[#Data],2,0)</f>
        <v>#REF!</v>
      </c>
      <c r="BC552" s="36" t="str">
        <f t="shared" si="398"/>
        <v>Servicio de Impuestos Internos , Ministerio de Hacienda, Chile</v>
      </c>
      <c r="BD552" s="35" t="e">
        <f>+VLOOKUP($AA552,[4]!unidad_medida[[nombre]:[Columna1]],2,0)</f>
        <v>#REF!</v>
      </c>
      <c r="BE552" s="40" t="str">
        <f t="shared" si="393"/>
        <v>No Aplica</v>
      </c>
      <c r="BF552" s="40" t="str">
        <f t="shared" si="393"/>
        <v>No Aplica</v>
      </c>
      <c r="BG552" s="40" t="str">
        <f t="shared" si="393"/>
        <v>No Aplica</v>
      </c>
      <c r="BH552" s="41" t="e">
        <f>+VLOOKUP($AP552,[4]!Responsables[#Data],3,0)</f>
        <v>#REF!</v>
      </c>
      <c r="BI552" s="41" t="e">
        <f>+VLOOKUP($AA552,[4]!unidad_medida[[nombre]:[Columna1]],5,0)</f>
        <v>#REF!</v>
      </c>
    </row>
    <row r="553" spans="1:61" ht="42" x14ac:dyDescent="0.35">
      <c r="A553" s="58" t="s">
        <v>250</v>
      </c>
      <c r="B553" s="58" t="s">
        <v>251</v>
      </c>
      <c r="C553" s="59">
        <v>4.4000000000000004</v>
      </c>
      <c r="D553" s="19">
        <f t="shared" si="394"/>
        <v>81</v>
      </c>
      <c r="E553" s="20" t="str">
        <f t="shared" si="400"/>
        <v>GR</v>
      </c>
      <c r="F553" s="21"/>
      <c r="G553" s="22"/>
      <c r="H553" s="22"/>
      <c r="I553" s="24">
        <v>100117006</v>
      </c>
      <c r="J553" s="23" t="s">
        <v>48</v>
      </c>
      <c r="K553" s="22"/>
      <c r="L553" s="22"/>
      <c r="M553" s="22"/>
      <c r="N553" s="22"/>
      <c r="O553" s="22"/>
      <c r="P553" s="53" t="str">
        <f t="shared" si="381"/>
        <v>Número de Empleados en Empresas del Sector Agrícola en cultivos de Forraje en praderas mejoradas o sembradas según la Categoría de Tamaño Específica del Servicio de Impuestos Internos de Chile para el Año 2020 (empleados)</v>
      </c>
      <c r="Q553" s="20" t="str">
        <f t="shared" si="399"/>
        <v>Gráfico 6</v>
      </c>
      <c r="R553" s="49" t="s">
        <v>195</v>
      </c>
      <c r="S553" s="50">
        <f t="shared" si="386"/>
        <v>100117006</v>
      </c>
      <c r="T553" s="28"/>
      <c r="U553" s="28"/>
      <c r="V553" s="28"/>
      <c r="W553" s="28"/>
      <c r="X553" s="28"/>
      <c r="Y553" s="28"/>
      <c r="Z553" s="25" t="str">
        <f t="shared" si="387"/>
        <v>https://analytics.zoho.com/open-view/2395394000001175301?ZOHO_CRITERIA=%224.5%22.%22Id_Categor%C3%ADa%22%3D100117006</v>
      </c>
      <c r="AA553" s="29" t="s">
        <v>196</v>
      </c>
      <c r="AB553" s="30" t="str">
        <f t="shared" si="395"/>
        <v>Chile</v>
      </c>
      <c r="AC553" s="31" t="str">
        <f t="shared" si="395"/>
        <v>Año 2020</v>
      </c>
      <c r="AD553" s="32" t="str">
        <f t="shared" si="395"/>
        <v>Número</v>
      </c>
      <c r="AE553" s="30" t="str">
        <f t="shared" si="395"/>
        <v>Empleados</v>
      </c>
      <c r="AG553" s="33" t="str">
        <f t="shared" si="388"/>
        <v>Gráfico 6</v>
      </c>
      <c r="AH553" s="34" t="str">
        <f t="shared" si="396"/>
        <v>Número Empleados Agrícultura</v>
      </c>
      <c r="AI553" s="34" t="str">
        <f t="shared" si="380"/>
        <v>Ventas Estimadas de empresas dedicadas a agricultura y/o ganadería clasificadas por el Servicio de Impuestos Internos de tamaño GRANDE 3</v>
      </c>
      <c r="AJ553" s="34" t="str">
        <f t="shared" si="389"/>
        <v>Número de Empleados en Empresas del Sector Agrícola en cultivos de Forraje en praderas mejoradas o sembradas según la Categoría de Tamaño Específica del Servicio de Impuestos Internos de Chile para el Año 2020 (empleados)</v>
      </c>
      <c r="AK553" s="35" t="str">
        <f t="shared" si="397"/>
        <v>Año 2020</v>
      </c>
      <c r="AL553" s="34" t="str">
        <f t="shared" si="397"/>
        <v>venta estimada, empresas en agricultura, cultivos, actividad económica, agricultura, ganadería</v>
      </c>
      <c r="AM553" s="36" t="str">
        <f t="shared" si="390"/>
        <v>https://analytics.zoho.com/open-view/2395394000001175301?ZOHO_CRITERIA=%224.5%22.%22Id_Categor%C3%ADa%22%3D100117006</v>
      </c>
      <c r="AN553" s="44" t="str">
        <f t="shared" si="391"/>
        <v>CHL</v>
      </c>
      <c r="AO553" s="44" t="str">
        <f t="shared" si="391"/>
        <v>País</v>
      </c>
      <c r="AP553" s="34" t="str">
        <f t="shared" si="391"/>
        <v>Número de Empleados de las empresas dedicadas a una actividad económica asociada a la agricultura o la ganadería, según tamaño de la empresa.</v>
      </c>
      <c r="AQ553" s="45">
        <f t="shared" si="391"/>
        <v>44324</v>
      </c>
      <c r="AR553" s="36" t="str">
        <f t="shared" si="391"/>
        <v>Español</v>
      </c>
      <c r="AS553" s="36" t="str">
        <f t="shared" si="391"/>
        <v>Naty</v>
      </c>
      <c r="AT553" s="40" t="str">
        <f t="shared" si="391"/>
        <v>No Aplica</v>
      </c>
      <c r="AU553" s="40" t="str">
        <f t="shared" si="391"/>
        <v>No Aplica</v>
      </c>
      <c r="AV553" s="40" t="str">
        <f t="shared" si="391"/>
        <v>No Aplica</v>
      </c>
      <c r="AW553" s="35">
        <v>100117006</v>
      </c>
      <c r="AX553" s="41" t="e">
        <f t="shared" si="392"/>
        <v>#REF!</v>
      </c>
      <c r="AY553" s="46" t="str">
        <f t="shared" si="392"/>
        <v>Fruta</v>
      </c>
      <c r="AZ553" s="40">
        <f t="shared" si="392"/>
        <v>38</v>
      </c>
      <c r="BA553" s="41" t="e">
        <f>+VLOOKUP($Z553,[4]!Temporalidad[[nombre]:[Columna1]],7,0)</f>
        <v>#REF!</v>
      </c>
      <c r="BB553" s="41" t="e">
        <f>+VLOOKUP($B553,[4]!Tipo_Gráfico[#Data],2,0)</f>
        <v>#REF!</v>
      </c>
      <c r="BC553" s="36" t="str">
        <f t="shared" si="398"/>
        <v>Servicio de Impuestos Internos , Ministerio de Hacienda, Chile</v>
      </c>
      <c r="BD553" s="35" t="e">
        <f>+VLOOKUP($AA553,[4]!unidad_medida[[nombre]:[Columna1]],2,0)</f>
        <v>#REF!</v>
      </c>
      <c r="BE553" s="40" t="str">
        <f t="shared" si="393"/>
        <v>No Aplica</v>
      </c>
      <c r="BF553" s="40" t="str">
        <f t="shared" si="393"/>
        <v>No Aplica</v>
      </c>
      <c r="BG553" s="40" t="str">
        <f t="shared" si="393"/>
        <v>No Aplica</v>
      </c>
      <c r="BH553" s="41" t="e">
        <f>+VLOOKUP($AP553,[4]!Responsables[#Data],3,0)</f>
        <v>#REF!</v>
      </c>
      <c r="BI553" s="41" t="e">
        <f>+VLOOKUP($AA553,[4]!unidad_medida[[nombre]:[Columna1]],5,0)</f>
        <v>#REF!</v>
      </c>
    </row>
    <row r="554" spans="1:61" ht="24" x14ac:dyDescent="0.35">
      <c r="A554" s="58" t="s">
        <v>250</v>
      </c>
      <c r="B554" s="58" t="s">
        <v>251</v>
      </c>
      <c r="C554" s="59">
        <v>4.4000000000000004</v>
      </c>
      <c r="D554" s="19">
        <f t="shared" si="394"/>
        <v>82</v>
      </c>
      <c r="E554" s="20" t="str">
        <f t="shared" si="400"/>
        <v>GR</v>
      </c>
      <c r="F554" s="21"/>
      <c r="G554" s="22"/>
      <c r="H554" s="24">
        <v>100110</v>
      </c>
      <c r="I554" s="22"/>
      <c r="J554" s="23" t="s">
        <v>48</v>
      </c>
      <c r="K554" s="22"/>
      <c r="L554" s="22"/>
      <c r="M554" s="22"/>
      <c r="N554" s="22"/>
      <c r="O554" s="22"/>
      <c r="P554" s="53" t="str">
        <f>+"Ventas Estimadas de Empresas del Sector Agrícola en cultivos de "&amp;R554&amp;" según la Categoría de Tamaño Específica del Servicio de Impuestos Internos de Chile para el Año 2020 (USD)"</f>
        <v>Ventas Estimadas de Empresas del Sector Agrícola en cultivos de Legumbres según la Categoría de Tamaño Específica del Servicio de Impuestos Internos de Chile para el Año 2020 (USD)</v>
      </c>
      <c r="Q554" s="20" t="s">
        <v>197</v>
      </c>
      <c r="R554" s="47" t="s">
        <v>136</v>
      </c>
      <c r="S554" s="48">
        <f>+H554</f>
        <v>100110</v>
      </c>
      <c r="T554" s="28"/>
      <c r="U554" s="28"/>
      <c r="V554" s="28"/>
      <c r="W554" s="28"/>
      <c r="X554" s="28"/>
      <c r="Y554" s="28"/>
      <c r="Z554" s="25" t="str">
        <f>+"https://analytics.zoho.com/open-view/2395394000001175328?ZOHO_CRITERIA=%224.5%22.%22Id_Producto%22%3D"&amp;S554</f>
        <v>https://analytics.zoho.com/open-view/2395394000001175328?ZOHO_CRITERIA=%224.5%22.%22Id_Producto%22%3D100110</v>
      </c>
      <c r="AA554" s="29" t="s">
        <v>198</v>
      </c>
      <c r="AB554" s="30" t="str">
        <f t="shared" si="395"/>
        <v>Chile</v>
      </c>
      <c r="AC554" s="31" t="str">
        <f t="shared" si="395"/>
        <v>Año 2020</v>
      </c>
      <c r="AD554" s="32" t="s">
        <v>106</v>
      </c>
      <c r="AE554" s="30" t="s">
        <v>107</v>
      </c>
      <c r="AG554" s="33" t="str">
        <f t="shared" si="388"/>
        <v>Gráfico 7</v>
      </c>
      <c r="AH554" s="34" t="s">
        <v>108</v>
      </c>
      <c r="AI554" s="34" t="s">
        <v>199</v>
      </c>
      <c r="AJ554" s="34" t="str">
        <f t="shared" si="389"/>
        <v>Ventas Estimadas de Empresas del Sector Agrícola en cultivos de Legumbres según la Categoría de Tamaño Específica del Servicio de Impuestos Internos de Chile para el Año 2020 (USD)</v>
      </c>
      <c r="AK554" s="35" t="str">
        <f t="shared" si="397"/>
        <v>Año 2020</v>
      </c>
      <c r="AL554" s="34" t="str">
        <f t="shared" si="397"/>
        <v>venta estimada, empresas en agricultura, cultivos, actividad económica, agricultura, ganadería</v>
      </c>
      <c r="AM554" s="36" t="str">
        <f t="shared" si="390"/>
        <v>https://analytics.zoho.com/open-view/2395394000001175328?ZOHO_CRITERIA=%224.5%22.%22Id_Producto%22%3D100110</v>
      </c>
      <c r="AN554" s="44" t="str">
        <f t="shared" ref="AN554:AZ569" si="401">+AN553</f>
        <v>CHL</v>
      </c>
      <c r="AO554" s="44" t="str">
        <f t="shared" si="401"/>
        <v>País</v>
      </c>
      <c r="AP554" s="34" t="str">
        <f t="shared" si="401"/>
        <v>Número de Empleados de las empresas dedicadas a una actividad económica asociada a la agricultura o la ganadería, según tamaño de la empresa.</v>
      </c>
      <c r="AQ554" s="45">
        <f t="shared" si="401"/>
        <v>44324</v>
      </c>
      <c r="AR554" s="36" t="str">
        <f t="shared" si="401"/>
        <v>Español</v>
      </c>
      <c r="AS554" s="36" t="str">
        <f t="shared" si="401"/>
        <v>Naty</v>
      </c>
      <c r="AT554" s="40" t="str">
        <f t="shared" si="401"/>
        <v>No Aplica</v>
      </c>
      <c r="AU554" s="40" t="str">
        <f t="shared" si="401"/>
        <v>No Aplica</v>
      </c>
      <c r="AV554" s="40" t="str">
        <f t="shared" si="401"/>
        <v>No Aplica</v>
      </c>
      <c r="AW554" s="35">
        <f t="shared" si="401"/>
        <v>100117006</v>
      </c>
      <c r="AX554" s="41" t="e">
        <f t="shared" si="401"/>
        <v>#REF!</v>
      </c>
      <c r="AY554" s="46" t="str">
        <f t="shared" si="401"/>
        <v>Fruta</v>
      </c>
      <c r="AZ554" s="40">
        <f t="shared" si="401"/>
        <v>38</v>
      </c>
      <c r="BA554" s="41" t="e">
        <f>+VLOOKUP($Z554,[4]!Temporalidad[[nombre]:[Columna1]],7,0)</f>
        <v>#REF!</v>
      </c>
      <c r="BB554" s="41" t="e">
        <f>+VLOOKUP($B554,[4]!Tipo_Gráfico[#Data],2,0)</f>
        <v>#REF!</v>
      </c>
      <c r="BC554" s="36" t="str">
        <f t="shared" si="398"/>
        <v>Servicio de Impuestos Internos , Ministerio de Hacienda, Chile</v>
      </c>
      <c r="BD554" s="35" t="e">
        <f>+VLOOKUP($AA554,[4]!unidad_medida[[nombre]:[Columna1]],2,0)</f>
        <v>#REF!</v>
      </c>
      <c r="BE554" s="40" t="str">
        <f t="shared" ref="BE554:BG569" si="402">+BE553</f>
        <v>No Aplica</v>
      </c>
      <c r="BF554" s="40" t="str">
        <f t="shared" si="402"/>
        <v>No Aplica</v>
      </c>
      <c r="BG554" s="40" t="str">
        <f t="shared" si="402"/>
        <v>No Aplica</v>
      </c>
      <c r="BH554" s="41" t="e">
        <f>+VLOOKUP($AP554,[4]!Responsables[#Data],3,0)</f>
        <v>#REF!</v>
      </c>
      <c r="BI554" s="41" t="e">
        <f>+VLOOKUP($AA554,[4]!unidad_medida[[nombre]:[Columna1]],5,0)</f>
        <v>#REF!</v>
      </c>
    </row>
    <row r="555" spans="1:61" ht="24" x14ac:dyDescent="0.35">
      <c r="A555" s="58" t="s">
        <v>250</v>
      </c>
      <c r="B555" s="58" t="s">
        <v>251</v>
      </c>
      <c r="C555" s="59">
        <v>4.4000000000000004</v>
      </c>
      <c r="D555" s="19">
        <f t="shared" si="394"/>
        <v>83</v>
      </c>
      <c r="E555" s="20" t="str">
        <f t="shared" si="400"/>
        <v>GR</v>
      </c>
      <c r="F555" s="21"/>
      <c r="G555" s="22"/>
      <c r="H555" s="24">
        <v>100111</v>
      </c>
      <c r="I555" s="22"/>
      <c r="J555" s="23" t="s">
        <v>48</v>
      </c>
      <c r="K555" s="22"/>
      <c r="L555" s="22"/>
      <c r="M555" s="22"/>
      <c r="N555" s="22"/>
      <c r="O555" s="22"/>
      <c r="P555" s="53" t="str">
        <f t="shared" ref="P555:P582" si="403">+"Ventas Estimadas de Empresas del Sector Agrícola en cultivos de "&amp;R555&amp;" según la Categoría de Tamaño Específica del Servicio de Impuestos Internos de Chile para el Año 2020 (USD)"</f>
        <v>Ventas Estimadas de Empresas del Sector Agrícola en cultivos de Cereales según la Categoría de Tamaño Específica del Servicio de Impuestos Internos de Chile para el Año 2020 (USD)</v>
      </c>
      <c r="Q555" s="20" t="str">
        <f t="shared" si="399"/>
        <v>Gráfico 7</v>
      </c>
      <c r="R555" s="47" t="s">
        <v>140</v>
      </c>
      <c r="S555" s="48">
        <f t="shared" ref="S555:S560" si="404">+H555</f>
        <v>100111</v>
      </c>
      <c r="T555" s="28"/>
      <c r="U555" s="28"/>
      <c r="V555" s="28"/>
      <c r="W555" s="28"/>
      <c r="X555" s="28"/>
      <c r="Y555" s="28"/>
      <c r="Z555" s="25" t="str">
        <f t="shared" ref="Z555:Z560" si="405">+"https://analytics.zoho.com/open-view/2395394000001175328?ZOHO_CRITERIA=%224.5%22.%22Id_Producto%22%3D"&amp;S555</f>
        <v>https://analytics.zoho.com/open-view/2395394000001175328?ZOHO_CRITERIA=%224.5%22.%22Id_Producto%22%3D100111</v>
      </c>
      <c r="AA555" s="29" t="s">
        <v>200</v>
      </c>
      <c r="AB555" s="30" t="str">
        <f t="shared" ref="AB555:AE570" si="406">+AB554</f>
        <v>Chile</v>
      </c>
      <c r="AC555" s="31" t="str">
        <f t="shared" si="406"/>
        <v>Año 2020</v>
      </c>
      <c r="AD555" s="32" t="str">
        <f t="shared" si="406"/>
        <v>Dólar USA</v>
      </c>
      <c r="AE555" s="30" t="str">
        <f t="shared" si="406"/>
        <v>Ventas</v>
      </c>
      <c r="AG555" s="33" t="str">
        <f t="shared" si="388"/>
        <v>Gráfico 7</v>
      </c>
      <c r="AH555" s="34" t="str">
        <f t="shared" si="396"/>
        <v>Ventas Estimadas Agricultura</v>
      </c>
      <c r="AI555" s="34" t="str">
        <f t="shared" si="380"/>
        <v>Ventas estimadas de empresas dedicadas a agricultura y/o ganadería</v>
      </c>
      <c r="AJ555" s="34" t="str">
        <f t="shared" si="389"/>
        <v>Ventas Estimadas de Empresas del Sector Agrícola en cultivos de Cereales según la Categoría de Tamaño Específica del Servicio de Impuestos Internos de Chile para el Año 2020 (USD)</v>
      </c>
      <c r="AK555" s="35" t="str">
        <f t="shared" ref="AK555:AL570" si="407">+AK554</f>
        <v>Año 2020</v>
      </c>
      <c r="AL555" s="34" t="str">
        <f t="shared" si="407"/>
        <v>venta estimada, empresas en agricultura, cultivos, actividad económica, agricultura, ganadería</v>
      </c>
      <c r="AM555" s="36" t="str">
        <f t="shared" si="390"/>
        <v>https://analytics.zoho.com/open-view/2395394000001175328?ZOHO_CRITERIA=%224.5%22.%22Id_Producto%22%3D100111</v>
      </c>
      <c r="AN555" s="44" t="str">
        <f t="shared" si="401"/>
        <v>CHL</v>
      </c>
      <c r="AO555" s="44" t="str">
        <f t="shared" si="401"/>
        <v>País</v>
      </c>
      <c r="AP555" s="34" t="str">
        <f t="shared" si="401"/>
        <v>Número de Empleados de las empresas dedicadas a una actividad económica asociada a la agricultura o la ganadería, según tamaño de la empresa.</v>
      </c>
      <c r="AQ555" s="45">
        <f t="shared" si="401"/>
        <v>44324</v>
      </c>
      <c r="AR555" s="36" t="str">
        <f t="shared" si="401"/>
        <v>Español</v>
      </c>
      <c r="AS555" s="36" t="str">
        <f t="shared" si="401"/>
        <v>Naty</v>
      </c>
      <c r="AT555" s="40" t="str">
        <f t="shared" si="401"/>
        <v>No Aplica</v>
      </c>
      <c r="AU555" s="40" t="str">
        <f t="shared" si="401"/>
        <v>No Aplica</v>
      </c>
      <c r="AV555" s="40" t="str">
        <f t="shared" si="401"/>
        <v>No Aplica</v>
      </c>
      <c r="AW555" s="35">
        <f t="shared" si="401"/>
        <v>100117006</v>
      </c>
      <c r="AX555" s="41" t="e">
        <f t="shared" si="401"/>
        <v>#REF!</v>
      </c>
      <c r="AY555" s="46" t="str">
        <f t="shared" si="401"/>
        <v>Fruta</v>
      </c>
      <c r="AZ555" s="40">
        <f t="shared" si="401"/>
        <v>38</v>
      </c>
      <c r="BA555" s="41" t="e">
        <f>+VLOOKUP($Z555,[4]!Temporalidad[[nombre]:[Columna1]],7,0)</f>
        <v>#REF!</v>
      </c>
      <c r="BB555" s="41" t="e">
        <f>+VLOOKUP($B555,[4]!Tipo_Gráfico[#Data],2,0)</f>
        <v>#REF!</v>
      </c>
      <c r="BC555" s="36" t="str">
        <f t="shared" si="398"/>
        <v>Servicio de Impuestos Internos , Ministerio de Hacienda, Chile</v>
      </c>
      <c r="BD555" s="35" t="e">
        <f>+VLOOKUP($AA555,[4]!unidad_medida[[nombre]:[Columna1]],2,0)</f>
        <v>#REF!</v>
      </c>
      <c r="BE555" s="40" t="str">
        <f t="shared" si="402"/>
        <v>No Aplica</v>
      </c>
      <c r="BF555" s="40" t="str">
        <f t="shared" si="402"/>
        <v>No Aplica</v>
      </c>
      <c r="BG555" s="40" t="str">
        <f t="shared" si="402"/>
        <v>No Aplica</v>
      </c>
      <c r="BH555" s="41" t="e">
        <f>+VLOOKUP($AP555,[4]!Responsables[#Data],3,0)</f>
        <v>#REF!</v>
      </c>
      <c r="BI555" s="41" t="e">
        <f>+VLOOKUP($AA555,[4]!unidad_medida[[nombre]:[Columna1]],5,0)</f>
        <v>#REF!</v>
      </c>
    </row>
    <row r="556" spans="1:61" ht="24" x14ac:dyDescent="0.35">
      <c r="A556" s="58" t="s">
        <v>250</v>
      </c>
      <c r="B556" s="58" t="s">
        <v>251</v>
      </c>
      <c r="C556" s="59">
        <v>4.4000000000000004</v>
      </c>
      <c r="D556" s="19">
        <f t="shared" si="394"/>
        <v>84</v>
      </c>
      <c r="E556" s="20" t="str">
        <f t="shared" si="400"/>
        <v>GR</v>
      </c>
      <c r="F556" s="21"/>
      <c r="G556" s="22"/>
      <c r="H556" s="24">
        <v>100112</v>
      </c>
      <c r="I556" s="22"/>
      <c r="J556" s="23" t="s">
        <v>48</v>
      </c>
      <c r="K556" s="22"/>
      <c r="L556" s="22"/>
      <c r="M556" s="22"/>
      <c r="N556" s="22"/>
      <c r="O556" s="22"/>
      <c r="P556" s="53" t="str">
        <f t="shared" si="403"/>
        <v>Ventas Estimadas de Empresas del Sector Agrícola en cultivos de Hortalizas según la Categoría de Tamaño Específica del Servicio de Impuestos Internos de Chile para el Año 2020 (USD)</v>
      </c>
      <c r="Q556" s="20" t="str">
        <f t="shared" si="399"/>
        <v>Gráfico 7</v>
      </c>
      <c r="R556" s="47" t="s">
        <v>142</v>
      </c>
      <c r="S556" s="48">
        <f t="shared" si="404"/>
        <v>100112</v>
      </c>
      <c r="T556" s="28"/>
      <c r="U556" s="28"/>
      <c r="V556" s="28"/>
      <c r="W556" s="28"/>
      <c r="X556" s="28"/>
      <c r="Y556" s="28"/>
      <c r="Z556" s="25" t="str">
        <f t="shared" si="405"/>
        <v>https://analytics.zoho.com/open-view/2395394000001175328?ZOHO_CRITERIA=%224.5%22.%22Id_Producto%22%3D100112</v>
      </c>
      <c r="AA556" s="29" t="s">
        <v>201</v>
      </c>
      <c r="AB556" s="30" t="str">
        <f t="shared" si="406"/>
        <v>Chile</v>
      </c>
      <c r="AC556" s="31" t="str">
        <f t="shared" si="406"/>
        <v>Año 2020</v>
      </c>
      <c r="AD556" s="32" t="str">
        <f t="shared" si="406"/>
        <v>Dólar USA</v>
      </c>
      <c r="AE556" s="30" t="str">
        <f t="shared" si="406"/>
        <v>Ventas</v>
      </c>
      <c r="AG556" s="33" t="str">
        <f t="shared" si="388"/>
        <v>Gráfico 7</v>
      </c>
      <c r="AH556" s="34" t="str">
        <f t="shared" si="396"/>
        <v>Ventas Estimadas Agricultura</v>
      </c>
      <c r="AI556" s="34" t="str">
        <f t="shared" si="380"/>
        <v>Ventas estimadas de empresas dedicadas a agricultura y/o ganadería</v>
      </c>
      <c r="AJ556" s="34" t="str">
        <f t="shared" si="389"/>
        <v>Ventas Estimadas de Empresas del Sector Agrícola en cultivos de Hortalizas según la Categoría de Tamaño Específica del Servicio de Impuestos Internos de Chile para el Año 2020 (USD)</v>
      </c>
      <c r="AK556" s="35" t="str">
        <f t="shared" si="407"/>
        <v>Año 2020</v>
      </c>
      <c r="AL556" s="34" t="str">
        <f t="shared" si="407"/>
        <v>venta estimada, empresas en agricultura, cultivos, actividad económica, agricultura, ganadería</v>
      </c>
      <c r="AM556" s="36" t="str">
        <f t="shared" si="390"/>
        <v>https://analytics.zoho.com/open-view/2395394000001175328?ZOHO_CRITERIA=%224.5%22.%22Id_Producto%22%3D100112</v>
      </c>
      <c r="AN556" s="44" t="str">
        <f t="shared" si="401"/>
        <v>CHL</v>
      </c>
      <c r="AO556" s="44" t="str">
        <f t="shared" si="401"/>
        <v>País</v>
      </c>
      <c r="AP556" s="34" t="str">
        <f t="shared" si="401"/>
        <v>Número de Empleados de las empresas dedicadas a una actividad económica asociada a la agricultura o la ganadería, según tamaño de la empresa.</v>
      </c>
      <c r="AQ556" s="45">
        <f t="shared" si="401"/>
        <v>44324</v>
      </c>
      <c r="AR556" s="36" t="str">
        <f t="shared" si="401"/>
        <v>Español</v>
      </c>
      <c r="AS556" s="36" t="str">
        <f t="shared" si="401"/>
        <v>Naty</v>
      </c>
      <c r="AT556" s="40" t="str">
        <f t="shared" si="401"/>
        <v>No Aplica</v>
      </c>
      <c r="AU556" s="40" t="str">
        <f t="shared" si="401"/>
        <v>No Aplica</v>
      </c>
      <c r="AV556" s="40" t="str">
        <f t="shared" si="401"/>
        <v>No Aplica</v>
      </c>
      <c r="AW556" s="35">
        <f t="shared" si="401"/>
        <v>100117006</v>
      </c>
      <c r="AX556" s="41" t="e">
        <f t="shared" si="401"/>
        <v>#REF!</v>
      </c>
      <c r="AY556" s="46" t="str">
        <f t="shared" si="401"/>
        <v>Fruta</v>
      </c>
      <c r="AZ556" s="40">
        <f t="shared" si="401"/>
        <v>38</v>
      </c>
      <c r="BA556" s="41" t="e">
        <f>+VLOOKUP($Z556,[4]!Temporalidad[[nombre]:[Columna1]],7,0)</f>
        <v>#REF!</v>
      </c>
      <c r="BB556" s="41" t="e">
        <f>+VLOOKUP($B556,[4]!Tipo_Gráfico[#Data],2,0)</f>
        <v>#REF!</v>
      </c>
      <c r="BC556" s="36" t="str">
        <f t="shared" si="398"/>
        <v>Servicio de Impuestos Internos , Ministerio de Hacienda, Chile</v>
      </c>
      <c r="BD556" s="35" t="e">
        <f>+VLOOKUP($AA556,[4]!unidad_medida[[nombre]:[Columna1]],2,0)</f>
        <v>#REF!</v>
      </c>
      <c r="BE556" s="40" t="str">
        <f t="shared" si="402"/>
        <v>No Aplica</v>
      </c>
      <c r="BF556" s="40" t="str">
        <f t="shared" si="402"/>
        <v>No Aplica</v>
      </c>
      <c r="BG556" s="40" t="str">
        <f t="shared" si="402"/>
        <v>No Aplica</v>
      </c>
      <c r="BH556" s="41" t="e">
        <f>+VLOOKUP($AP556,[4]!Responsables[#Data],3,0)</f>
        <v>#REF!</v>
      </c>
      <c r="BI556" s="41" t="e">
        <f>+VLOOKUP($AA556,[4]!unidad_medida[[nombre]:[Columna1]],5,0)</f>
        <v>#REF!</v>
      </c>
    </row>
    <row r="557" spans="1:61" ht="24" x14ac:dyDescent="0.35">
      <c r="A557" s="58" t="s">
        <v>250</v>
      </c>
      <c r="B557" s="58" t="s">
        <v>251</v>
      </c>
      <c r="C557" s="59">
        <v>4.4000000000000004</v>
      </c>
      <c r="D557" s="19">
        <f t="shared" si="394"/>
        <v>85</v>
      </c>
      <c r="E557" s="20" t="s">
        <v>47</v>
      </c>
      <c r="F557" s="21"/>
      <c r="G557" s="22"/>
      <c r="H557" s="24">
        <v>100113</v>
      </c>
      <c r="I557" s="22"/>
      <c r="J557" s="23" t="s">
        <v>48</v>
      </c>
      <c r="K557" s="22"/>
      <c r="L557" s="22"/>
      <c r="M557" s="22"/>
      <c r="N557" s="22"/>
      <c r="O557" s="22"/>
      <c r="P557" s="53" t="str">
        <f t="shared" si="403"/>
        <v>Ventas Estimadas de Empresas del Sector Agrícola en cultivos de Industriales según la Categoría de Tamaño Específica del Servicio de Impuestos Internos de Chile para el Año 2020 (USD)</v>
      </c>
      <c r="Q557" s="20" t="s">
        <v>197</v>
      </c>
      <c r="R557" s="47" t="s">
        <v>144</v>
      </c>
      <c r="S557" s="48">
        <f t="shared" si="404"/>
        <v>100113</v>
      </c>
      <c r="T557" s="28"/>
      <c r="U557" s="28"/>
      <c r="V557" s="28"/>
      <c r="W557" s="28"/>
      <c r="X557" s="28"/>
      <c r="Y557" s="28"/>
      <c r="Z557" s="25" t="str">
        <f t="shared" si="405"/>
        <v>https://analytics.zoho.com/open-view/2395394000001175328?ZOHO_CRITERIA=%224.5%22.%22Id_Producto%22%3D100113</v>
      </c>
      <c r="AA557" s="29" t="s">
        <v>202</v>
      </c>
      <c r="AB557" s="30" t="str">
        <f t="shared" si="406"/>
        <v>Chile</v>
      </c>
      <c r="AC557" s="31" t="str">
        <f t="shared" si="406"/>
        <v>Año 2020</v>
      </c>
      <c r="AD557" s="32" t="str">
        <f t="shared" si="406"/>
        <v>Dólar USA</v>
      </c>
      <c r="AE557" s="30" t="str">
        <f t="shared" si="406"/>
        <v>Ventas</v>
      </c>
      <c r="AG557" s="33" t="str">
        <f t="shared" si="388"/>
        <v>Gráfico 7</v>
      </c>
      <c r="AH557" s="34" t="str">
        <f t="shared" si="396"/>
        <v>Ventas Estimadas Agricultura</v>
      </c>
      <c r="AI557" s="34" t="str">
        <f t="shared" si="380"/>
        <v>Ventas estimadas de empresas dedicadas a agricultura y/o ganadería</v>
      </c>
      <c r="AJ557" s="34" t="str">
        <f t="shared" si="389"/>
        <v>Ventas Estimadas de Empresas del Sector Agrícola en cultivos de Industriales según la Categoría de Tamaño Específica del Servicio de Impuestos Internos de Chile para el Año 2020 (USD)</v>
      </c>
      <c r="AK557" s="35" t="str">
        <f t="shared" si="407"/>
        <v>Año 2020</v>
      </c>
      <c r="AL557" s="34" t="str">
        <f t="shared" si="407"/>
        <v>venta estimada, empresas en agricultura, cultivos, actividad económica, agricultura, ganadería</v>
      </c>
      <c r="AM557" s="36" t="str">
        <f t="shared" si="390"/>
        <v>https://analytics.zoho.com/open-view/2395394000001175328?ZOHO_CRITERIA=%224.5%22.%22Id_Producto%22%3D100113</v>
      </c>
      <c r="AN557" s="44" t="str">
        <f t="shared" si="401"/>
        <v>CHL</v>
      </c>
      <c r="AO557" s="44" t="str">
        <f t="shared" si="401"/>
        <v>País</v>
      </c>
      <c r="AP557" s="34" t="str">
        <f t="shared" si="401"/>
        <v>Número de Empleados de las empresas dedicadas a una actividad económica asociada a la agricultura o la ganadería, según tamaño de la empresa.</v>
      </c>
      <c r="AQ557" s="45">
        <f t="shared" si="401"/>
        <v>44324</v>
      </c>
      <c r="AR557" s="36" t="str">
        <f t="shared" si="401"/>
        <v>Español</v>
      </c>
      <c r="AS557" s="36" t="str">
        <f t="shared" si="401"/>
        <v>Naty</v>
      </c>
      <c r="AT557" s="40" t="str">
        <f t="shared" si="401"/>
        <v>No Aplica</v>
      </c>
      <c r="AU557" s="40" t="str">
        <f t="shared" si="401"/>
        <v>No Aplica</v>
      </c>
      <c r="AV557" s="40" t="str">
        <f t="shared" si="401"/>
        <v>No Aplica</v>
      </c>
      <c r="AW557" s="35">
        <f t="shared" si="401"/>
        <v>100117006</v>
      </c>
      <c r="AX557" s="41" t="e">
        <f t="shared" si="401"/>
        <v>#REF!</v>
      </c>
      <c r="AY557" s="46" t="str">
        <f t="shared" si="401"/>
        <v>Fruta</v>
      </c>
      <c r="AZ557" s="40">
        <f t="shared" si="401"/>
        <v>38</v>
      </c>
      <c r="BA557" s="41" t="e">
        <f>+VLOOKUP($Z557,[4]!Temporalidad[[nombre]:[Columna1]],7,0)</f>
        <v>#REF!</v>
      </c>
      <c r="BB557" s="41" t="e">
        <f>+VLOOKUP($B557,[4]!Tipo_Gráfico[#Data],2,0)</f>
        <v>#REF!</v>
      </c>
      <c r="BC557" s="36" t="str">
        <f t="shared" si="398"/>
        <v>Servicio de Impuestos Internos , Ministerio de Hacienda, Chile</v>
      </c>
      <c r="BD557" s="35" t="e">
        <f>+VLOOKUP($AA557,[4]!unidad_medida[[nombre]:[Columna1]],2,0)</f>
        <v>#REF!</v>
      </c>
      <c r="BE557" s="40" t="str">
        <f t="shared" si="402"/>
        <v>No Aplica</v>
      </c>
      <c r="BF557" s="40" t="str">
        <f t="shared" si="402"/>
        <v>No Aplica</v>
      </c>
      <c r="BG557" s="40" t="str">
        <f t="shared" si="402"/>
        <v>No Aplica</v>
      </c>
      <c r="BH557" s="41" t="e">
        <f>+VLOOKUP($AP557,[4]!Responsables[#Data],3,0)</f>
        <v>#REF!</v>
      </c>
      <c r="BI557" s="41" t="e">
        <f>+VLOOKUP($AA557,[4]!unidad_medida[[nombre]:[Columna1]],5,0)</f>
        <v>#REF!</v>
      </c>
    </row>
    <row r="558" spans="1:61" ht="24" x14ac:dyDescent="0.35">
      <c r="A558" s="58" t="s">
        <v>250</v>
      </c>
      <c r="B558" s="58" t="s">
        <v>251</v>
      </c>
      <c r="C558" s="59">
        <v>4.4000000000000004</v>
      </c>
      <c r="D558" s="19">
        <f t="shared" si="394"/>
        <v>86</v>
      </c>
      <c r="E558" s="20" t="str">
        <f>+E557</f>
        <v>GR</v>
      </c>
      <c r="F558" s="21"/>
      <c r="G558" s="22"/>
      <c r="H558" s="24">
        <v>100114</v>
      </c>
      <c r="I558" s="22"/>
      <c r="J558" s="23" t="s">
        <v>48</v>
      </c>
      <c r="K558" s="22"/>
      <c r="L558" s="22"/>
      <c r="M558" s="22"/>
      <c r="N558" s="22"/>
      <c r="O558" s="22"/>
      <c r="P558" s="53" t="str">
        <f t="shared" si="403"/>
        <v>Ventas Estimadas de Empresas del Sector Agrícola en cultivos de Tubérculos según la Categoría de Tamaño Específica del Servicio de Impuestos Internos de Chile para el Año 2020 (USD)</v>
      </c>
      <c r="Q558" s="20" t="str">
        <f t="shared" ref="Q558:Q570" si="408">+Q557</f>
        <v>Gráfico 7</v>
      </c>
      <c r="R558" s="47" t="s">
        <v>146</v>
      </c>
      <c r="S558" s="48">
        <f t="shared" si="404"/>
        <v>100114</v>
      </c>
      <c r="T558" s="28"/>
      <c r="U558" s="28"/>
      <c r="V558" s="28"/>
      <c r="W558" s="28"/>
      <c r="X558" s="28"/>
      <c r="Y558" s="28"/>
      <c r="Z558" s="25" t="str">
        <f t="shared" si="405"/>
        <v>https://analytics.zoho.com/open-view/2395394000001175328?ZOHO_CRITERIA=%224.5%22.%22Id_Producto%22%3D100114</v>
      </c>
      <c r="AA558" s="29" t="s">
        <v>203</v>
      </c>
      <c r="AB558" s="30" t="str">
        <f t="shared" si="406"/>
        <v>Chile</v>
      </c>
      <c r="AC558" s="31" t="str">
        <f t="shared" si="406"/>
        <v>Año 2020</v>
      </c>
      <c r="AD558" s="32" t="str">
        <f t="shared" si="406"/>
        <v>Dólar USA</v>
      </c>
      <c r="AE558" s="30" t="str">
        <f t="shared" si="406"/>
        <v>Ventas</v>
      </c>
      <c r="AG558" s="33" t="str">
        <f t="shared" si="388"/>
        <v>Gráfico 7</v>
      </c>
      <c r="AH558" s="34" t="str">
        <f t="shared" si="396"/>
        <v>Ventas Estimadas Agricultura</v>
      </c>
      <c r="AI558" s="34" t="str">
        <f t="shared" si="380"/>
        <v>Ventas estimadas de empresas dedicadas a agricultura y/o ganadería</v>
      </c>
      <c r="AJ558" s="34" t="str">
        <f t="shared" si="389"/>
        <v>Ventas Estimadas de Empresas del Sector Agrícola en cultivos de Tubérculos según la Categoría de Tamaño Específica del Servicio de Impuestos Internos de Chile para el Año 2020 (USD)</v>
      </c>
      <c r="AK558" s="35" t="str">
        <f t="shared" si="407"/>
        <v>Año 2020</v>
      </c>
      <c r="AL558" s="34" t="str">
        <f t="shared" si="407"/>
        <v>venta estimada, empresas en agricultura, cultivos, actividad económica, agricultura, ganadería</v>
      </c>
      <c r="AM558" s="36" t="str">
        <f t="shared" si="390"/>
        <v>https://analytics.zoho.com/open-view/2395394000001175328?ZOHO_CRITERIA=%224.5%22.%22Id_Producto%22%3D100114</v>
      </c>
      <c r="AN558" s="44" t="str">
        <f t="shared" si="401"/>
        <v>CHL</v>
      </c>
      <c r="AO558" s="44" t="str">
        <f t="shared" si="401"/>
        <v>País</v>
      </c>
      <c r="AP558" s="34" t="str">
        <f t="shared" si="401"/>
        <v>Número de Empleados de las empresas dedicadas a una actividad económica asociada a la agricultura o la ganadería, según tamaño de la empresa.</v>
      </c>
      <c r="AQ558" s="45">
        <f t="shared" si="401"/>
        <v>44324</v>
      </c>
      <c r="AR558" s="36" t="str">
        <f t="shared" si="401"/>
        <v>Español</v>
      </c>
      <c r="AS558" s="36" t="str">
        <f t="shared" si="401"/>
        <v>Naty</v>
      </c>
      <c r="AT558" s="40" t="str">
        <f t="shared" si="401"/>
        <v>No Aplica</v>
      </c>
      <c r="AU558" s="40" t="str">
        <f t="shared" si="401"/>
        <v>No Aplica</v>
      </c>
      <c r="AV558" s="40" t="str">
        <f t="shared" si="401"/>
        <v>No Aplica</v>
      </c>
      <c r="AW558" s="35">
        <f t="shared" si="401"/>
        <v>100117006</v>
      </c>
      <c r="AX558" s="41" t="e">
        <f t="shared" si="401"/>
        <v>#REF!</v>
      </c>
      <c r="AY558" s="46" t="str">
        <f t="shared" si="401"/>
        <v>Fruta</v>
      </c>
      <c r="AZ558" s="40">
        <f t="shared" si="401"/>
        <v>38</v>
      </c>
      <c r="BA558" s="41" t="e">
        <f>+VLOOKUP($Z558,[4]!Temporalidad[[nombre]:[Columna1]],7,0)</f>
        <v>#REF!</v>
      </c>
      <c r="BB558" s="41" t="e">
        <f>+VLOOKUP($B558,[4]!Tipo_Gráfico[#Data],2,0)</f>
        <v>#REF!</v>
      </c>
      <c r="BC558" s="36" t="str">
        <f t="shared" si="398"/>
        <v>Servicio de Impuestos Internos , Ministerio de Hacienda, Chile</v>
      </c>
      <c r="BD558" s="35" t="e">
        <f>+VLOOKUP($AA558,[4]!unidad_medida[[nombre]:[Columna1]],2,0)</f>
        <v>#REF!</v>
      </c>
      <c r="BE558" s="40" t="str">
        <f t="shared" si="402"/>
        <v>No Aplica</v>
      </c>
      <c r="BF558" s="40" t="str">
        <f t="shared" si="402"/>
        <v>No Aplica</v>
      </c>
      <c r="BG558" s="40" t="str">
        <f t="shared" si="402"/>
        <v>No Aplica</v>
      </c>
      <c r="BH558" s="41" t="e">
        <f>+VLOOKUP($AP558,[4]!Responsables[#Data],3,0)</f>
        <v>#REF!</v>
      </c>
      <c r="BI558" s="41" t="e">
        <f>+VLOOKUP($AA558,[4]!unidad_medida[[nombre]:[Columna1]],5,0)</f>
        <v>#REF!</v>
      </c>
    </row>
    <row r="559" spans="1:61" ht="24" x14ac:dyDescent="0.35">
      <c r="A559" s="58" t="s">
        <v>250</v>
      </c>
      <c r="B559" s="58" t="s">
        <v>251</v>
      </c>
      <c r="C559" s="59">
        <v>4.4000000000000004</v>
      </c>
      <c r="D559" s="19">
        <f t="shared" si="394"/>
        <v>87</v>
      </c>
      <c r="E559" s="20" t="str">
        <f t="shared" ref="E559:E570" si="409">+E558</f>
        <v>GR</v>
      </c>
      <c r="F559" s="21"/>
      <c r="G559" s="22"/>
      <c r="H559" s="24">
        <v>100115</v>
      </c>
      <c r="I559" s="22"/>
      <c r="J559" s="23" t="s">
        <v>48</v>
      </c>
      <c r="K559" s="22"/>
      <c r="L559" s="22"/>
      <c r="M559" s="22"/>
      <c r="N559" s="22"/>
      <c r="O559" s="22"/>
      <c r="P559" s="53" t="str">
        <f t="shared" si="403"/>
        <v>Ventas Estimadas de Empresas del Sector Agrícola en cultivos de Semillas según la Categoría de Tamaño Específica del Servicio de Impuestos Internos de Chile para el Año 2020 (USD)</v>
      </c>
      <c r="Q559" s="20" t="str">
        <f t="shared" si="408"/>
        <v>Gráfico 7</v>
      </c>
      <c r="R559" s="47" t="s">
        <v>148</v>
      </c>
      <c r="S559" s="48">
        <f t="shared" si="404"/>
        <v>100115</v>
      </c>
      <c r="T559" s="28"/>
      <c r="U559" s="28"/>
      <c r="V559" s="28"/>
      <c r="W559" s="28"/>
      <c r="X559" s="28"/>
      <c r="Y559" s="28"/>
      <c r="Z559" s="25" t="str">
        <f t="shared" si="405"/>
        <v>https://analytics.zoho.com/open-view/2395394000001175328?ZOHO_CRITERIA=%224.5%22.%22Id_Producto%22%3D100115</v>
      </c>
      <c r="AA559" s="29" t="s">
        <v>204</v>
      </c>
      <c r="AB559" s="30" t="str">
        <f t="shared" si="406"/>
        <v>Chile</v>
      </c>
      <c r="AC559" s="31" t="str">
        <f t="shared" si="406"/>
        <v>Año 2020</v>
      </c>
      <c r="AD559" s="32" t="str">
        <f t="shared" si="406"/>
        <v>Dólar USA</v>
      </c>
      <c r="AE559" s="30" t="str">
        <f t="shared" si="406"/>
        <v>Ventas</v>
      </c>
      <c r="AG559" s="33" t="str">
        <f t="shared" si="388"/>
        <v>Gráfico 7</v>
      </c>
      <c r="AH559" s="34" t="str">
        <f t="shared" si="396"/>
        <v>Ventas Estimadas Agricultura</v>
      </c>
      <c r="AI559" s="34" t="str">
        <f t="shared" si="380"/>
        <v>Ventas estimadas de empresas dedicadas a agricultura y/o ganadería</v>
      </c>
      <c r="AJ559" s="34" t="str">
        <f t="shared" si="389"/>
        <v>Ventas Estimadas de Empresas del Sector Agrícola en cultivos de Semillas según la Categoría de Tamaño Específica del Servicio de Impuestos Internos de Chile para el Año 2020 (USD)</v>
      </c>
      <c r="AK559" s="35" t="str">
        <f t="shared" si="407"/>
        <v>Año 2020</v>
      </c>
      <c r="AL559" s="34" t="str">
        <f t="shared" si="407"/>
        <v>venta estimada, empresas en agricultura, cultivos, actividad económica, agricultura, ganadería</v>
      </c>
      <c r="AM559" s="36" t="str">
        <f t="shared" si="390"/>
        <v>https://analytics.zoho.com/open-view/2395394000001175328?ZOHO_CRITERIA=%224.5%22.%22Id_Producto%22%3D100115</v>
      </c>
      <c r="AN559" s="44" t="str">
        <f t="shared" si="401"/>
        <v>CHL</v>
      </c>
      <c r="AO559" s="44" t="str">
        <f t="shared" si="401"/>
        <v>País</v>
      </c>
      <c r="AP559" s="34" t="str">
        <f t="shared" si="401"/>
        <v>Número de Empleados de las empresas dedicadas a una actividad económica asociada a la agricultura o la ganadería, según tamaño de la empresa.</v>
      </c>
      <c r="AQ559" s="45">
        <f t="shared" si="401"/>
        <v>44324</v>
      </c>
      <c r="AR559" s="36" t="str">
        <f t="shared" si="401"/>
        <v>Español</v>
      </c>
      <c r="AS559" s="36" t="str">
        <f t="shared" si="401"/>
        <v>Naty</v>
      </c>
      <c r="AT559" s="40" t="str">
        <f t="shared" si="401"/>
        <v>No Aplica</v>
      </c>
      <c r="AU559" s="40" t="str">
        <f t="shared" si="401"/>
        <v>No Aplica</v>
      </c>
      <c r="AV559" s="40" t="str">
        <f t="shared" si="401"/>
        <v>No Aplica</v>
      </c>
      <c r="AW559" s="35">
        <f t="shared" si="401"/>
        <v>100117006</v>
      </c>
      <c r="AX559" s="41" t="e">
        <f t="shared" si="401"/>
        <v>#REF!</v>
      </c>
      <c r="AY559" s="46" t="str">
        <f t="shared" si="401"/>
        <v>Fruta</v>
      </c>
      <c r="AZ559" s="40">
        <f t="shared" si="401"/>
        <v>38</v>
      </c>
      <c r="BA559" s="41" t="e">
        <f>+VLOOKUP($Z559,[4]!Temporalidad[[nombre]:[Columna1]],7,0)</f>
        <v>#REF!</v>
      </c>
      <c r="BB559" s="41" t="e">
        <f>+VLOOKUP($B559,[4]!Tipo_Gráfico[#Data],2,0)</f>
        <v>#REF!</v>
      </c>
      <c r="BC559" s="36" t="str">
        <f t="shared" si="398"/>
        <v>Servicio de Impuestos Internos , Ministerio de Hacienda, Chile</v>
      </c>
      <c r="BD559" s="35" t="e">
        <f>+VLOOKUP($AA559,[4]!unidad_medida[[nombre]:[Columna1]],2,0)</f>
        <v>#REF!</v>
      </c>
      <c r="BE559" s="40" t="str">
        <f t="shared" si="402"/>
        <v>No Aplica</v>
      </c>
      <c r="BF559" s="40" t="str">
        <f t="shared" si="402"/>
        <v>No Aplica</v>
      </c>
      <c r="BG559" s="40" t="str">
        <f t="shared" si="402"/>
        <v>No Aplica</v>
      </c>
      <c r="BH559" s="41" t="e">
        <f>+VLOOKUP($AP559,[4]!Responsables[#Data],3,0)</f>
        <v>#REF!</v>
      </c>
      <c r="BI559" s="41" t="e">
        <f>+VLOOKUP($AA559,[4]!unidad_medida[[nombre]:[Columna1]],5,0)</f>
        <v>#REF!</v>
      </c>
    </row>
    <row r="560" spans="1:61" ht="24" x14ac:dyDescent="0.35">
      <c r="A560" s="58" t="s">
        <v>250</v>
      </c>
      <c r="B560" s="58" t="s">
        <v>251</v>
      </c>
      <c r="C560" s="59">
        <v>4.4000000000000004</v>
      </c>
      <c r="D560" s="19">
        <f t="shared" si="394"/>
        <v>88</v>
      </c>
      <c r="E560" s="20" t="str">
        <f t="shared" si="409"/>
        <v>GR</v>
      </c>
      <c r="F560" s="21"/>
      <c r="G560" s="22"/>
      <c r="H560" s="24">
        <v>100117</v>
      </c>
      <c r="I560" s="22"/>
      <c r="J560" s="23" t="s">
        <v>48</v>
      </c>
      <c r="K560" s="22"/>
      <c r="L560" s="22"/>
      <c r="M560" s="22"/>
      <c r="N560" s="22"/>
      <c r="O560" s="22"/>
      <c r="P560" s="53" t="str">
        <f t="shared" si="403"/>
        <v>Ventas Estimadas de Empresas del Sector Agrícola en cultivos de Plantas y forraje según la Categoría de Tamaño Específica del Servicio de Impuestos Internos de Chile para el Año 2020 (USD)</v>
      </c>
      <c r="Q560" s="20" t="str">
        <f t="shared" si="408"/>
        <v>Gráfico 7</v>
      </c>
      <c r="R560" s="47" t="s">
        <v>150</v>
      </c>
      <c r="S560" s="48">
        <f t="shared" si="404"/>
        <v>100117</v>
      </c>
      <c r="T560" s="28"/>
      <c r="U560" s="28"/>
      <c r="V560" s="28"/>
      <c r="W560" s="28"/>
      <c r="X560" s="28"/>
      <c r="Y560" s="28"/>
      <c r="Z560" s="25" t="str">
        <f t="shared" si="405"/>
        <v>https://analytics.zoho.com/open-view/2395394000001175328?ZOHO_CRITERIA=%224.5%22.%22Id_Producto%22%3D100117</v>
      </c>
      <c r="AA560" s="29" t="s">
        <v>205</v>
      </c>
      <c r="AB560" s="30" t="str">
        <f t="shared" si="406"/>
        <v>Chile</v>
      </c>
      <c r="AC560" s="31" t="str">
        <f t="shared" si="406"/>
        <v>Año 2020</v>
      </c>
      <c r="AD560" s="32" t="str">
        <f t="shared" si="406"/>
        <v>Dólar USA</v>
      </c>
      <c r="AE560" s="30" t="str">
        <f t="shared" si="406"/>
        <v>Ventas</v>
      </c>
      <c r="AG560" s="33" t="str">
        <f t="shared" si="388"/>
        <v>Gráfico 7</v>
      </c>
      <c r="AH560" s="34" t="str">
        <f t="shared" si="396"/>
        <v>Ventas Estimadas Agricultura</v>
      </c>
      <c r="AI560" s="34" t="str">
        <f t="shared" si="380"/>
        <v>Ventas estimadas de empresas dedicadas a agricultura y/o ganadería</v>
      </c>
      <c r="AJ560" s="34" t="str">
        <f t="shared" si="389"/>
        <v>Ventas Estimadas de Empresas del Sector Agrícola en cultivos de Plantas y forraje según la Categoría de Tamaño Específica del Servicio de Impuestos Internos de Chile para el Año 2020 (USD)</v>
      </c>
      <c r="AK560" s="35" t="str">
        <f t="shared" si="407"/>
        <v>Año 2020</v>
      </c>
      <c r="AL560" s="34" t="str">
        <f t="shared" si="407"/>
        <v>venta estimada, empresas en agricultura, cultivos, actividad económica, agricultura, ganadería</v>
      </c>
      <c r="AM560" s="36" t="str">
        <f t="shared" si="390"/>
        <v>https://analytics.zoho.com/open-view/2395394000001175328?ZOHO_CRITERIA=%224.5%22.%22Id_Producto%22%3D100117</v>
      </c>
      <c r="AN560" s="44" t="str">
        <f t="shared" si="401"/>
        <v>CHL</v>
      </c>
      <c r="AO560" s="44" t="str">
        <f t="shared" si="401"/>
        <v>País</v>
      </c>
      <c r="AP560" s="34" t="str">
        <f t="shared" si="401"/>
        <v>Número de Empleados de las empresas dedicadas a una actividad económica asociada a la agricultura o la ganadería, según tamaño de la empresa.</v>
      </c>
      <c r="AQ560" s="45">
        <f t="shared" si="401"/>
        <v>44324</v>
      </c>
      <c r="AR560" s="36" t="str">
        <f t="shared" si="401"/>
        <v>Español</v>
      </c>
      <c r="AS560" s="36" t="str">
        <f t="shared" si="401"/>
        <v>Naty</v>
      </c>
      <c r="AT560" s="40" t="str">
        <f t="shared" si="401"/>
        <v>No Aplica</v>
      </c>
      <c r="AU560" s="40" t="str">
        <f t="shared" si="401"/>
        <v>No Aplica</v>
      </c>
      <c r="AV560" s="40" t="str">
        <f t="shared" si="401"/>
        <v>No Aplica</v>
      </c>
      <c r="AW560" s="35">
        <f t="shared" si="401"/>
        <v>100117006</v>
      </c>
      <c r="AX560" s="41" t="e">
        <f t="shared" si="401"/>
        <v>#REF!</v>
      </c>
      <c r="AY560" s="46" t="str">
        <f t="shared" si="401"/>
        <v>Fruta</v>
      </c>
      <c r="AZ560" s="40">
        <f t="shared" si="401"/>
        <v>38</v>
      </c>
      <c r="BA560" s="41" t="e">
        <f>+VLOOKUP($Z560,[4]!Temporalidad[[nombre]:[Columna1]],7,0)</f>
        <v>#REF!</v>
      </c>
      <c r="BB560" s="41" t="e">
        <f>+VLOOKUP($B560,[4]!Tipo_Gráfico[#Data],2,0)</f>
        <v>#REF!</v>
      </c>
      <c r="BC560" s="36" t="str">
        <f t="shared" si="398"/>
        <v>Servicio de Impuestos Internos , Ministerio de Hacienda, Chile</v>
      </c>
      <c r="BD560" s="35" t="e">
        <f>+VLOOKUP($AA560,[4]!unidad_medida[[nombre]:[Columna1]],2,0)</f>
        <v>#REF!</v>
      </c>
      <c r="BE560" s="40" t="str">
        <f t="shared" si="402"/>
        <v>No Aplica</v>
      </c>
      <c r="BF560" s="40" t="str">
        <f t="shared" si="402"/>
        <v>No Aplica</v>
      </c>
      <c r="BG560" s="40" t="str">
        <f t="shared" si="402"/>
        <v>No Aplica</v>
      </c>
      <c r="BH560" s="41" t="e">
        <f>+VLOOKUP($AP560,[4]!Responsables[#Data],3,0)</f>
        <v>#REF!</v>
      </c>
      <c r="BI560" s="41" t="e">
        <f>+VLOOKUP($AA560,[4]!unidad_medida[[nombre]:[Columna1]],5,0)</f>
        <v>#REF!</v>
      </c>
    </row>
    <row r="561" spans="1:61" ht="24" x14ac:dyDescent="0.35">
      <c r="A561" s="58" t="s">
        <v>250</v>
      </c>
      <c r="B561" s="58" t="s">
        <v>251</v>
      </c>
      <c r="C561" s="59">
        <v>4.4000000000000004</v>
      </c>
      <c r="D561" s="19">
        <f t="shared" si="394"/>
        <v>89</v>
      </c>
      <c r="E561" s="20" t="str">
        <f t="shared" si="409"/>
        <v>GR</v>
      </c>
      <c r="F561" s="21"/>
      <c r="G561" s="22"/>
      <c r="H561" s="22"/>
      <c r="I561" s="24">
        <v>100110002</v>
      </c>
      <c r="J561" s="23" t="s">
        <v>48</v>
      </c>
      <c r="K561" s="22"/>
      <c r="L561" s="22"/>
      <c r="M561" s="22"/>
      <c r="N561" s="22"/>
      <c r="O561" s="22"/>
      <c r="P561" s="53" t="str">
        <f t="shared" si="403"/>
        <v>Ventas Estimadas de Empresas del Sector Agrícola en cultivos de Porotos según la Categoría de Tamaño Específica del Servicio de Impuestos Internos de Chile para el Año 2020 (USD)</v>
      </c>
      <c r="Q561" s="20" t="s">
        <v>206</v>
      </c>
      <c r="R561" s="49" t="s">
        <v>153</v>
      </c>
      <c r="S561" s="50">
        <f>+I561</f>
        <v>100110002</v>
      </c>
      <c r="T561" s="28"/>
      <c r="U561" s="28"/>
      <c r="V561" s="28"/>
      <c r="W561" s="28"/>
      <c r="X561" s="28"/>
      <c r="Y561" s="28"/>
      <c r="Z561" s="25" t="str">
        <f>+"https://analytics.zoho.com/open-view/2395394000001175359?ZOHO_CRITERIA=%224.5%22.%22Id_Categor%C3%ADa%22%3D"&amp;S561</f>
        <v>https://analytics.zoho.com/open-view/2395394000001175359?ZOHO_CRITERIA=%224.5%22.%22Id_Categor%C3%ADa%22%3D100110002</v>
      </c>
      <c r="AA561" s="29" t="s">
        <v>207</v>
      </c>
      <c r="AB561" s="30" t="str">
        <f t="shared" si="406"/>
        <v>Chile</v>
      </c>
      <c r="AC561" s="31" t="str">
        <f t="shared" si="406"/>
        <v>Año 2020</v>
      </c>
      <c r="AD561" s="32" t="str">
        <f t="shared" si="406"/>
        <v>Dólar USA</v>
      </c>
      <c r="AE561" s="30" t="str">
        <f t="shared" si="406"/>
        <v>Ventas</v>
      </c>
      <c r="AG561" s="33" t="str">
        <f t="shared" si="388"/>
        <v>Gráfico 8</v>
      </c>
      <c r="AH561" s="34" t="str">
        <f t="shared" si="396"/>
        <v>Ventas Estimadas Agricultura</v>
      </c>
      <c r="AI561" s="34" t="str">
        <f t="shared" si="380"/>
        <v>Ventas estimadas de empresas dedicadas a agricultura y/o ganadería</v>
      </c>
      <c r="AJ561" s="34" t="str">
        <f t="shared" si="389"/>
        <v>Ventas Estimadas de Empresas del Sector Agrícola en cultivos de Porotos según la Categoría de Tamaño Específica del Servicio de Impuestos Internos de Chile para el Año 2020 (USD)</v>
      </c>
      <c r="AK561" s="35" t="str">
        <f t="shared" si="407"/>
        <v>Año 2020</v>
      </c>
      <c r="AL561" s="34" t="str">
        <f t="shared" si="407"/>
        <v>venta estimada, empresas en agricultura, cultivos, actividad económica, agricultura, ganadería</v>
      </c>
      <c r="AM561" s="36" t="str">
        <f t="shared" si="390"/>
        <v>https://analytics.zoho.com/open-view/2395394000001175359?ZOHO_CRITERIA=%224.5%22.%22Id_Categor%C3%ADa%22%3D100110002</v>
      </c>
      <c r="AN561" s="44" t="str">
        <f t="shared" si="401"/>
        <v>CHL</v>
      </c>
      <c r="AO561" s="44" t="str">
        <f t="shared" si="401"/>
        <v>País</v>
      </c>
      <c r="AP561" s="34" t="str">
        <f t="shared" si="401"/>
        <v>Número de Empleados de las empresas dedicadas a una actividad económica asociada a la agricultura o la ganadería, según tamaño de la empresa.</v>
      </c>
      <c r="AQ561" s="45">
        <f t="shared" si="401"/>
        <v>44324</v>
      </c>
      <c r="AR561" s="36" t="str">
        <f t="shared" si="401"/>
        <v>Español</v>
      </c>
      <c r="AS561" s="36" t="str">
        <f t="shared" si="401"/>
        <v>Naty</v>
      </c>
      <c r="AT561" s="40" t="str">
        <f t="shared" si="401"/>
        <v>No Aplica</v>
      </c>
      <c r="AU561" s="40" t="str">
        <f t="shared" si="401"/>
        <v>No Aplica</v>
      </c>
      <c r="AV561" s="40" t="str">
        <f t="shared" si="401"/>
        <v>No Aplica</v>
      </c>
      <c r="AW561" s="35">
        <v>100110002</v>
      </c>
      <c r="AX561" s="41" t="e">
        <f t="shared" si="401"/>
        <v>#REF!</v>
      </c>
      <c r="AY561" s="46" t="str">
        <f t="shared" si="401"/>
        <v>Fruta</v>
      </c>
      <c r="AZ561" s="40">
        <f t="shared" si="401"/>
        <v>38</v>
      </c>
      <c r="BA561" s="41" t="e">
        <f>+VLOOKUP($Z561,[4]!Temporalidad[[nombre]:[Columna1]],7,0)</f>
        <v>#REF!</v>
      </c>
      <c r="BB561" s="41" t="e">
        <f>+VLOOKUP($B561,[4]!Tipo_Gráfico[#Data],2,0)</f>
        <v>#REF!</v>
      </c>
      <c r="BC561" s="36" t="str">
        <f t="shared" si="398"/>
        <v>Servicio de Impuestos Internos , Ministerio de Hacienda, Chile</v>
      </c>
      <c r="BD561" s="35" t="e">
        <f>+VLOOKUP($AA561,[4]!unidad_medida[[nombre]:[Columna1]],2,0)</f>
        <v>#REF!</v>
      </c>
      <c r="BE561" s="40" t="str">
        <f t="shared" si="402"/>
        <v>No Aplica</v>
      </c>
      <c r="BF561" s="40" t="str">
        <f t="shared" si="402"/>
        <v>No Aplica</v>
      </c>
      <c r="BG561" s="40" t="str">
        <f t="shared" si="402"/>
        <v>No Aplica</v>
      </c>
      <c r="BH561" s="41" t="e">
        <f>+VLOOKUP($AP561,[4]!Responsables[#Data],3,0)</f>
        <v>#REF!</v>
      </c>
      <c r="BI561" s="41" t="e">
        <f>+VLOOKUP($AA561,[4]!unidad_medida[[nombre]:[Columna1]],5,0)</f>
        <v>#REF!</v>
      </c>
    </row>
    <row r="562" spans="1:61" ht="24" x14ac:dyDescent="0.35">
      <c r="A562" s="58" t="s">
        <v>250</v>
      </c>
      <c r="B562" s="58" t="s">
        <v>251</v>
      </c>
      <c r="C562" s="59">
        <v>4.4000000000000004</v>
      </c>
      <c r="D562" s="19">
        <f t="shared" si="394"/>
        <v>90</v>
      </c>
      <c r="E562" s="20" t="str">
        <f t="shared" si="409"/>
        <v>GR</v>
      </c>
      <c r="F562" s="21"/>
      <c r="G562" s="22"/>
      <c r="H562" s="22"/>
      <c r="I562" s="24">
        <v>100110007</v>
      </c>
      <c r="J562" s="23" t="s">
        <v>48</v>
      </c>
      <c r="K562" s="22"/>
      <c r="L562" s="22"/>
      <c r="M562" s="22"/>
      <c r="N562" s="22"/>
      <c r="O562" s="22"/>
      <c r="P562" s="53" t="str">
        <f t="shared" si="403"/>
        <v>Ventas Estimadas de Empresas del Sector Agrícola en cultivos de Otras legumbres según la Categoría de Tamaño Específica del Servicio de Impuestos Internos de Chile para el Año 2020 (USD)</v>
      </c>
      <c r="Q562" s="20" t="str">
        <f t="shared" si="408"/>
        <v>Gráfico 8</v>
      </c>
      <c r="R562" s="49" t="s">
        <v>155</v>
      </c>
      <c r="S562" s="50">
        <f t="shared" ref="S562:S582" si="410">+I562</f>
        <v>100110007</v>
      </c>
      <c r="T562" s="28"/>
      <c r="U562" s="28"/>
      <c r="V562" s="28"/>
      <c r="W562" s="28"/>
      <c r="X562" s="28"/>
      <c r="Y562" s="28"/>
      <c r="Z562" s="25" t="str">
        <f t="shared" ref="Z562:Z582" si="411">+"https://analytics.zoho.com/open-view/2395394000001175359?ZOHO_CRITERIA=%224.5%22.%22Id_Categor%C3%ADa%22%3D"&amp;S562</f>
        <v>https://analytics.zoho.com/open-view/2395394000001175359?ZOHO_CRITERIA=%224.5%22.%22Id_Categor%C3%ADa%22%3D100110007</v>
      </c>
      <c r="AA562" s="29" t="s">
        <v>208</v>
      </c>
      <c r="AB562" s="30" t="str">
        <f t="shared" si="406"/>
        <v>Chile</v>
      </c>
      <c r="AC562" s="31" t="str">
        <f t="shared" si="406"/>
        <v>Año 2020</v>
      </c>
      <c r="AD562" s="32" t="str">
        <f t="shared" si="406"/>
        <v>Dólar USA</v>
      </c>
      <c r="AE562" s="30" t="str">
        <f t="shared" si="406"/>
        <v>Ventas</v>
      </c>
      <c r="AG562" s="33" t="str">
        <f t="shared" si="388"/>
        <v>Gráfico 8</v>
      </c>
      <c r="AH562" s="34" t="str">
        <f t="shared" si="396"/>
        <v>Ventas Estimadas Agricultura</v>
      </c>
      <c r="AI562" s="34" t="str">
        <f t="shared" si="380"/>
        <v>Ventas estimadas de empresas dedicadas a agricultura y/o ganadería</v>
      </c>
      <c r="AJ562" s="34" t="str">
        <f t="shared" si="389"/>
        <v>Ventas Estimadas de Empresas del Sector Agrícola en cultivos de Otras legumbres según la Categoría de Tamaño Específica del Servicio de Impuestos Internos de Chile para el Año 2020 (USD)</v>
      </c>
      <c r="AK562" s="35" t="str">
        <f t="shared" si="407"/>
        <v>Año 2020</v>
      </c>
      <c r="AL562" s="34" t="str">
        <f t="shared" si="407"/>
        <v>venta estimada, empresas en agricultura, cultivos, actividad económica, agricultura, ganadería</v>
      </c>
      <c r="AM562" s="36" t="str">
        <f t="shared" si="390"/>
        <v>https://analytics.zoho.com/open-view/2395394000001175359?ZOHO_CRITERIA=%224.5%22.%22Id_Categor%C3%ADa%22%3D100110007</v>
      </c>
      <c r="AN562" s="44" t="str">
        <f t="shared" si="401"/>
        <v>CHL</v>
      </c>
      <c r="AO562" s="44" t="str">
        <f t="shared" si="401"/>
        <v>País</v>
      </c>
      <c r="AP562" s="34" t="str">
        <f t="shared" si="401"/>
        <v>Número de Empleados de las empresas dedicadas a una actividad económica asociada a la agricultura o la ganadería, según tamaño de la empresa.</v>
      </c>
      <c r="AQ562" s="45">
        <f t="shared" si="401"/>
        <v>44324</v>
      </c>
      <c r="AR562" s="36" t="str">
        <f t="shared" si="401"/>
        <v>Español</v>
      </c>
      <c r="AS562" s="36" t="str">
        <f t="shared" si="401"/>
        <v>Naty</v>
      </c>
      <c r="AT562" s="40" t="str">
        <f t="shared" si="401"/>
        <v>No Aplica</v>
      </c>
      <c r="AU562" s="40" t="str">
        <f t="shared" si="401"/>
        <v>No Aplica</v>
      </c>
      <c r="AV562" s="40" t="str">
        <f t="shared" si="401"/>
        <v>No Aplica</v>
      </c>
      <c r="AW562" s="35">
        <v>100110007</v>
      </c>
      <c r="AX562" s="41" t="e">
        <f t="shared" si="401"/>
        <v>#REF!</v>
      </c>
      <c r="AY562" s="46" t="str">
        <f t="shared" si="401"/>
        <v>Fruta</v>
      </c>
      <c r="AZ562" s="40">
        <f t="shared" si="401"/>
        <v>38</v>
      </c>
      <c r="BA562" s="41" t="e">
        <f>+VLOOKUP($Z562,[4]!Temporalidad[[nombre]:[Columna1]],7,0)</f>
        <v>#REF!</v>
      </c>
      <c r="BB562" s="41" t="e">
        <f>+VLOOKUP($B562,[4]!Tipo_Gráfico[#Data],2,0)</f>
        <v>#REF!</v>
      </c>
      <c r="BC562" s="36" t="str">
        <f t="shared" si="398"/>
        <v>Servicio de Impuestos Internos , Ministerio de Hacienda, Chile</v>
      </c>
      <c r="BD562" s="35" t="e">
        <f>+VLOOKUP($AA562,[4]!unidad_medida[[nombre]:[Columna1]],2,0)</f>
        <v>#REF!</v>
      </c>
      <c r="BE562" s="40" t="str">
        <f t="shared" si="402"/>
        <v>No Aplica</v>
      </c>
      <c r="BF562" s="40" t="str">
        <f t="shared" si="402"/>
        <v>No Aplica</v>
      </c>
      <c r="BG562" s="40" t="str">
        <f t="shared" si="402"/>
        <v>No Aplica</v>
      </c>
      <c r="BH562" s="41" t="e">
        <f>+VLOOKUP($AP562,[4]!Responsables[#Data],3,0)</f>
        <v>#REF!</v>
      </c>
      <c r="BI562" s="41" t="e">
        <f>+VLOOKUP($AA562,[4]!unidad_medida[[nombre]:[Columna1]],5,0)</f>
        <v>#REF!</v>
      </c>
    </row>
    <row r="563" spans="1:61" ht="24" x14ac:dyDescent="0.35">
      <c r="A563" s="58" t="s">
        <v>250</v>
      </c>
      <c r="B563" s="58" t="s">
        <v>251</v>
      </c>
      <c r="C563" s="59">
        <v>4.4000000000000004</v>
      </c>
      <c r="D563" s="19">
        <f t="shared" si="394"/>
        <v>91</v>
      </c>
      <c r="E563" s="20" t="str">
        <f t="shared" si="409"/>
        <v>GR</v>
      </c>
      <c r="F563" s="21"/>
      <c r="G563" s="22"/>
      <c r="H563" s="22"/>
      <c r="I563" s="24">
        <v>100111001</v>
      </c>
      <c r="J563" s="23" t="s">
        <v>48</v>
      </c>
      <c r="K563" s="22"/>
      <c r="L563" s="22"/>
      <c r="M563" s="22"/>
      <c r="N563" s="22"/>
      <c r="O563" s="22"/>
      <c r="P563" s="53" t="str">
        <f t="shared" si="403"/>
        <v>Ventas Estimadas de Empresas del Sector Agrícola en cultivos de Arroz según la Categoría de Tamaño Específica del Servicio de Impuestos Internos de Chile para el Año 2020 (USD)</v>
      </c>
      <c r="Q563" s="20" t="str">
        <f t="shared" si="408"/>
        <v>Gráfico 8</v>
      </c>
      <c r="R563" s="49" t="s">
        <v>157</v>
      </c>
      <c r="S563" s="50">
        <f t="shared" si="410"/>
        <v>100111001</v>
      </c>
      <c r="T563" s="28"/>
      <c r="U563" s="28"/>
      <c r="V563" s="28"/>
      <c r="W563" s="28"/>
      <c r="X563" s="28"/>
      <c r="Y563" s="28"/>
      <c r="Z563" s="25" t="str">
        <f t="shared" si="411"/>
        <v>https://analytics.zoho.com/open-view/2395394000001175359?ZOHO_CRITERIA=%224.5%22.%22Id_Categor%C3%ADa%22%3D100111001</v>
      </c>
      <c r="AA563" s="29" t="s">
        <v>209</v>
      </c>
      <c r="AB563" s="30" t="str">
        <f t="shared" si="406"/>
        <v>Chile</v>
      </c>
      <c r="AC563" s="31" t="str">
        <f t="shared" si="406"/>
        <v>Año 2020</v>
      </c>
      <c r="AD563" s="32" t="str">
        <f t="shared" si="406"/>
        <v>Dólar USA</v>
      </c>
      <c r="AE563" s="30" t="str">
        <f t="shared" si="406"/>
        <v>Ventas</v>
      </c>
      <c r="AG563" s="33" t="str">
        <f t="shared" si="388"/>
        <v>Gráfico 8</v>
      </c>
      <c r="AH563" s="34" t="str">
        <f t="shared" si="396"/>
        <v>Ventas Estimadas Agricultura</v>
      </c>
      <c r="AI563" s="34" t="str">
        <f t="shared" si="380"/>
        <v>Ventas estimadas de empresas dedicadas a agricultura y/o ganadería</v>
      </c>
      <c r="AJ563" s="34" t="str">
        <f t="shared" si="389"/>
        <v>Ventas Estimadas de Empresas del Sector Agrícola en cultivos de Arroz según la Categoría de Tamaño Específica del Servicio de Impuestos Internos de Chile para el Año 2020 (USD)</v>
      </c>
      <c r="AK563" s="35" t="str">
        <f t="shared" si="407"/>
        <v>Año 2020</v>
      </c>
      <c r="AL563" s="34" t="str">
        <f t="shared" si="407"/>
        <v>venta estimada, empresas en agricultura, cultivos, actividad económica, agricultura, ganadería</v>
      </c>
      <c r="AM563" s="36" t="str">
        <f t="shared" si="390"/>
        <v>https://analytics.zoho.com/open-view/2395394000001175359?ZOHO_CRITERIA=%224.5%22.%22Id_Categor%C3%ADa%22%3D100111001</v>
      </c>
      <c r="AN563" s="44" t="str">
        <f t="shared" si="401"/>
        <v>CHL</v>
      </c>
      <c r="AO563" s="44" t="str">
        <f t="shared" si="401"/>
        <v>País</v>
      </c>
      <c r="AP563" s="34" t="str">
        <f t="shared" si="401"/>
        <v>Número de Empleados de las empresas dedicadas a una actividad económica asociada a la agricultura o la ganadería, según tamaño de la empresa.</v>
      </c>
      <c r="AQ563" s="45">
        <f t="shared" si="401"/>
        <v>44324</v>
      </c>
      <c r="AR563" s="36" t="str">
        <f t="shared" si="401"/>
        <v>Español</v>
      </c>
      <c r="AS563" s="36" t="str">
        <f t="shared" si="401"/>
        <v>Naty</v>
      </c>
      <c r="AT563" s="40" t="str">
        <f t="shared" si="401"/>
        <v>No Aplica</v>
      </c>
      <c r="AU563" s="40" t="str">
        <f t="shared" si="401"/>
        <v>No Aplica</v>
      </c>
      <c r="AV563" s="40" t="str">
        <f t="shared" si="401"/>
        <v>No Aplica</v>
      </c>
      <c r="AW563" s="35">
        <v>100111001</v>
      </c>
      <c r="AX563" s="41" t="e">
        <f t="shared" si="401"/>
        <v>#REF!</v>
      </c>
      <c r="AY563" s="46" t="str">
        <f t="shared" si="401"/>
        <v>Fruta</v>
      </c>
      <c r="AZ563" s="40">
        <f t="shared" si="401"/>
        <v>38</v>
      </c>
      <c r="BA563" s="41" t="e">
        <f>+VLOOKUP($Z563,[4]!Temporalidad[[nombre]:[Columna1]],7,0)</f>
        <v>#REF!</v>
      </c>
      <c r="BB563" s="41" t="e">
        <f>+VLOOKUP($B563,[4]!Tipo_Gráfico[#Data],2,0)</f>
        <v>#REF!</v>
      </c>
      <c r="BC563" s="36" t="str">
        <f t="shared" si="398"/>
        <v>Servicio de Impuestos Internos , Ministerio de Hacienda, Chile</v>
      </c>
      <c r="BD563" s="35" t="e">
        <f>+VLOOKUP($AA563,[4]!unidad_medida[[nombre]:[Columna1]],2,0)</f>
        <v>#REF!</v>
      </c>
      <c r="BE563" s="40" t="str">
        <f t="shared" si="402"/>
        <v>No Aplica</v>
      </c>
      <c r="BF563" s="40" t="str">
        <f t="shared" si="402"/>
        <v>No Aplica</v>
      </c>
      <c r="BG563" s="40" t="str">
        <f t="shared" si="402"/>
        <v>No Aplica</v>
      </c>
      <c r="BH563" s="41" t="e">
        <f>+VLOOKUP($AP563,[4]!Responsables[#Data],3,0)</f>
        <v>#REF!</v>
      </c>
      <c r="BI563" s="41" t="e">
        <f>+VLOOKUP($AA563,[4]!unidad_medida[[nombre]:[Columna1]],5,0)</f>
        <v>#REF!</v>
      </c>
    </row>
    <row r="564" spans="1:61" ht="24" x14ac:dyDescent="0.35">
      <c r="A564" s="58" t="s">
        <v>250</v>
      </c>
      <c r="B564" s="58" t="s">
        <v>251</v>
      </c>
      <c r="C564" s="59">
        <v>4.4000000000000004</v>
      </c>
      <c r="D564" s="19">
        <f t="shared" si="394"/>
        <v>92</v>
      </c>
      <c r="E564" s="20" t="str">
        <f t="shared" si="409"/>
        <v>GR</v>
      </c>
      <c r="F564" s="21"/>
      <c r="G564" s="22"/>
      <c r="H564" s="22"/>
      <c r="I564" s="24">
        <v>100111002</v>
      </c>
      <c r="J564" s="23" t="s">
        <v>48</v>
      </c>
      <c r="K564" s="22"/>
      <c r="L564" s="22"/>
      <c r="M564" s="22"/>
      <c r="N564" s="22"/>
      <c r="O564" s="22"/>
      <c r="P564" s="53" t="str">
        <f t="shared" si="403"/>
        <v>Ventas Estimadas de Empresas del Sector Agrícola en cultivos de Trigo según la Categoría de Tamaño Específica del Servicio de Impuestos Internos de Chile para el Año 2020 (USD)</v>
      </c>
      <c r="Q564" s="20" t="str">
        <f t="shared" si="408"/>
        <v>Gráfico 8</v>
      </c>
      <c r="R564" s="49" t="s">
        <v>159</v>
      </c>
      <c r="S564" s="50">
        <f t="shared" si="410"/>
        <v>100111002</v>
      </c>
      <c r="T564" s="28"/>
      <c r="U564" s="28"/>
      <c r="V564" s="28"/>
      <c r="W564" s="28"/>
      <c r="X564" s="28"/>
      <c r="Y564" s="28"/>
      <c r="Z564" s="25" t="str">
        <f t="shared" si="411"/>
        <v>https://analytics.zoho.com/open-view/2395394000001175359?ZOHO_CRITERIA=%224.5%22.%22Id_Categor%C3%ADa%22%3D100111002</v>
      </c>
      <c r="AA564" s="29" t="s">
        <v>210</v>
      </c>
      <c r="AB564" s="30" t="str">
        <f t="shared" si="406"/>
        <v>Chile</v>
      </c>
      <c r="AC564" s="31" t="str">
        <f t="shared" si="406"/>
        <v>Año 2020</v>
      </c>
      <c r="AD564" s="32" t="str">
        <f t="shared" si="406"/>
        <v>Dólar USA</v>
      </c>
      <c r="AE564" s="30" t="str">
        <f t="shared" si="406"/>
        <v>Ventas</v>
      </c>
      <c r="AG564" s="33" t="str">
        <f t="shared" si="388"/>
        <v>Gráfico 8</v>
      </c>
      <c r="AH564" s="34" t="str">
        <f t="shared" si="396"/>
        <v>Ventas Estimadas Agricultura</v>
      </c>
      <c r="AI564" s="34" t="str">
        <f t="shared" si="380"/>
        <v>Ventas estimadas de empresas dedicadas a agricultura y/o ganadería</v>
      </c>
      <c r="AJ564" s="34" t="str">
        <f t="shared" si="389"/>
        <v>Ventas Estimadas de Empresas del Sector Agrícola en cultivos de Trigo según la Categoría de Tamaño Específica del Servicio de Impuestos Internos de Chile para el Año 2020 (USD)</v>
      </c>
      <c r="AK564" s="35" t="str">
        <f t="shared" si="407"/>
        <v>Año 2020</v>
      </c>
      <c r="AL564" s="34" t="str">
        <f t="shared" si="407"/>
        <v>venta estimada, empresas en agricultura, cultivos, actividad económica, agricultura, ganadería</v>
      </c>
      <c r="AM564" s="36" t="str">
        <f t="shared" si="390"/>
        <v>https://analytics.zoho.com/open-view/2395394000001175359?ZOHO_CRITERIA=%224.5%22.%22Id_Categor%C3%ADa%22%3D100111002</v>
      </c>
      <c r="AN564" s="44" t="str">
        <f t="shared" si="401"/>
        <v>CHL</v>
      </c>
      <c r="AO564" s="44" t="str">
        <f t="shared" si="401"/>
        <v>País</v>
      </c>
      <c r="AP564" s="34" t="str">
        <f t="shared" si="401"/>
        <v>Número de Empleados de las empresas dedicadas a una actividad económica asociada a la agricultura o la ganadería, según tamaño de la empresa.</v>
      </c>
      <c r="AQ564" s="45">
        <f t="shared" si="401"/>
        <v>44324</v>
      </c>
      <c r="AR564" s="36" t="str">
        <f t="shared" si="401"/>
        <v>Español</v>
      </c>
      <c r="AS564" s="36" t="str">
        <f t="shared" si="401"/>
        <v>Naty</v>
      </c>
      <c r="AT564" s="40" t="str">
        <f t="shared" si="401"/>
        <v>No Aplica</v>
      </c>
      <c r="AU564" s="40" t="str">
        <f t="shared" si="401"/>
        <v>No Aplica</v>
      </c>
      <c r="AV564" s="40" t="str">
        <f t="shared" si="401"/>
        <v>No Aplica</v>
      </c>
      <c r="AW564" s="35">
        <v>100111002</v>
      </c>
      <c r="AX564" s="41" t="e">
        <f t="shared" si="401"/>
        <v>#REF!</v>
      </c>
      <c r="AY564" s="46" t="str">
        <f t="shared" si="401"/>
        <v>Fruta</v>
      </c>
      <c r="AZ564" s="40">
        <f t="shared" si="401"/>
        <v>38</v>
      </c>
      <c r="BA564" s="41" t="e">
        <f>+VLOOKUP($Z564,[4]!Temporalidad[[nombre]:[Columna1]],7,0)</f>
        <v>#REF!</v>
      </c>
      <c r="BB564" s="41" t="e">
        <f>+VLOOKUP($B564,[4]!Tipo_Gráfico[#Data],2,0)</f>
        <v>#REF!</v>
      </c>
      <c r="BC564" s="36" t="str">
        <f t="shared" si="398"/>
        <v>Servicio de Impuestos Internos , Ministerio de Hacienda, Chile</v>
      </c>
      <c r="BD564" s="35" t="e">
        <f>+VLOOKUP($AA564,[4]!unidad_medida[[nombre]:[Columna1]],2,0)</f>
        <v>#REF!</v>
      </c>
      <c r="BE564" s="40" t="str">
        <f t="shared" si="402"/>
        <v>No Aplica</v>
      </c>
      <c r="BF564" s="40" t="str">
        <f t="shared" si="402"/>
        <v>No Aplica</v>
      </c>
      <c r="BG564" s="40" t="str">
        <f t="shared" si="402"/>
        <v>No Aplica</v>
      </c>
      <c r="BH564" s="41" t="e">
        <f>+VLOOKUP($AP564,[4]!Responsables[#Data],3,0)</f>
        <v>#REF!</v>
      </c>
      <c r="BI564" s="41" t="e">
        <f>+VLOOKUP($AA564,[4]!unidad_medida[[nombre]:[Columna1]],5,0)</f>
        <v>#REF!</v>
      </c>
    </row>
    <row r="565" spans="1:61" ht="24" x14ac:dyDescent="0.35">
      <c r="A565" s="58" t="s">
        <v>250</v>
      </c>
      <c r="B565" s="58" t="s">
        <v>251</v>
      </c>
      <c r="C565" s="59">
        <v>4.4000000000000004</v>
      </c>
      <c r="D565" s="19">
        <f t="shared" si="394"/>
        <v>93</v>
      </c>
      <c r="E565" s="20" t="str">
        <f t="shared" si="409"/>
        <v>GR</v>
      </c>
      <c r="F565" s="21"/>
      <c r="G565" s="22"/>
      <c r="H565" s="22"/>
      <c r="I565" s="24">
        <v>100111003</v>
      </c>
      <c r="J565" s="23" t="s">
        <v>48</v>
      </c>
      <c r="K565" s="22"/>
      <c r="L565" s="22"/>
      <c r="M565" s="22"/>
      <c r="N565" s="22"/>
      <c r="O565" s="22"/>
      <c r="P565" s="53" t="str">
        <f t="shared" si="403"/>
        <v>Ventas Estimadas de Empresas del Sector Agrícola en cultivos de Maíz según la Categoría de Tamaño Específica del Servicio de Impuestos Internos de Chile para el Año 2020 (USD)</v>
      </c>
      <c r="Q565" s="20" t="str">
        <f t="shared" si="408"/>
        <v>Gráfico 8</v>
      </c>
      <c r="R565" s="49" t="s">
        <v>161</v>
      </c>
      <c r="S565" s="50">
        <f t="shared" si="410"/>
        <v>100111003</v>
      </c>
      <c r="T565" s="28"/>
      <c r="U565" s="28"/>
      <c r="V565" s="28"/>
      <c r="W565" s="28"/>
      <c r="X565" s="28"/>
      <c r="Y565" s="28"/>
      <c r="Z565" s="25" t="str">
        <f t="shared" si="411"/>
        <v>https://analytics.zoho.com/open-view/2395394000001175359?ZOHO_CRITERIA=%224.5%22.%22Id_Categor%C3%ADa%22%3D100111003</v>
      </c>
      <c r="AA565" s="29" t="s">
        <v>211</v>
      </c>
      <c r="AB565" s="30" t="str">
        <f t="shared" si="406"/>
        <v>Chile</v>
      </c>
      <c r="AC565" s="31" t="str">
        <f t="shared" si="406"/>
        <v>Año 2020</v>
      </c>
      <c r="AD565" s="32" t="str">
        <f t="shared" si="406"/>
        <v>Dólar USA</v>
      </c>
      <c r="AE565" s="30" t="str">
        <f t="shared" si="406"/>
        <v>Ventas</v>
      </c>
      <c r="AG565" s="33" t="str">
        <f t="shared" si="388"/>
        <v>Gráfico 8</v>
      </c>
      <c r="AH565" s="34" t="str">
        <f t="shared" si="396"/>
        <v>Ventas Estimadas Agricultura</v>
      </c>
      <c r="AI565" s="34" t="str">
        <f t="shared" si="380"/>
        <v>Ventas estimadas de empresas dedicadas a agricultura y/o ganadería</v>
      </c>
      <c r="AJ565" s="34" t="str">
        <f t="shared" si="389"/>
        <v>Ventas Estimadas de Empresas del Sector Agrícola en cultivos de Maíz según la Categoría de Tamaño Específica del Servicio de Impuestos Internos de Chile para el Año 2020 (USD)</v>
      </c>
      <c r="AK565" s="35" t="str">
        <f t="shared" si="407"/>
        <v>Año 2020</v>
      </c>
      <c r="AL565" s="34" t="str">
        <f t="shared" si="407"/>
        <v>venta estimada, empresas en agricultura, cultivos, actividad económica, agricultura, ganadería</v>
      </c>
      <c r="AM565" s="36" t="str">
        <f t="shared" si="390"/>
        <v>https://analytics.zoho.com/open-view/2395394000001175359?ZOHO_CRITERIA=%224.5%22.%22Id_Categor%C3%ADa%22%3D100111003</v>
      </c>
      <c r="AN565" s="44" t="str">
        <f t="shared" si="401"/>
        <v>CHL</v>
      </c>
      <c r="AO565" s="44" t="str">
        <f t="shared" si="401"/>
        <v>País</v>
      </c>
      <c r="AP565" s="34" t="str">
        <f t="shared" si="401"/>
        <v>Número de Empleados de las empresas dedicadas a una actividad económica asociada a la agricultura o la ganadería, según tamaño de la empresa.</v>
      </c>
      <c r="AQ565" s="45">
        <f t="shared" si="401"/>
        <v>44324</v>
      </c>
      <c r="AR565" s="36" t="str">
        <f t="shared" si="401"/>
        <v>Español</v>
      </c>
      <c r="AS565" s="36" t="str">
        <f t="shared" si="401"/>
        <v>Naty</v>
      </c>
      <c r="AT565" s="40" t="str">
        <f t="shared" si="401"/>
        <v>No Aplica</v>
      </c>
      <c r="AU565" s="40" t="str">
        <f t="shared" si="401"/>
        <v>No Aplica</v>
      </c>
      <c r="AV565" s="40" t="str">
        <f t="shared" si="401"/>
        <v>No Aplica</v>
      </c>
      <c r="AW565" s="35">
        <v>100111003</v>
      </c>
      <c r="AX565" s="41" t="e">
        <f t="shared" si="401"/>
        <v>#REF!</v>
      </c>
      <c r="AY565" s="46" t="str">
        <f t="shared" si="401"/>
        <v>Fruta</v>
      </c>
      <c r="AZ565" s="40">
        <f t="shared" si="401"/>
        <v>38</v>
      </c>
      <c r="BA565" s="41" t="e">
        <f>+VLOOKUP($Z565,[4]!Temporalidad[[nombre]:[Columna1]],7,0)</f>
        <v>#REF!</v>
      </c>
      <c r="BB565" s="41" t="e">
        <f>+VLOOKUP($B565,[4]!Tipo_Gráfico[#Data],2,0)</f>
        <v>#REF!</v>
      </c>
      <c r="BC565" s="36" t="str">
        <f t="shared" si="398"/>
        <v>Servicio de Impuestos Internos , Ministerio de Hacienda, Chile</v>
      </c>
      <c r="BD565" s="35" t="e">
        <f>+VLOOKUP($AA565,[4]!unidad_medida[[nombre]:[Columna1]],2,0)</f>
        <v>#REF!</v>
      </c>
      <c r="BE565" s="40" t="str">
        <f t="shared" si="402"/>
        <v>No Aplica</v>
      </c>
      <c r="BF565" s="40" t="str">
        <f t="shared" si="402"/>
        <v>No Aplica</v>
      </c>
      <c r="BG565" s="40" t="str">
        <f t="shared" si="402"/>
        <v>No Aplica</v>
      </c>
      <c r="BH565" s="41" t="e">
        <f>+VLOOKUP($AP565,[4]!Responsables[#Data],3,0)</f>
        <v>#REF!</v>
      </c>
      <c r="BI565" s="41" t="e">
        <f>+VLOOKUP($AA565,[4]!unidad_medida[[nombre]:[Columna1]],5,0)</f>
        <v>#REF!</v>
      </c>
    </row>
    <row r="566" spans="1:61" ht="24" x14ac:dyDescent="0.35">
      <c r="A566" s="58" t="s">
        <v>250</v>
      </c>
      <c r="B566" s="58" t="s">
        <v>251</v>
      </c>
      <c r="C566" s="59">
        <v>4.4000000000000004</v>
      </c>
      <c r="D566" s="19">
        <f t="shared" si="394"/>
        <v>94</v>
      </c>
      <c r="E566" s="20" t="str">
        <f t="shared" si="409"/>
        <v>GR</v>
      </c>
      <c r="F566" s="21"/>
      <c r="G566" s="22"/>
      <c r="H566" s="22"/>
      <c r="I566" s="24">
        <v>100111004</v>
      </c>
      <c r="J566" s="23" t="s">
        <v>48</v>
      </c>
      <c r="K566" s="22"/>
      <c r="L566" s="22"/>
      <c r="M566" s="22"/>
      <c r="N566" s="22"/>
      <c r="O566" s="22"/>
      <c r="P566" s="53" t="str">
        <f t="shared" si="403"/>
        <v>Ventas Estimadas de Empresas del Sector Agrícola en cultivos de Cebada según la Categoría de Tamaño Específica del Servicio de Impuestos Internos de Chile para el Año 2020 (USD)</v>
      </c>
      <c r="Q566" s="20" t="str">
        <f t="shared" si="408"/>
        <v>Gráfico 8</v>
      </c>
      <c r="R566" s="49" t="s">
        <v>163</v>
      </c>
      <c r="S566" s="50">
        <f t="shared" si="410"/>
        <v>100111004</v>
      </c>
      <c r="T566" s="28"/>
      <c r="U566" s="28"/>
      <c r="V566" s="28"/>
      <c r="W566" s="28"/>
      <c r="X566" s="28"/>
      <c r="Y566" s="28"/>
      <c r="Z566" s="25" t="str">
        <f t="shared" si="411"/>
        <v>https://analytics.zoho.com/open-view/2395394000001175359?ZOHO_CRITERIA=%224.5%22.%22Id_Categor%C3%ADa%22%3D100111004</v>
      </c>
      <c r="AA566" s="29" t="s">
        <v>212</v>
      </c>
      <c r="AB566" s="30" t="str">
        <f t="shared" si="406"/>
        <v>Chile</v>
      </c>
      <c r="AC566" s="31" t="str">
        <f t="shared" si="406"/>
        <v>Año 2020</v>
      </c>
      <c r="AD566" s="32" t="str">
        <f t="shared" si="406"/>
        <v>Dólar USA</v>
      </c>
      <c r="AE566" s="30" t="str">
        <f t="shared" si="406"/>
        <v>Ventas</v>
      </c>
      <c r="AG566" s="33" t="str">
        <f t="shared" si="388"/>
        <v>Gráfico 8</v>
      </c>
      <c r="AH566" s="34" t="str">
        <f t="shared" si="396"/>
        <v>Ventas Estimadas Agricultura</v>
      </c>
      <c r="AI566" s="34" t="str">
        <f t="shared" si="380"/>
        <v>Ventas estimadas de empresas dedicadas a agricultura y/o ganadería</v>
      </c>
      <c r="AJ566" s="34" t="str">
        <f t="shared" si="389"/>
        <v>Ventas Estimadas de Empresas del Sector Agrícola en cultivos de Cebada según la Categoría de Tamaño Específica del Servicio de Impuestos Internos de Chile para el Año 2020 (USD)</v>
      </c>
      <c r="AK566" s="35" t="str">
        <f t="shared" si="407"/>
        <v>Año 2020</v>
      </c>
      <c r="AL566" s="34" t="str">
        <f t="shared" si="407"/>
        <v>venta estimada, empresas en agricultura, cultivos, actividad económica, agricultura, ganadería</v>
      </c>
      <c r="AM566" s="36" t="str">
        <f t="shared" si="390"/>
        <v>https://analytics.zoho.com/open-view/2395394000001175359?ZOHO_CRITERIA=%224.5%22.%22Id_Categor%C3%ADa%22%3D100111004</v>
      </c>
      <c r="AN566" s="44" t="str">
        <f t="shared" si="401"/>
        <v>CHL</v>
      </c>
      <c r="AO566" s="44" t="str">
        <f t="shared" si="401"/>
        <v>País</v>
      </c>
      <c r="AP566" s="34" t="str">
        <f t="shared" si="401"/>
        <v>Número de Empleados de las empresas dedicadas a una actividad económica asociada a la agricultura o la ganadería, según tamaño de la empresa.</v>
      </c>
      <c r="AQ566" s="45">
        <f t="shared" si="401"/>
        <v>44324</v>
      </c>
      <c r="AR566" s="36" t="str">
        <f t="shared" si="401"/>
        <v>Español</v>
      </c>
      <c r="AS566" s="36" t="str">
        <f t="shared" si="401"/>
        <v>Naty</v>
      </c>
      <c r="AT566" s="40" t="str">
        <f t="shared" si="401"/>
        <v>No Aplica</v>
      </c>
      <c r="AU566" s="40" t="str">
        <f t="shared" si="401"/>
        <v>No Aplica</v>
      </c>
      <c r="AV566" s="40" t="str">
        <f t="shared" si="401"/>
        <v>No Aplica</v>
      </c>
      <c r="AW566" s="35">
        <v>100111004</v>
      </c>
      <c r="AX566" s="41" t="e">
        <f t="shared" si="401"/>
        <v>#REF!</v>
      </c>
      <c r="AY566" s="46" t="str">
        <f t="shared" si="401"/>
        <v>Fruta</v>
      </c>
      <c r="AZ566" s="40">
        <f t="shared" si="401"/>
        <v>38</v>
      </c>
      <c r="BA566" s="41" t="e">
        <f>+VLOOKUP($Z566,[4]!Temporalidad[[nombre]:[Columna1]],7,0)</f>
        <v>#REF!</v>
      </c>
      <c r="BB566" s="41" t="e">
        <f>+VLOOKUP($B566,[4]!Tipo_Gráfico[#Data],2,0)</f>
        <v>#REF!</v>
      </c>
      <c r="BC566" s="36" t="str">
        <f t="shared" si="398"/>
        <v>Servicio de Impuestos Internos , Ministerio de Hacienda, Chile</v>
      </c>
      <c r="BD566" s="35" t="e">
        <f>+VLOOKUP($AA566,[4]!unidad_medida[[nombre]:[Columna1]],2,0)</f>
        <v>#REF!</v>
      </c>
      <c r="BE566" s="40" t="str">
        <f t="shared" si="402"/>
        <v>No Aplica</v>
      </c>
      <c r="BF566" s="40" t="str">
        <f t="shared" si="402"/>
        <v>No Aplica</v>
      </c>
      <c r="BG566" s="40" t="str">
        <f t="shared" si="402"/>
        <v>No Aplica</v>
      </c>
      <c r="BH566" s="41" t="e">
        <f>+VLOOKUP($AP566,[4]!Responsables[#Data],3,0)</f>
        <v>#REF!</v>
      </c>
      <c r="BI566" s="41" t="e">
        <f>+VLOOKUP($AA566,[4]!unidad_medida[[nombre]:[Columna1]],5,0)</f>
        <v>#REF!</v>
      </c>
    </row>
    <row r="567" spans="1:61" ht="24" x14ac:dyDescent="0.35">
      <c r="A567" s="58" t="s">
        <v>250</v>
      </c>
      <c r="B567" s="58" t="s">
        <v>251</v>
      </c>
      <c r="C567" s="59">
        <v>4.4000000000000004</v>
      </c>
      <c r="D567" s="19">
        <f t="shared" si="394"/>
        <v>95</v>
      </c>
      <c r="E567" s="20" t="str">
        <f t="shared" si="409"/>
        <v>GR</v>
      </c>
      <c r="F567" s="21"/>
      <c r="G567" s="22"/>
      <c r="H567" s="22"/>
      <c r="I567" s="24">
        <v>100111005</v>
      </c>
      <c r="J567" s="23" t="s">
        <v>48</v>
      </c>
      <c r="K567" s="22"/>
      <c r="L567" s="22"/>
      <c r="M567" s="22"/>
      <c r="N567" s="22"/>
      <c r="O567" s="22"/>
      <c r="P567" s="53" t="str">
        <f t="shared" si="403"/>
        <v>Ventas Estimadas de Empresas del Sector Agrícola en cultivos de Avena según la Categoría de Tamaño Específica del Servicio de Impuestos Internos de Chile para el Año 2020 (USD)</v>
      </c>
      <c r="Q567" s="20" t="str">
        <f t="shared" si="408"/>
        <v>Gráfico 8</v>
      </c>
      <c r="R567" s="49" t="s">
        <v>165</v>
      </c>
      <c r="S567" s="50">
        <f t="shared" si="410"/>
        <v>100111005</v>
      </c>
      <c r="T567" s="28"/>
      <c r="U567" s="28"/>
      <c r="V567" s="28"/>
      <c r="W567" s="28"/>
      <c r="X567" s="28"/>
      <c r="Y567" s="28"/>
      <c r="Z567" s="25" t="str">
        <f t="shared" si="411"/>
        <v>https://analytics.zoho.com/open-view/2395394000001175359?ZOHO_CRITERIA=%224.5%22.%22Id_Categor%C3%ADa%22%3D100111005</v>
      </c>
      <c r="AA567" s="29" t="s">
        <v>213</v>
      </c>
      <c r="AB567" s="30" t="str">
        <f t="shared" si="406"/>
        <v>Chile</v>
      </c>
      <c r="AC567" s="31" t="str">
        <f t="shared" si="406"/>
        <v>Año 2020</v>
      </c>
      <c r="AD567" s="32" t="str">
        <f t="shared" si="406"/>
        <v>Dólar USA</v>
      </c>
      <c r="AE567" s="30" t="str">
        <f t="shared" si="406"/>
        <v>Ventas</v>
      </c>
      <c r="AG567" s="33" t="str">
        <f t="shared" si="388"/>
        <v>Gráfico 8</v>
      </c>
      <c r="AH567" s="34" t="str">
        <f t="shared" si="396"/>
        <v>Ventas Estimadas Agricultura</v>
      </c>
      <c r="AI567" s="34" t="str">
        <f t="shared" si="380"/>
        <v>Ventas estimadas de empresas dedicadas a agricultura y/o ganadería</v>
      </c>
      <c r="AJ567" s="34" t="str">
        <f t="shared" si="389"/>
        <v>Ventas Estimadas de Empresas del Sector Agrícola en cultivos de Avena según la Categoría de Tamaño Específica del Servicio de Impuestos Internos de Chile para el Año 2020 (USD)</v>
      </c>
      <c r="AK567" s="35" t="str">
        <f t="shared" si="407"/>
        <v>Año 2020</v>
      </c>
      <c r="AL567" s="34" t="str">
        <f t="shared" si="407"/>
        <v>venta estimada, empresas en agricultura, cultivos, actividad económica, agricultura, ganadería</v>
      </c>
      <c r="AM567" s="36" t="str">
        <f t="shared" si="390"/>
        <v>https://analytics.zoho.com/open-view/2395394000001175359?ZOHO_CRITERIA=%224.5%22.%22Id_Categor%C3%ADa%22%3D100111005</v>
      </c>
      <c r="AN567" s="44" t="str">
        <f t="shared" si="401"/>
        <v>CHL</v>
      </c>
      <c r="AO567" s="44" t="str">
        <f t="shared" si="401"/>
        <v>País</v>
      </c>
      <c r="AP567" s="34" t="str">
        <f t="shared" si="401"/>
        <v>Número de Empleados de las empresas dedicadas a una actividad económica asociada a la agricultura o la ganadería, según tamaño de la empresa.</v>
      </c>
      <c r="AQ567" s="45">
        <f t="shared" si="401"/>
        <v>44324</v>
      </c>
      <c r="AR567" s="36" t="str">
        <f t="shared" si="401"/>
        <v>Español</v>
      </c>
      <c r="AS567" s="36" t="str">
        <f t="shared" si="401"/>
        <v>Naty</v>
      </c>
      <c r="AT567" s="40" t="str">
        <f t="shared" si="401"/>
        <v>No Aplica</v>
      </c>
      <c r="AU567" s="40" t="str">
        <f t="shared" si="401"/>
        <v>No Aplica</v>
      </c>
      <c r="AV567" s="40" t="str">
        <f t="shared" si="401"/>
        <v>No Aplica</v>
      </c>
      <c r="AW567" s="35">
        <v>100111005</v>
      </c>
      <c r="AX567" s="41" t="e">
        <f t="shared" si="401"/>
        <v>#REF!</v>
      </c>
      <c r="AY567" s="46" t="str">
        <f t="shared" si="401"/>
        <v>Fruta</v>
      </c>
      <c r="AZ567" s="40">
        <f t="shared" si="401"/>
        <v>38</v>
      </c>
      <c r="BA567" s="41" t="e">
        <f>+VLOOKUP($Z567,[4]!Temporalidad[[nombre]:[Columna1]],7,0)</f>
        <v>#REF!</v>
      </c>
      <c r="BB567" s="41" t="e">
        <f>+VLOOKUP($B567,[4]!Tipo_Gráfico[#Data],2,0)</f>
        <v>#REF!</v>
      </c>
      <c r="BC567" s="36" t="str">
        <f t="shared" si="398"/>
        <v>Servicio de Impuestos Internos , Ministerio de Hacienda, Chile</v>
      </c>
      <c r="BD567" s="35" t="e">
        <f>+VLOOKUP($AA567,[4]!unidad_medida[[nombre]:[Columna1]],2,0)</f>
        <v>#REF!</v>
      </c>
      <c r="BE567" s="40" t="str">
        <f t="shared" si="402"/>
        <v>No Aplica</v>
      </c>
      <c r="BF567" s="40" t="str">
        <f t="shared" si="402"/>
        <v>No Aplica</v>
      </c>
      <c r="BG567" s="40" t="str">
        <f t="shared" si="402"/>
        <v>No Aplica</v>
      </c>
      <c r="BH567" s="41" t="e">
        <f>+VLOOKUP($AP567,[4]!Responsables[#Data],3,0)</f>
        <v>#REF!</v>
      </c>
      <c r="BI567" s="41" t="e">
        <f>+VLOOKUP($AA567,[4]!unidad_medida[[nombre]:[Columna1]],5,0)</f>
        <v>#REF!</v>
      </c>
    </row>
    <row r="568" spans="1:61" ht="24" x14ac:dyDescent="0.35">
      <c r="A568" s="58" t="s">
        <v>250</v>
      </c>
      <c r="B568" s="58" t="s">
        <v>251</v>
      </c>
      <c r="C568" s="59">
        <v>4.4000000000000004</v>
      </c>
      <c r="D568" s="19">
        <f t="shared" si="394"/>
        <v>96</v>
      </c>
      <c r="E568" s="20" t="str">
        <f t="shared" si="409"/>
        <v>GR</v>
      </c>
      <c r="F568" s="21"/>
      <c r="G568" s="22"/>
      <c r="H568" s="22"/>
      <c r="I568" s="24">
        <v>100111011</v>
      </c>
      <c r="J568" s="23" t="s">
        <v>48</v>
      </c>
      <c r="K568" s="22"/>
      <c r="L568" s="22"/>
      <c r="M568" s="22"/>
      <c r="N568" s="22"/>
      <c r="O568" s="22"/>
      <c r="P568" s="53" t="str">
        <f t="shared" si="403"/>
        <v>Ventas Estimadas de Empresas del Sector Agrícola en cultivos de Otros cereales según la Categoría de Tamaño Específica del Servicio de Impuestos Internos de Chile para el Año 2020 (USD)</v>
      </c>
      <c r="Q568" s="20" t="str">
        <f t="shared" si="408"/>
        <v>Gráfico 8</v>
      </c>
      <c r="R568" s="49" t="s">
        <v>167</v>
      </c>
      <c r="S568" s="50">
        <f t="shared" si="410"/>
        <v>100111011</v>
      </c>
      <c r="T568" s="28"/>
      <c r="U568" s="28"/>
      <c r="V568" s="28"/>
      <c r="W568" s="28"/>
      <c r="X568" s="28"/>
      <c r="Y568" s="28"/>
      <c r="Z568" s="25" t="str">
        <f t="shared" si="411"/>
        <v>https://analytics.zoho.com/open-view/2395394000001175359?ZOHO_CRITERIA=%224.5%22.%22Id_Categor%C3%ADa%22%3D100111011</v>
      </c>
      <c r="AA568" s="29" t="s">
        <v>214</v>
      </c>
      <c r="AB568" s="30" t="str">
        <f t="shared" si="406"/>
        <v>Chile</v>
      </c>
      <c r="AC568" s="31" t="str">
        <f t="shared" si="406"/>
        <v>Año 2020</v>
      </c>
      <c r="AD568" s="32" t="str">
        <f t="shared" si="406"/>
        <v>Dólar USA</v>
      </c>
      <c r="AE568" s="30" t="str">
        <f t="shared" si="406"/>
        <v>Ventas</v>
      </c>
      <c r="AG568" s="33" t="str">
        <f t="shared" si="388"/>
        <v>Gráfico 8</v>
      </c>
      <c r="AH568" s="34" t="str">
        <f t="shared" si="396"/>
        <v>Ventas Estimadas Agricultura</v>
      </c>
      <c r="AI568" s="34" t="str">
        <f t="shared" si="380"/>
        <v>Ventas estimadas de empresas dedicadas a agricultura y/o ganadería</v>
      </c>
      <c r="AJ568" s="34" t="str">
        <f t="shared" si="389"/>
        <v>Ventas Estimadas de Empresas del Sector Agrícola en cultivos de Otros cereales según la Categoría de Tamaño Específica del Servicio de Impuestos Internos de Chile para el Año 2020 (USD)</v>
      </c>
      <c r="AK568" s="35" t="str">
        <f t="shared" si="407"/>
        <v>Año 2020</v>
      </c>
      <c r="AL568" s="34" t="str">
        <f t="shared" si="407"/>
        <v>venta estimada, empresas en agricultura, cultivos, actividad económica, agricultura, ganadería</v>
      </c>
      <c r="AM568" s="36" t="str">
        <f t="shared" si="390"/>
        <v>https://analytics.zoho.com/open-view/2395394000001175359?ZOHO_CRITERIA=%224.5%22.%22Id_Categor%C3%ADa%22%3D100111011</v>
      </c>
      <c r="AN568" s="44" t="str">
        <f t="shared" si="401"/>
        <v>CHL</v>
      </c>
      <c r="AO568" s="44" t="str">
        <f t="shared" si="401"/>
        <v>País</v>
      </c>
      <c r="AP568" s="34" t="str">
        <f t="shared" si="401"/>
        <v>Número de Empleados de las empresas dedicadas a una actividad económica asociada a la agricultura o la ganadería, según tamaño de la empresa.</v>
      </c>
      <c r="AQ568" s="45">
        <f t="shared" si="401"/>
        <v>44324</v>
      </c>
      <c r="AR568" s="36" t="str">
        <f t="shared" si="401"/>
        <v>Español</v>
      </c>
      <c r="AS568" s="36" t="str">
        <f t="shared" si="401"/>
        <v>Naty</v>
      </c>
      <c r="AT568" s="40" t="str">
        <f t="shared" si="401"/>
        <v>No Aplica</v>
      </c>
      <c r="AU568" s="40" t="str">
        <f t="shared" si="401"/>
        <v>No Aplica</v>
      </c>
      <c r="AV568" s="40" t="str">
        <f t="shared" si="401"/>
        <v>No Aplica</v>
      </c>
      <c r="AW568" s="35">
        <v>100111011</v>
      </c>
      <c r="AX568" s="41" t="e">
        <f t="shared" si="401"/>
        <v>#REF!</v>
      </c>
      <c r="AY568" s="46" t="str">
        <f t="shared" si="401"/>
        <v>Fruta</v>
      </c>
      <c r="AZ568" s="40">
        <f t="shared" si="401"/>
        <v>38</v>
      </c>
      <c r="BA568" s="41" t="e">
        <f>+VLOOKUP($Z568,[4]!Temporalidad[[nombre]:[Columna1]],7,0)</f>
        <v>#REF!</v>
      </c>
      <c r="BB568" s="41" t="e">
        <f>+VLOOKUP($B568,[4]!Tipo_Gráfico[#Data],2,0)</f>
        <v>#REF!</v>
      </c>
      <c r="BC568" s="36" t="str">
        <f t="shared" si="398"/>
        <v>Servicio de Impuestos Internos , Ministerio de Hacienda, Chile</v>
      </c>
      <c r="BD568" s="35" t="e">
        <f>+VLOOKUP($AA568,[4]!unidad_medida[[nombre]:[Columna1]],2,0)</f>
        <v>#REF!</v>
      </c>
      <c r="BE568" s="40" t="str">
        <f t="shared" si="402"/>
        <v>No Aplica</v>
      </c>
      <c r="BF568" s="40" t="str">
        <f t="shared" si="402"/>
        <v>No Aplica</v>
      </c>
      <c r="BG568" s="40" t="str">
        <f t="shared" si="402"/>
        <v>No Aplica</v>
      </c>
      <c r="BH568" s="41" t="e">
        <f>+VLOOKUP($AP568,[4]!Responsables[#Data],3,0)</f>
        <v>#REF!</v>
      </c>
      <c r="BI568" s="41" t="e">
        <f>+VLOOKUP($AA568,[4]!unidad_medida[[nombre]:[Columna1]],5,0)</f>
        <v>#REF!</v>
      </c>
    </row>
    <row r="569" spans="1:61" ht="24" x14ac:dyDescent="0.35">
      <c r="A569" s="58" t="s">
        <v>250</v>
      </c>
      <c r="B569" s="58" t="s">
        <v>251</v>
      </c>
      <c r="C569" s="59">
        <v>4.4000000000000004</v>
      </c>
      <c r="D569" s="19">
        <f t="shared" si="394"/>
        <v>97</v>
      </c>
      <c r="E569" s="20" t="str">
        <f t="shared" si="409"/>
        <v>GR</v>
      </c>
      <c r="F569" s="21"/>
      <c r="G569" s="22"/>
      <c r="H569" s="22"/>
      <c r="I569" s="24">
        <v>100112046</v>
      </c>
      <c r="J569" s="23" t="s">
        <v>48</v>
      </c>
      <c r="K569" s="22"/>
      <c r="L569" s="22"/>
      <c r="M569" s="22"/>
      <c r="N569" s="22"/>
      <c r="O569" s="22"/>
      <c r="P569" s="53" t="str">
        <f t="shared" si="403"/>
        <v>Ventas Estimadas de Empresas del Sector Agrícola en cultivos de Hortalizas y melones según la Categoría de Tamaño Específica del Servicio de Impuestos Internos de Chile para el Año 2020 (USD)</v>
      </c>
      <c r="Q569" s="20" t="str">
        <f t="shared" si="408"/>
        <v>Gráfico 8</v>
      </c>
      <c r="R569" s="49" t="s">
        <v>169</v>
      </c>
      <c r="S569" s="50">
        <f t="shared" si="410"/>
        <v>100112046</v>
      </c>
      <c r="T569" s="28"/>
      <c r="U569" s="28"/>
      <c r="V569" s="28"/>
      <c r="W569" s="28"/>
      <c r="X569" s="28"/>
      <c r="Y569" s="28"/>
      <c r="Z569" s="25" t="str">
        <f t="shared" si="411"/>
        <v>https://analytics.zoho.com/open-view/2395394000001175359?ZOHO_CRITERIA=%224.5%22.%22Id_Categor%C3%ADa%22%3D100112046</v>
      </c>
      <c r="AA569" s="29" t="s">
        <v>215</v>
      </c>
      <c r="AB569" s="30" t="str">
        <f t="shared" si="406"/>
        <v>Chile</v>
      </c>
      <c r="AC569" s="31" t="str">
        <f t="shared" si="406"/>
        <v>Año 2020</v>
      </c>
      <c r="AD569" s="32" t="str">
        <f t="shared" si="406"/>
        <v>Dólar USA</v>
      </c>
      <c r="AE569" s="30" t="str">
        <f t="shared" si="406"/>
        <v>Ventas</v>
      </c>
      <c r="AG569" s="33" t="str">
        <f t="shared" si="388"/>
        <v>Gráfico 8</v>
      </c>
      <c r="AH569" s="34" t="str">
        <f t="shared" si="396"/>
        <v>Ventas Estimadas Agricultura</v>
      </c>
      <c r="AI569" s="34" t="str">
        <f t="shared" si="380"/>
        <v>Ventas estimadas de empresas dedicadas a agricultura y/o ganadería</v>
      </c>
      <c r="AJ569" s="34" t="str">
        <f t="shared" si="389"/>
        <v>Ventas Estimadas de Empresas del Sector Agrícola en cultivos de Hortalizas y melones según la Categoría de Tamaño Específica del Servicio de Impuestos Internos de Chile para el Año 2020 (USD)</v>
      </c>
      <c r="AK569" s="35" t="str">
        <f t="shared" si="407"/>
        <v>Año 2020</v>
      </c>
      <c r="AL569" s="34" t="str">
        <f t="shared" si="407"/>
        <v>venta estimada, empresas en agricultura, cultivos, actividad económica, agricultura, ganadería</v>
      </c>
      <c r="AM569" s="36" t="str">
        <f t="shared" si="390"/>
        <v>https://analytics.zoho.com/open-view/2395394000001175359?ZOHO_CRITERIA=%224.5%22.%22Id_Categor%C3%ADa%22%3D100112046</v>
      </c>
      <c r="AN569" s="44" t="str">
        <f t="shared" si="401"/>
        <v>CHL</v>
      </c>
      <c r="AO569" s="44" t="str">
        <f t="shared" si="401"/>
        <v>País</v>
      </c>
      <c r="AP569" s="34" t="str">
        <f t="shared" si="401"/>
        <v>Número de Empleados de las empresas dedicadas a una actividad económica asociada a la agricultura o la ganadería, según tamaño de la empresa.</v>
      </c>
      <c r="AQ569" s="45">
        <f t="shared" si="401"/>
        <v>44324</v>
      </c>
      <c r="AR569" s="36" t="str">
        <f t="shared" si="401"/>
        <v>Español</v>
      </c>
      <c r="AS569" s="36" t="str">
        <f t="shared" si="401"/>
        <v>Naty</v>
      </c>
      <c r="AT569" s="40" t="str">
        <f t="shared" si="401"/>
        <v>No Aplica</v>
      </c>
      <c r="AU569" s="40" t="str">
        <f t="shared" si="401"/>
        <v>No Aplica</v>
      </c>
      <c r="AV569" s="40" t="str">
        <f t="shared" si="401"/>
        <v>No Aplica</v>
      </c>
      <c r="AW569" s="35">
        <v>100112046</v>
      </c>
      <c r="AX569" s="41" t="e">
        <f t="shared" si="401"/>
        <v>#REF!</v>
      </c>
      <c r="AY569" s="46" t="str">
        <f t="shared" si="401"/>
        <v>Fruta</v>
      </c>
      <c r="AZ569" s="40">
        <f t="shared" si="401"/>
        <v>38</v>
      </c>
      <c r="BA569" s="41" t="e">
        <f>+VLOOKUP($Z569,[4]!Temporalidad[[nombre]:[Columna1]],7,0)</f>
        <v>#REF!</v>
      </c>
      <c r="BB569" s="41" t="e">
        <f>+VLOOKUP($B569,[4]!Tipo_Gráfico[#Data],2,0)</f>
        <v>#REF!</v>
      </c>
      <c r="BC569" s="36" t="str">
        <f t="shared" si="398"/>
        <v>Servicio de Impuestos Internos , Ministerio de Hacienda, Chile</v>
      </c>
      <c r="BD569" s="35" t="e">
        <f>+VLOOKUP($AA569,[4]!unidad_medida[[nombre]:[Columna1]],2,0)</f>
        <v>#REF!</v>
      </c>
      <c r="BE569" s="40" t="str">
        <f t="shared" si="402"/>
        <v>No Aplica</v>
      </c>
      <c r="BF569" s="40" t="str">
        <f t="shared" si="402"/>
        <v>No Aplica</v>
      </c>
      <c r="BG569" s="40" t="str">
        <f t="shared" si="402"/>
        <v>No Aplica</v>
      </c>
      <c r="BH569" s="41" t="e">
        <f>+VLOOKUP($AP569,[4]!Responsables[#Data],3,0)</f>
        <v>#REF!</v>
      </c>
      <c r="BI569" s="41" t="e">
        <f>+VLOOKUP($AA569,[4]!unidad_medida[[nombre]:[Columna1]],5,0)</f>
        <v>#REF!</v>
      </c>
    </row>
    <row r="570" spans="1:61" ht="24" x14ac:dyDescent="0.35">
      <c r="A570" s="58" t="s">
        <v>250</v>
      </c>
      <c r="B570" s="58" t="s">
        <v>251</v>
      </c>
      <c r="C570" s="59">
        <v>4.4000000000000004</v>
      </c>
      <c r="D570" s="19">
        <f t="shared" si="394"/>
        <v>98</v>
      </c>
      <c r="E570" s="20" t="str">
        <f t="shared" si="409"/>
        <v>GR</v>
      </c>
      <c r="F570" s="21"/>
      <c r="G570" s="22"/>
      <c r="H570" s="22"/>
      <c r="I570" s="24">
        <v>100113001</v>
      </c>
      <c r="J570" s="23" t="s">
        <v>48</v>
      </c>
      <c r="K570" s="22"/>
      <c r="L570" s="22"/>
      <c r="M570" s="22"/>
      <c r="N570" s="22"/>
      <c r="O570" s="22"/>
      <c r="P570" s="53" t="str">
        <f t="shared" si="403"/>
        <v>Ventas Estimadas de Empresas del Sector Agrícola en cultivos de Lupino según la Categoría de Tamaño Específica del Servicio de Impuestos Internos de Chile para el Año 2020 (USD)</v>
      </c>
      <c r="Q570" s="20" t="str">
        <f t="shared" si="408"/>
        <v>Gráfico 8</v>
      </c>
      <c r="R570" s="49" t="s">
        <v>171</v>
      </c>
      <c r="S570" s="50">
        <f t="shared" si="410"/>
        <v>100113001</v>
      </c>
      <c r="T570" s="28"/>
      <c r="U570" s="28"/>
      <c r="V570" s="28"/>
      <c r="W570" s="28"/>
      <c r="X570" s="28"/>
      <c r="Y570" s="28"/>
      <c r="Z570" s="25" t="str">
        <f t="shared" si="411"/>
        <v>https://analytics.zoho.com/open-view/2395394000001175359?ZOHO_CRITERIA=%224.5%22.%22Id_Categor%C3%ADa%22%3D100113001</v>
      </c>
      <c r="AA570" s="29" t="s">
        <v>216</v>
      </c>
      <c r="AB570" s="30" t="str">
        <f t="shared" si="406"/>
        <v>Chile</v>
      </c>
      <c r="AC570" s="31" t="str">
        <f t="shared" si="406"/>
        <v>Año 2020</v>
      </c>
      <c r="AD570" s="32" t="str">
        <f t="shared" si="406"/>
        <v>Dólar USA</v>
      </c>
      <c r="AE570" s="30" t="str">
        <f t="shared" si="406"/>
        <v>Ventas</v>
      </c>
      <c r="AG570" s="33" t="str">
        <f t="shared" si="388"/>
        <v>Gráfico 8</v>
      </c>
      <c r="AH570" s="34" t="str">
        <f t="shared" si="396"/>
        <v>Ventas Estimadas Agricultura</v>
      </c>
      <c r="AI570" s="34" t="str">
        <f t="shared" si="380"/>
        <v>Ventas estimadas de empresas dedicadas a agricultura y/o ganadería</v>
      </c>
      <c r="AJ570" s="34" t="str">
        <f t="shared" si="389"/>
        <v>Ventas Estimadas de Empresas del Sector Agrícola en cultivos de Lupino según la Categoría de Tamaño Específica del Servicio de Impuestos Internos de Chile para el Año 2020 (USD)</v>
      </c>
      <c r="AK570" s="35" t="str">
        <f t="shared" si="407"/>
        <v>Año 2020</v>
      </c>
      <c r="AL570" s="34" t="str">
        <f t="shared" si="407"/>
        <v>venta estimada, empresas en agricultura, cultivos, actividad económica, agricultura, ganadería</v>
      </c>
      <c r="AM570" s="36" t="str">
        <f t="shared" si="390"/>
        <v>https://analytics.zoho.com/open-view/2395394000001175359?ZOHO_CRITERIA=%224.5%22.%22Id_Categor%C3%ADa%22%3D100113001</v>
      </c>
      <c r="AN570" s="44" t="str">
        <f t="shared" ref="AN570:AW585" si="412">+AN569</f>
        <v>CHL</v>
      </c>
      <c r="AO570" s="44" t="str">
        <f t="shared" si="412"/>
        <v>País</v>
      </c>
      <c r="AP570" s="34" t="str">
        <f t="shared" si="412"/>
        <v>Número de Empleados de las empresas dedicadas a una actividad económica asociada a la agricultura o la ganadería, según tamaño de la empresa.</v>
      </c>
      <c r="AQ570" s="45">
        <f t="shared" si="412"/>
        <v>44324</v>
      </c>
      <c r="AR570" s="36" t="str">
        <f t="shared" si="412"/>
        <v>Español</v>
      </c>
      <c r="AS570" s="36" t="str">
        <f t="shared" si="412"/>
        <v>Naty</v>
      </c>
      <c r="AT570" s="40" t="str">
        <f t="shared" si="412"/>
        <v>No Aplica</v>
      </c>
      <c r="AU570" s="40" t="str">
        <f t="shared" si="412"/>
        <v>No Aplica</v>
      </c>
      <c r="AV570" s="40" t="str">
        <f t="shared" si="412"/>
        <v>No Aplica</v>
      </c>
      <c r="AW570" s="35">
        <v>100113001</v>
      </c>
      <c r="AX570" s="41" t="e">
        <f t="shared" ref="AX570:AZ585" si="413">+AX569</f>
        <v>#REF!</v>
      </c>
      <c r="AY570" s="46" t="str">
        <f t="shared" si="413"/>
        <v>Fruta</v>
      </c>
      <c r="AZ570" s="40">
        <f t="shared" si="413"/>
        <v>38</v>
      </c>
      <c r="BA570" s="41" t="e">
        <f>+VLOOKUP($Z570,[4]!Temporalidad[[nombre]:[Columna1]],7,0)</f>
        <v>#REF!</v>
      </c>
      <c r="BB570" s="41" t="e">
        <f>+VLOOKUP($B570,[4]!Tipo_Gráfico[#Data],2,0)</f>
        <v>#REF!</v>
      </c>
      <c r="BC570" s="36" t="str">
        <f t="shared" si="398"/>
        <v>Servicio de Impuestos Internos , Ministerio de Hacienda, Chile</v>
      </c>
      <c r="BD570" s="35" t="e">
        <f>+VLOOKUP($AA570,[4]!unidad_medida[[nombre]:[Columna1]],2,0)</f>
        <v>#REF!</v>
      </c>
      <c r="BE570" s="40" t="str">
        <f t="shared" ref="BE570:BG585" si="414">+BE569</f>
        <v>No Aplica</v>
      </c>
      <c r="BF570" s="40" t="str">
        <f t="shared" si="414"/>
        <v>No Aplica</v>
      </c>
      <c r="BG570" s="40" t="str">
        <f t="shared" si="414"/>
        <v>No Aplica</v>
      </c>
      <c r="BH570" s="41" t="e">
        <f>+VLOOKUP($AP570,[4]!Responsables[#Data],3,0)</f>
        <v>#REF!</v>
      </c>
      <c r="BI570" s="41" t="e">
        <f>+VLOOKUP($AA570,[4]!unidad_medida[[nombre]:[Columna1]],5,0)</f>
        <v>#REF!</v>
      </c>
    </row>
    <row r="571" spans="1:61" ht="24" x14ac:dyDescent="0.35">
      <c r="A571" s="58" t="s">
        <v>250</v>
      </c>
      <c r="B571" s="58" t="s">
        <v>251</v>
      </c>
      <c r="C571" s="59">
        <v>4.4000000000000004</v>
      </c>
      <c r="D571" s="19">
        <f t="shared" si="394"/>
        <v>99</v>
      </c>
      <c r="E571" s="20" t="s">
        <v>47</v>
      </c>
      <c r="F571" s="21"/>
      <c r="G571" s="22"/>
      <c r="H571" s="22"/>
      <c r="I571" s="24">
        <v>100113002</v>
      </c>
      <c r="J571" s="23" t="s">
        <v>48</v>
      </c>
      <c r="K571" s="22"/>
      <c r="L571" s="22"/>
      <c r="M571" s="22"/>
      <c r="N571" s="22"/>
      <c r="O571" s="22"/>
      <c r="P571" s="53" t="str">
        <f t="shared" si="403"/>
        <v>Ventas Estimadas de Empresas del Sector Agrícola en cultivos de Semillas de Maravilla según la Categoría de Tamaño Específica del Servicio de Impuestos Internos de Chile para el Año 2020 (USD)</v>
      </c>
      <c r="Q571" s="20" t="s">
        <v>206</v>
      </c>
      <c r="R571" s="49" t="s">
        <v>173</v>
      </c>
      <c r="S571" s="50">
        <f t="shared" si="410"/>
        <v>100113002</v>
      </c>
      <c r="T571" s="28"/>
      <c r="U571" s="28"/>
      <c r="V571" s="28"/>
      <c r="W571" s="28"/>
      <c r="X571" s="28"/>
      <c r="Y571" s="28"/>
      <c r="Z571" s="25" t="str">
        <f t="shared" si="411"/>
        <v>https://analytics.zoho.com/open-view/2395394000001175359?ZOHO_CRITERIA=%224.5%22.%22Id_Categor%C3%ADa%22%3D100113002</v>
      </c>
      <c r="AA571" s="29" t="s">
        <v>217</v>
      </c>
      <c r="AB571" s="30" t="str">
        <f t="shared" ref="AB571:AE586" si="415">+AB570</f>
        <v>Chile</v>
      </c>
      <c r="AC571" s="31" t="str">
        <f t="shared" si="415"/>
        <v>Año 2020</v>
      </c>
      <c r="AD571" s="32" t="str">
        <f t="shared" si="415"/>
        <v>Dólar USA</v>
      </c>
      <c r="AE571" s="30" t="str">
        <f t="shared" si="415"/>
        <v>Ventas</v>
      </c>
      <c r="AG571" s="33" t="str">
        <f t="shared" si="388"/>
        <v>Gráfico 8</v>
      </c>
      <c r="AH571" s="34" t="str">
        <f t="shared" si="396"/>
        <v>Ventas Estimadas Agricultura</v>
      </c>
      <c r="AI571" s="34" t="str">
        <f t="shared" si="380"/>
        <v>Ventas estimadas de empresas dedicadas a agricultura y/o ganadería</v>
      </c>
      <c r="AJ571" s="34" t="str">
        <f t="shared" si="389"/>
        <v>Ventas Estimadas de Empresas del Sector Agrícola en cultivos de Semillas de Maravilla según la Categoría de Tamaño Específica del Servicio de Impuestos Internos de Chile para el Año 2020 (USD)</v>
      </c>
      <c r="AK571" s="35" t="str">
        <f t="shared" ref="AK571:AL586" si="416">+AK570</f>
        <v>Año 2020</v>
      </c>
      <c r="AL571" s="34" t="str">
        <f t="shared" si="416"/>
        <v>venta estimada, empresas en agricultura, cultivos, actividad económica, agricultura, ganadería</v>
      </c>
      <c r="AM571" s="36" t="str">
        <f t="shared" si="390"/>
        <v>https://analytics.zoho.com/open-view/2395394000001175359?ZOHO_CRITERIA=%224.5%22.%22Id_Categor%C3%ADa%22%3D100113002</v>
      </c>
      <c r="AN571" s="44" t="str">
        <f t="shared" si="412"/>
        <v>CHL</v>
      </c>
      <c r="AO571" s="44" t="str">
        <f t="shared" si="412"/>
        <v>País</v>
      </c>
      <c r="AP571" s="34" t="str">
        <f t="shared" si="412"/>
        <v>Número de Empleados de las empresas dedicadas a una actividad económica asociada a la agricultura o la ganadería, según tamaño de la empresa.</v>
      </c>
      <c r="AQ571" s="45">
        <f t="shared" si="412"/>
        <v>44324</v>
      </c>
      <c r="AR571" s="36" t="str">
        <f t="shared" si="412"/>
        <v>Español</v>
      </c>
      <c r="AS571" s="36" t="str">
        <f t="shared" si="412"/>
        <v>Naty</v>
      </c>
      <c r="AT571" s="40" t="str">
        <f t="shared" si="412"/>
        <v>No Aplica</v>
      </c>
      <c r="AU571" s="40" t="str">
        <f t="shared" si="412"/>
        <v>No Aplica</v>
      </c>
      <c r="AV571" s="40" t="str">
        <f t="shared" si="412"/>
        <v>No Aplica</v>
      </c>
      <c r="AW571" s="35">
        <v>100113002</v>
      </c>
      <c r="AX571" s="41" t="e">
        <f t="shared" si="413"/>
        <v>#REF!</v>
      </c>
      <c r="AY571" s="46" t="str">
        <f t="shared" si="413"/>
        <v>Fruta</v>
      </c>
      <c r="AZ571" s="40">
        <f t="shared" si="413"/>
        <v>38</v>
      </c>
      <c r="BA571" s="41" t="e">
        <f>+VLOOKUP($Z571,[4]!Temporalidad[[nombre]:[Columna1]],7,0)</f>
        <v>#REF!</v>
      </c>
      <c r="BB571" s="41" t="e">
        <f>+VLOOKUP($B571,[4]!Tipo_Gráfico[#Data],2,0)</f>
        <v>#REF!</v>
      </c>
      <c r="BC571" s="36" t="str">
        <f t="shared" si="398"/>
        <v>Servicio de Impuestos Internos , Ministerio de Hacienda, Chile</v>
      </c>
      <c r="BD571" s="35" t="e">
        <f>+VLOOKUP($AA571,[4]!unidad_medida[[nombre]:[Columna1]],2,0)</f>
        <v>#REF!</v>
      </c>
      <c r="BE571" s="40" t="str">
        <f t="shared" si="414"/>
        <v>No Aplica</v>
      </c>
      <c r="BF571" s="40" t="str">
        <f t="shared" si="414"/>
        <v>No Aplica</v>
      </c>
      <c r="BG571" s="40" t="str">
        <f t="shared" si="414"/>
        <v>No Aplica</v>
      </c>
      <c r="BH571" s="41" t="e">
        <f>+VLOOKUP($AP571,[4]!Responsables[#Data],3,0)</f>
        <v>#REF!</v>
      </c>
      <c r="BI571" s="41" t="e">
        <f>+VLOOKUP($AA571,[4]!unidad_medida[[nombre]:[Columna1]],5,0)</f>
        <v>#REF!</v>
      </c>
    </row>
    <row r="572" spans="1:61" ht="24" x14ac:dyDescent="0.35">
      <c r="A572" s="58" t="s">
        <v>250</v>
      </c>
      <c r="B572" s="58" t="s">
        <v>251</v>
      </c>
      <c r="C572" s="59">
        <v>4.4000000000000004</v>
      </c>
      <c r="D572" s="19">
        <f t="shared" si="394"/>
        <v>100</v>
      </c>
      <c r="E572" s="20" t="str">
        <f>+E571</f>
        <v>GR</v>
      </c>
      <c r="F572" s="21"/>
      <c r="G572" s="22"/>
      <c r="H572" s="22"/>
      <c r="I572" s="24">
        <v>100113003</v>
      </c>
      <c r="J572" s="23" t="s">
        <v>48</v>
      </c>
      <c r="K572" s="22"/>
      <c r="L572" s="22"/>
      <c r="M572" s="22"/>
      <c r="N572" s="22"/>
      <c r="O572" s="22"/>
      <c r="P572" s="53" t="str">
        <f t="shared" si="403"/>
        <v>Ventas Estimadas de Empresas del Sector Agrícola en cultivos de Semillas de Raps según la Categoría de Tamaño Específica del Servicio de Impuestos Internos de Chile para el Año 2020 (USD)</v>
      </c>
      <c r="Q572" s="20" t="str">
        <f t="shared" ref="Q572:Q582" si="417">+Q571</f>
        <v>Gráfico 8</v>
      </c>
      <c r="R572" s="49" t="s">
        <v>175</v>
      </c>
      <c r="S572" s="50">
        <f t="shared" si="410"/>
        <v>100113003</v>
      </c>
      <c r="T572" s="28"/>
      <c r="U572" s="28"/>
      <c r="V572" s="28"/>
      <c r="W572" s="28"/>
      <c r="X572" s="28"/>
      <c r="Y572" s="28"/>
      <c r="Z572" s="25" t="str">
        <f t="shared" si="411"/>
        <v>https://analytics.zoho.com/open-view/2395394000001175359?ZOHO_CRITERIA=%224.5%22.%22Id_Categor%C3%ADa%22%3D100113003</v>
      </c>
      <c r="AA572" s="29" t="s">
        <v>218</v>
      </c>
      <c r="AB572" s="30" t="str">
        <f t="shared" si="415"/>
        <v>Chile</v>
      </c>
      <c r="AC572" s="31" t="str">
        <f t="shared" si="415"/>
        <v>Año 2020</v>
      </c>
      <c r="AD572" s="32" t="str">
        <f t="shared" si="415"/>
        <v>Dólar USA</v>
      </c>
      <c r="AE572" s="30" t="str">
        <f t="shared" si="415"/>
        <v>Ventas</v>
      </c>
      <c r="AG572" s="33" t="str">
        <f t="shared" si="388"/>
        <v>Gráfico 8</v>
      </c>
      <c r="AH572" s="34" t="str">
        <f t="shared" si="396"/>
        <v>Ventas Estimadas Agricultura</v>
      </c>
      <c r="AI572" s="34" t="str">
        <f t="shared" si="380"/>
        <v>Ventas estimadas de empresas dedicadas a agricultura y/o ganadería</v>
      </c>
      <c r="AJ572" s="34" t="str">
        <f t="shared" si="389"/>
        <v>Ventas Estimadas de Empresas del Sector Agrícola en cultivos de Semillas de Raps según la Categoría de Tamaño Específica del Servicio de Impuestos Internos de Chile para el Año 2020 (USD)</v>
      </c>
      <c r="AK572" s="35" t="str">
        <f t="shared" si="416"/>
        <v>Año 2020</v>
      </c>
      <c r="AL572" s="34" t="str">
        <f t="shared" si="416"/>
        <v>venta estimada, empresas en agricultura, cultivos, actividad económica, agricultura, ganadería</v>
      </c>
      <c r="AM572" s="36" t="str">
        <f t="shared" si="390"/>
        <v>https://analytics.zoho.com/open-view/2395394000001175359?ZOHO_CRITERIA=%224.5%22.%22Id_Categor%C3%ADa%22%3D100113003</v>
      </c>
      <c r="AN572" s="44" t="str">
        <f t="shared" si="412"/>
        <v>CHL</v>
      </c>
      <c r="AO572" s="44" t="str">
        <f t="shared" si="412"/>
        <v>País</v>
      </c>
      <c r="AP572" s="34" t="str">
        <f t="shared" si="412"/>
        <v>Número de Empleados de las empresas dedicadas a una actividad económica asociada a la agricultura o la ganadería, según tamaño de la empresa.</v>
      </c>
      <c r="AQ572" s="45">
        <f t="shared" si="412"/>
        <v>44324</v>
      </c>
      <c r="AR572" s="36" t="str">
        <f t="shared" si="412"/>
        <v>Español</v>
      </c>
      <c r="AS572" s="36" t="str">
        <f t="shared" si="412"/>
        <v>Naty</v>
      </c>
      <c r="AT572" s="40" t="str">
        <f t="shared" si="412"/>
        <v>No Aplica</v>
      </c>
      <c r="AU572" s="40" t="str">
        <f t="shared" si="412"/>
        <v>No Aplica</v>
      </c>
      <c r="AV572" s="40" t="str">
        <f t="shared" si="412"/>
        <v>No Aplica</v>
      </c>
      <c r="AW572" s="35">
        <v>100113003</v>
      </c>
      <c r="AX572" s="41" t="e">
        <f t="shared" si="413"/>
        <v>#REF!</v>
      </c>
      <c r="AY572" s="46" t="str">
        <f t="shared" si="413"/>
        <v>Fruta</v>
      </c>
      <c r="AZ572" s="40">
        <f t="shared" si="413"/>
        <v>38</v>
      </c>
      <c r="BA572" s="41" t="e">
        <f>+VLOOKUP($Z572,[4]!Temporalidad[[nombre]:[Columna1]],7,0)</f>
        <v>#REF!</v>
      </c>
      <c r="BB572" s="41" t="e">
        <f>+VLOOKUP($B572,[4]!Tipo_Gráfico[#Data],2,0)</f>
        <v>#REF!</v>
      </c>
      <c r="BC572" s="36" t="str">
        <f t="shared" si="398"/>
        <v>Servicio de Impuestos Internos , Ministerio de Hacienda, Chile</v>
      </c>
      <c r="BD572" s="35" t="e">
        <f>+VLOOKUP($AA572,[4]!unidad_medida[[nombre]:[Columna1]],2,0)</f>
        <v>#REF!</v>
      </c>
      <c r="BE572" s="40" t="str">
        <f t="shared" si="414"/>
        <v>No Aplica</v>
      </c>
      <c r="BF572" s="40" t="str">
        <f t="shared" si="414"/>
        <v>No Aplica</v>
      </c>
      <c r="BG572" s="40" t="str">
        <f t="shared" si="414"/>
        <v>No Aplica</v>
      </c>
      <c r="BH572" s="41" t="e">
        <f>+VLOOKUP($AP572,[4]!Responsables[#Data],3,0)</f>
        <v>#REF!</v>
      </c>
      <c r="BI572" s="41" t="e">
        <f>+VLOOKUP($AA572,[4]!unidad_medida[[nombre]:[Columna1]],5,0)</f>
        <v>#REF!</v>
      </c>
    </row>
    <row r="573" spans="1:61" ht="24" x14ac:dyDescent="0.35">
      <c r="A573" s="58" t="s">
        <v>250</v>
      </c>
      <c r="B573" s="58" t="s">
        <v>251</v>
      </c>
      <c r="C573" s="59">
        <v>4.4000000000000004</v>
      </c>
      <c r="D573" s="19">
        <f t="shared" si="394"/>
        <v>101</v>
      </c>
      <c r="E573" s="20" t="str">
        <f t="shared" ref="E573:E585" si="418">+E572</f>
        <v>GR</v>
      </c>
      <c r="F573" s="21"/>
      <c r="G573" s="22"/>
      <c r="H573" s="22"/>
      <c r="I573" s="24">
        <v>100113004</v>
      </c>
      <c r="J573" s="23" t="s">
        <v>48</v>
      </c>
      <c r="K573" s="22"/>
      <c r="L573" s="22"/>
      <c r="M573" s="22"/>
      <c r="N573" s="22"/>
      <c r="O573" s="22"/>
      <c r="P573" s="53" t="str">
        <f t="shared" si="403"/>
        <v>Ventas Estimadas de Empresas del Sector Agrícola en cultivos de Remolacha azucarera según la Categoría de Tamaño Específica del Servicio de Impuestos Internos de Chile para el Año 2020 (USD)</v>
      </c>
      <c r="Q573" s="20" t="str">
        <f t="shared" si="417"/>
        <v>Gráfico 8</v>
      </c>
      <c r="R573" s="49" t="s">
        <v>177</v>
      </c>
      <c r="S573" s="50">
        <f t="shared" si="410"/>
        <v>100113004</v>
      </c>
      <c r="T573" s="28"/>
      <c r="U573" s="28"/>
      <c r="V573" s="28"/>
      <c r="W573" s="28"/>
      <c r="X573" s="28"/>
      <c r="Y573" s="28"/>
      <c r="Z573" s="25" t="str">
        <f t="shared" si="411"/>
        <v>https://analytics.zoho.com/open-view/2395394000001175359?ZOHO_CRITERIA=%224.5%22.%22Id_Categor%C3%ADa%22%3D100113004</v>
      </c>
      <c r="AA573" s="29" t="s">
        <v>219</v>
      </c>
      <c r="AB573" s="30" t="str">
        <f t="shared" si="415"/>
        <v>Chile</v>
      </c>
      <c r="AC573" s="31" t="str">
        <f t="shared" si="415"/>
        <v>Año 2020</v>
      </c>
      <c r="AD573" s="32" t="str">
        <f t="shared" si="415"/>
        <v>Dólar USA</v>
      </c>
      <c r="AE573" s="30" t="str">
        <f t="shared" si="415"/>
        <v>Ventas</v>
      </c>
      <c r="AG573" s="33" t="str">
        <f t="shared" si="388"/>
        <v>Gráfico 8</v>
      </c>
      <c r="AH573" s="34" t="str">
        <f t="shared" si="396"/>
        <v>Ventas Estimadas Agricultura</v>
      </c>
      <c r="AI573" s="34" t="str">
        <f t="shared" si="380"/>
        <v>Ventas estimadas de empresas dedicadas a agricultura y/o ganadería</v>
      </c>
      <c r="AJ573" s="34" t="str">
        <f t="shared" si="389"/>
        <v>Ventas Estimadas de Empresas del Sector Agrícola en cultivos de Remolacha azucarera según la Categoría de Tamaño Específica del Servicio de Impuestos Internos de Chile para el Año 2020 (USD)</v>
      </c>
      <c r="AK573" s="35" t="str">
        <f t="shared" si="416"/>
        <v>Año 2020</v>
      </c>
      <c r="AL573" s="34" t="str">
        <f t="shared" si="416"/>
        <v>venta estimada, empresas en agricultura, cultivos, actividad económica, agricultura, ganadería</v>
      </c>
      <c r="AM573" s="36" t="str">
        <f t="shared" si="390"/>
        <v>https://analytics.zoho.com/open-view/2395394000001175359?ZOHO_CRITERIA=%224.5%22.%22Id_Categor%C3%ADa%22%3D100113004</v>
      </c>
      <c r="AN573" s="44" t="str">
        <f t="shared" si="412"/>
        <v>CHL</v>
      </c>
      <c r="AO573" s="44" t="str">
        <f t="shared" si="412"/>
        <v>País</v>
      </c>
      <c r="AP573" s="34" t="str">
        <f t="shared" si="412"/>
        <v>Número de Empleados de las empresas dedicadas a una actividad económica asociada a la agricultura o la ganadería, según tamaño de la empresa.</v>
      </c>
      <c r="AQ573" s="45">
        <f t="shared" si="412"/>
        <v>44324</v>
      </c>
      <c r="AR573" s="36" t="str">
        <f t="shared" si="412"/>
        <v>Español</v>
      </c>
      <c r="AS573" s="36" t="str">
        <f t="shared" si="412"/>
        <v>Naty</v>
      </c>
      <c r="AT573" s="40" t="str">
        <f t="shared" si="412"/>
        <v>No Aplica</v>
      </c>
      <c r="AU573" s="40" t="str">
        <f t="shared" si="412"/>
        <v>No Aplica</v>
      </c>
      <c r="AV573" s="40" t="str">
        <f t="shared" si="412"/>
        <v>No Aplica</v>
      </c>
      <c r="AW573" s="35">
        <v>100113004</v>
      </c>
      <c r="AX573" s="41" t="e">
        <f t="shared" si="413"/>
        <v>#REF!</v>
      </c>
      <c r="AY573" s="46" t="str">
        <f t="shared" si="413"/>
        <v>Fruta</v>
      </c>
      <c r="AZ573" s="40">
        <f t="shared" si="413"/>
        <v>38</v>
      </c>
      <c r="BA573" s="41" t="e">
        <f>+VLOOKUP($Z573,[4]!Temporalidad[[nombre]:[Columna1]],7,0)</f>
        <v>#REF!</v>
      </c>
      <c r="BB573" s="41" t="e">
        <f>+VLOOKUP($B573,[4]!Tipo_Gráfico[#Data],2,0)</f>
        <v>#REF!</v>
      </c>
      <c r="BC573" s="36" t="str">
        <f t="shared" si="398"/>
        <v>Servicio de Impuestos Internos , Ministerio de Hacienda, Chile</v>
      </c>
      <c r="BD573" s="35" t="e">
        <f>+VLOOKUP($AA573,[4]!unidad_medida[[nombre]:[Columna1]],2,0)</f>
        <v>#REF!</v>
      </c>
      <c r="BE573" s="40" t="str">
        <f t="shared" si="414"/>
        <v>No Aplica</v>
      </c>
      <c r="BF573" s="40" t="str">
        <f t="shared" si="414"/>
        <v>No Aplica</v>
      </c>
      <c r="BG573" s="40" t="str">
        <f t="shared" si="414"/>
        <v>No Aplica</v>
      </c>
      <c r="BH573" s="41" t="e">
        <f>+VLOOKUP($AP573,[4]!Responsables[#Data],3,0)</f>
        <v>#REF!</v>
      </c>
      <c r="BI573" s="41" t="e">
        <f>+VLOOKUP($AA573,[4]!unidad_medida[[nombre]:[Columna1]],5,0)</f>
        <v>#REF!</v>
      </c>
    </row>
    <row r="574" spans="1:61" ht="24" x14ac:dyDescent="0.35">
      <c r="A574" s="58" t="s">
        <v>250</v>
      </c>
      <c r="B574" s="58" t="s">
        <v>251</v>
      </c>
      <c r="C574" s="59">
        <v>4.4000000000000004</v>
      </c>
      <c r="D574" s="19">
        <f t="shared" si="394"/>
        <v>102</v>
      </c>
      <c r="E574" s="20" t="str">
        <f t="shared" si="418"/>
        <v>GR</v>
      </c>
      <c r="F574" s="21"/>
      <c r="G574" s="22"/>
      <c r="H574" s="22"/>
      <c r="I574" s="24">
        <v>100113005</v>
      </c>
      <c r="J574" s="23" t="s">
        <v>48</v>
      </c>
      <c r="K574" s="22"/>
      <c r="L574" s="22"/>
      <c r="M574" s="22"/>
      <c r="N574" s="22"/>
      <c r="O574" s="22"/>
      <c r="P574" s="53" t="str">
        <f t="shared" si="403"/>
        <v>Ventas Estimadas de Empresas del Sector Agrícola en cultivos de Tabaco según la Categoría de Tamaño Específica del Servicio de Impuestos Internos de Chile para el Año 2020 (USD)</v>
      </c>
      <c r="Q574" s="20" t="str">
        <f t="shared" si="417"/>
        <v>Gráfico 8</v>
      </c>
      <c r="R574" s="49" t="s">
        <v>179</v>
      </c>
      <c r="S574" s="50">
        <f t="shared" si="410"/>
        <v>100113005</v>
      </c>
      <c r="T574" s="28"/>
      <c r="U574" s="28"/>
      <c r="V574" s="28"/>
      <c r="W574" s="28"/>
      <c r="X574" s="28"/>
      <c r="Y574" s="28"/>
      <c r="Z574" s="25" t="str">
        <f t="shared" si="411"/>
        <v>https://analytics.zoho.com/open-view/2395394000001175359?ZOHO_CRITERIA=%224.5%22.%22Id_Categor%C3%ADa%22%3D100113005</v>
      </c>
      <c r="AA574" s="29" t="s">
        <v>220</v>
      </c>
      <c r="AB574" s="30" t="str">
        <f t="shared" si="415"/>
        <v>Chile</v>
      </c>
      <c r="AC574" s="31" t="str">
        <f t="shared" si="415"/>
        <v>Año 2020</v>
      </c>
      <c r="AD574" s="32" t="str">
        <f t="shared" si="415"/>
        <v>Dólar USA</v>
      </c>
      <c r="AE574" s="30" t="str">
        <f t="shared" si="415"/>
        <v>Ventas</v>
      </c>
      <c r="AG574" s="33" t="str">
        <f t="shared" si="388"/>
        <v>Gráfico 8</v>
      </c>
      <c r="AH574" s="34" t="str">
        <f t="shared" si="396"/>
        <v>Ventas Estimadas Agricultura</v>
      </c>
      <c r="AI574" s="34" t="str">
        <f t="shared" si="380"/>
        <v>Ventas estimadas de empresas dedicadas a agricultura y/o ganadería</v>
      </c>
      <c r="AJ574" s="34" t="str">
        <f t="shared" si="389"/>
        <v>Ventas Estimadas de Empresas del Sector Agrícola en cultivos de Tabaco según la Categoría de Tamaño Específica del Servicio de Impuestos Internos de Chile para el Año 2020 (USD)</v>
      </c>
      <c r="AK574" s="35" t="str">
        <f t="shared" si="416"/>
        <v>Año 2020</v>
      </c>
      <c r="AL574" s="34" t="str">
        <f t="shared" si="416"/>
        <v>venta estimada, empresas en agricultura, cultivos, actividad económica, agricultura, ganadería</v>
      </c>
      <c r="AM574" s="36" t="str">
        <f t="shared" si="390"/>
        <v>https://analytics.zoho.com/open-view/2395394000001175359?ZOHO_CRITERIA=%224.5%22.%22Id_Categor%C3%ADa%22%3D100113005</v>
      </c>
      <c r="AN574" s="44" t="str">
        <f t="shared" si="412"/>
        <v>CHL</v>
      </c>
      <c r="AO574" s="44" t="str">
        <f t="shared" si="412"/>
        <v>País</v>
      </c>
      <c r="AP574" s="34" t="str">
        <f t="shared" si="412"/>
        <v>Número de Empleados de las empresas dedicadas a una actividad económica asociada a la agricultura o la ganadería, según tamaño de la empresa.</v>
      </c>
      <c r="AQ574" s="45">
        <f t="shared" si="412"/>
        <v>44324</v>
      </c>
      <c r="AR574" s="36" t="str">
        <f t="shared" si="412"/>
        <v>Español</v>
      </c>
      <c r="AS574" s="36" t="str">
        <f t="shared" si="412"/>
        <v>Naty</v>
      </c>
      <c r="AT574" s="40" t="str">
        <f t="shared" si="412"/>
        <v>No Aplica</v>
      </c>
      <c r="AU574" s="40" t="str">
        <f t="shared" si="412"/>
        <v>No Aplica</v>
      </c>
      <c r="AV574" s="40" t="str">
        <f t="shared" si="412"/>
        <v>No Aplica</v>
      </c>
      <c r="AW574" s="35">
        <v>100113005</v>
      </c>
      <c r="AX574" s="41" t="e">
        <f t="shared" si="413"/>
        <v>#REF!</v>
      </c>
      <c r="AY574" s="46" t="str">
        <f t="shared" si="413"/>
        <v>Fruta</v>
      </c>
      <c r="AZ574" s="40">
        <f t="shared" si="413"/>
        <v>38</v>
      </c>
      <c r="BA574" s="41" t="e">
        <f>+VLOOKUP($Z574,[4]!Temporalidad[[nombre]:[Columna1]],7,0)</f>
        <v>#REF!</v>
      </c>
      <c r="BB574" s="41" t="e">
        <f>+VLOOKUP($B574,[4]!Tipo_Gráfico[#Data],2,0)</f>
        <v>#REF!</v>
      </c>
      <c r="BC574" s="36" t="str">
        <f t="shared" si="398"/>
        <v>Servicio de Impuestos Internos , Ministerio de Hacienda, Chile</v>
      </c>
      <c r="BD574" s="35" t="e">
        <f>+VLOOKUP($AA574,[4]!unidad_medida[[nombre]:[Columna1]],2,0)</f>
        <v>#REF!</v>
      </c>
      <c r="BE574" s="40" t="str">
        <f t="shared" si="414"/>
        <v>No Aplica</v>
      </c>
      <c r="BF574" s="40" t="str">
        <f t="shared" si="414"/>
        <v>No Aplica</v>
      </c>
      <c r="BG574" s="40" t="str">
        <f t="shared" si="414"/>
        <v>No Aplica</v>
      </c>
      <c r="BH574" s="41" t="e">
        <f>+VLOOKUP($AP574,[4]!Responsables[#Data],3,0)</f>
        <v>#REF!</v>
      </c>
      <c r="BI574" s="41" t="e">
        <f>+VLOOKUP($AA574,[4]!unidad_medida[[nombre]:[Columna1]],5,0)</f>
        <v>#REF!</v>
      </c>
    </row>
    <row r="575" spans="1:61" ht="24" x14ac:dyDescent="0.35">
      <c r="A575" s="58" t="s">
        <v>250</v>
      </c>
      <c r="B575" s="58" t="s">
        <v>251</v>
      </c>
      <c r="C575" s="59">
        <v>4.4000000000000004</v>
      </c>
      <c r="D575" s="19">
        <f t="shared" si="394"/>
        <v>103</v>
      </c>
      <c r="E575" s="20" t="str">
        <f t="shared" si="418"/>
        <v>GR</v>
      </c>
      <c r="F575" s="21"/>
      <c r="G575" s="22"/>
      <c r="H575" s="22"/>
      <c r="I575" s="24">
        <v>100114001</v>
      </c>
      <c r="J575" s="23" t="s">
        <v>48</v>
      </c>
      <c r="K575" s="22"/>
      <c r="L575" s="22"/>
      <c r="M575" s="22"/>
      <c r="N575" s="22"/>
      <c r="O575" s="22"/>
      <c r="P575" s="53" t="str">
        <f t="shared" si="403"/>
        <v>Ventas Estimadas de Empresas del Sector Agrícola en cultivos de Papas según la Categoría de Tamaño Específica del Servicio de Impuestos Internos de Chile para el Año 2020 (USD)</v>
      </c>
      <c r="Q575" s="20" t="str">
        <f t="shared" si="417"/>
        <v>Gráfico 8</v>
      </c>
      <c r="R575" s="49" t="s">
        <v>181</v>
      </c>
      <c r="S575" s="50">
        <f t="shared" si="410"/>
        <v>100114001</v>
      </c>
      <c r="T575" s="28"/>
      <c r="U575" s="28"/>
      <c r="V575" s="28"/>
      <c r="W575" s="28"/>
      <c r="X575" s="28"/>
      <c r="Y575" s="28"/>
      <c r="Z575" s="25" t="str">
        <f t="shared" si="411"/>
        <v>https://analytics.zoho.com/open-view/2395394000001175359?ZOHO_CRITERIA=%224.5%22.%22Id_Categor%C3%ADa%22%3D100114001</v>
      </c>
      <c r="AA575" s="29" t="s">
        <v>221</v>
      </c>
      <c r="AB575" s="30" t="str">
        <f t="shared" si="415"/>
        <v>Chile</v>
      </c>
      <c r="AC575" s="31" t="str">
        <f t="shared" si="415"/>
        <v>Año 2020</v>
      </c>
      <c r="AD575" s="32" t="str">
        <f t="shared" si="415"/>
        <v>Dólar USA</v>
      </c>
      <c r="AE575" s="30" t="str">
        <f t="shared" si="415"/>
        <v>Ventas</v>
      </c>
      <c r="AG575" s="33" t="str">
        <f t="shared" si="388"/>
        <v>Gráfico 8</v>
      </c>
      <c r="AH575" s="34" t="str">
        <f t="shared" si="396"/>
        <v>Ventas Estimadas Agricultura</v>
      </c>
      <c r="AI575" s="34" t="str">
        <f t="shared" si="380"/>
        <v>Ventas estimadas de empresas dedicadas a agricultura y/o ganadería</v>
      </c>
      <c r="AJ575" s="34" t="str">
        <f t="shared" si="389"/>
        <v>Ventas Estimadas de Empresas del Sector Agrícola en cultivos de Papas según la Categoría de Tamaño Específica del Servicio de Impuestos Internos de Chile para el Año 2020 (USD)</v>
      </c>
      <c r="AK575" s="35" t="str">
        <f t="shared" si="416"/>
        <v>Año 2020</v>
      </c>
      <c r="AL575" s="34" t="str">
        <f t="shared" si="416"/>
        <v>venta estimada, empresas en agricultura, cultivos, actividad económica, agricultura, ganadería</v>
      </c>
      <c r="AM575" s="36" t="str">
        <f t="shared" si="390"/>
        <v>https://analytics.zoho.com/open-view/2395394000001175359?ZOHO_CRITERIA=%224.5%22.%22Id_Categor%C3%ADa%22%3D100114001</v>
      </c>
      <c r="AN575" s="44" t="str">
        <f t="shared" si="412"/>
        <v>CHL</v>
      </c>
      <c r="AO575" s="44" t="str">
        <f t="shared" si="412"/>
        <v>País</v>
      </c>
      <c r="AP575" s="34" t="str">
        <f t="shared" si="412"/>
        <v>Número de Empleados de las empresas dedicadas a una actividad económica asociada a la agricultura o la ganadería, según tamaño de la empresa.</v>
      </c>
      <c r="AQ575" s="45">
        <f t="shared" si="412"/>
        <v>44324</v>
      </c>
      <c r="AR575" s="36" t="str">
        <f t="shared" si="412"/>
        <v>Español</v>
      </c>
      <c r="AS575" s="36" t="str">
        <f t="shared" si="412"/>
        <v>Naty</v>
      </c>
      <c r="AT575" s="40" t="str">
        <f t="shared" si="412"/>
        <v>No Aplica</v>
      </c>
      <c r="AU575" s="40" t="str">
        <f t="shared" si="412"/>
        <v>No Aplica</v>
      </c>
      <c r="AV575" s="40" t="str">
        <f t="shared" si="412"/>
        <v>No Aplica</v>
      </c>
      <c r="AW575" s="35">
        <v>100114001</v>
      </c>
      <c r="AX575" s="41" t="e">
        <f t="shared" si="413"/>
        <v>#REF!</v>
      </c>
      <c r="AY575" s="46" t="str">
        <f t="shared" si="413"/>
        <v>Fruta</v>
      </c>
      <c r="AZ575" s="40">
        <f t="shared" si="413"/>
        <v>38</v>
      </c>
      <c r="BA575" s="41" t="e">
        <f>+VLOOKUP($Z575,[4]!Temporalidad[[nombre]:[Columna1]],7,0)</f>
        <v>#REF!</v>
      </c>
      <c r="BB575" s="41" t="e">
        <f>+VLOOKUP($B575,[4]!Tipo_Gráfico[#Data],2,0)</f>
        <v>#REF!</v>
      </c>
      <c r="BC575" s="36" t="str">
        <f t="shared" si="398"/>
        <v>Servicio de Impuestos Internos , Ministerio de Hacienda, Chile</v>
      </c>
      <c r="BD575" s="35" t="e">
        <f>+VLOOKUP($AA575,[4]!unidad_medida[[nombre]:[Columna1]],2,0)</f>
        <v>#REF!</v>
      </c>
      <c r="BE575" s="40" t="str">
        <f t="shared" si="414"/>
        <v>No Aplica</v>
      </c>
      <c r="BF575" s="40" t="str">
        <f t="shared" si="414"/>
        <v>No Aplica</v>
      </c>
      <c r="BG575" s="40" t="str">
        <f t="shared" si="414"/>
        <v>No Aplica</v>
      </c>
      <c r="BH575" s="41" t="e">
        <f>+VLOOKUP($AP575,[4]!Responsables[#Data],3,0)</f>
        <v>#REF!</v>
      </c>
      <c r="BI575" s="41" t="e">
        <f>+VLOOKUP($AA575,[4]!unidad_medida[[nombre]:[Columna1]],5,0)</f>
        <v>#REF!</v>
      </c>
    </row>
    <row r="576" spans="1:61" ht="24" x14ac:dyDescent="0.35">
      <c r="A576" s="58" t="s">
        <v>250</v>
      </c>
      <c r="B576" s="58" t="s">
        <v>251</v>
      </c>
      <c r="C576" s="59">
        <v>4.4000000000000004</v>
      </c>
      <c r="D576" s="19">
        <f t="shared" si="394"/>
        <v>104</v>
      </c>
      <c r="E576" s="20" t="str">
        <f t="shared" si="418"/>
        <v>GR</v>
      </c>
      <c r="F576" s="21"/>
      <c r="G576" s="22"/>
      <c r="H576" s="22"/>
      <c r="I576" s="24">
        <v>100114002</v>
      </c>
      <c r="J576" s="23" t="s">
        <v>48</v>
      </c>
      <c r="K576" s="22"/>
      <c r="L576" s="22"/>
      <c r="M576" s="22"/>
      <c r="N576" s="22"/>
      <c r="O576" s="22"/>
      <c r="P576" s="53" t="str">
        <f t="shared" si="403"/>
        <v>Ventas Estimadas de Empresas del Sector Agrícola en cultivos de Camotes según la Categoría de Tamaño Específica del Servicio de Impuestos Internos de Chile para el Año 2020 (USD)</v>
      </c>
      <c r="Q576" s="20" t="str">
        <f t="shared" si="417"/>
        <v>Gráfico 8</v>
      </c>
      <c r="R576" s="49" t="s">
        <v>183</v>
      </c>
      <c r="S576" s="50">
        <f t="shared" si="410"/>
        <v>100114002</v>
      </c>
      <c r="T576" s="28"/>
      <c r="U576" s="28"/>
      <c r="V576" s="28"/>
      <c r="W576" s="28"/>
      <c r="X576" s="28"/>
      <c r="Y576" s="28"/>
      <c r="Z576" s="25" t="str">
        <f t="shared" si="411"/>
        <v>https://analytics.zoho.com/open-view/2395394000001175359?ZOHO_CRITERIA=%224.5%22.%22Id_Categor%C3%ADa%22%3D100114002</v>
      </c>
      <c r="AA576" s="29" t="s">
        <v>222</v>
      </c>
      <c r="AB576" s="30" t="str">
        <f t="shared" si="415"/>
        <v>Chile</v>
      </c>
      <c r="AC576" s="31" t="str">
        <f t="shared" si="415"/>
        <v>Año 2020</v>
      </c>
      <c r="AD576" s="32" t="str">
        <f t="shared" si="415"/>
        <v>Dólar USA</v>
      </c>
      <c r="AE576" s="30" t="str">
        <f t="shared" si="415"/>
        <v>Ventas</v>
      </c>
      <c r="AG576" s="33" t="str">
        <f t="shared" si="388"/>
        <v>Gráfico 8</v>
      </c>
      <c r="AH576" s="34" t="str">
        <f t="shared" si="396"/>
        <v>Ventas Estimadas Agricultura</v>
      </c>
      <c r="AI576" s="34" t="str">
        <f t="shared" si="380"/>
        <v>Ventas estimadas de empresas dedicadas a agricultura y/o ganadería</v>
      </c>
      <c r="AJ576" s="34" t="str">
        <f t="shared" si="389"/>
        <v>Ventas Estimadas de Empresas del Sector Agrícola en cultivos de Camotes según la Categoría de Tamaño Específica del Servicio de Impuestos Internos de Chile para el Año 2020 (USD)</v>
      </c>
      <c r="AK576" s="35" t="str">
        <f t="shared" si="416"/>
        <v>Año 2020</v>
      </c>
      <c r="AL576" s="34" t="str">
        <f t="shared" si="416"/>
        <v>venta estimada, empresas en agricultura, cultivos, actividad económica, agricultura, ganadería</v>
      </c>
      <c r="AM576" s="36" t="str">
        <f t="shared" si="390"/>
        <v>https://analytics.zoho.com/open-view/2395394000001175359?ZOHO_CRITERIA=%224.5%22.%22Id_Categor%C3%ADa%22%3D100114002</v>
      </c>
      <c r="AN576" s="44" t="str">
        <f t="shared" si="412"/>
        <v>CHL</v>
      </c>
      <c r="AO576" s="44" t="str">
        <f t="shared" si="412"/>
        <v>País</v>
      </c>
      <c r="AP576" s="34" t="str">
        <f t="shared" si="412"/>
        <v>Número de Empleados de las empresas dedicadas a una actividad económica asociada a la agricultura o la ganadería, según tamaño de la empresa.</v>
      </c>
      <c r="AQ576" s="45">
        <f t="shared" si="412"/>
        <v>44324</v>
      </c>
      <c r="AR576" s="36" t="str">
        <f t="shared" si="412"/>
        <v>Español</v>
      </c>
      <c r="AS576" s="36" t="str">
        <f t="shared" si="412"/>
        <v>Naty</v>
      </c>
      <c r="AT576" s="40" t="str">
        <f t="shared" si="412"/>
        <v>No Aplica</v>
      </c>
      <c r="AU576" s="40" t="str">
        <f t="shared" si="412"/>
        <v>No Aplica</v>
      </c>
      <c r="AV576" s="40" t="str">
        <f t="shared" si="412"/>
        <v>No Aplica</v>
      </c>
      <c r="AW576" s="35">
        <v>100114002</v>
      </c>
      <c r="AX576" s="41" t="e">
        <f t="shared" si="413"/>
        <v>#REF!</v>
      </c>
      <c r="AY576" s="46" t="str">
        <f t="shared" si="413"/>
        <v>Fruta</v>
      </c>
      <c r="AZ576" s="40">
        <f t="shared" si="413"/>
        <v>38</v>
      </c>
      <c r="BA576" s="41" t="e">
        <f>+VLOOKUP($Z576,[4]!Temporalidad[[nombre]:[Columna1]],7,0)</f>
        <v>#REF!</v>
      </c>
      <c r="BB576" s="41" t="e">
        <f>+VLOOKUP($B576,[4]!Tipo_Gráfico[#Data],2,0)</f>
        <v>#REF!</v>
      </c>
      <c r="BC576" s="36" t="str">
        <f t="shared" si="398"/>
        <v>Servicio de Impuestos Internos , Ministerio de Hacienda, Chile</v>
      </c>
      <c r="BD576" s="35" t="e">
        <f>+VLOOKUP($AA576,[4]!unidad_medida[[nombre]:[Columna1]],2,0)</f>
        <v>#REF!</v>
      </c>
      <c r="BE576" s="40" t="str">
        <f t="shared" si="414"/>
        <v>No Aplica</v>
      </c>
      <c r="BF576" s="40" t="str">
        <f t="shared" si="414"/>
        <v>No Aplica</v>
      </c>
      <c r="BG576" s="40" t="str">
        <f t="shared" si="414"/>
        <v>No Aplica</v>
      </c>
      <c r="BH576" s="41" t="e">
        <f>+VLOOKUP($AP576,[4]!Responsables[#Data],3,0)</f>
        <v>#REF!</v>
      </c>
      <c r="BI576" s="41" t="e">
        <f>+VLOOKUP($AA576,[4]!unidad_medida[[nombre]:[Columna1]],5,0)</f>
        <v>#REF!</v>
      </c>
    </row>
    <row r="577" spans="1:61" ht="24" x14ac:dyDescent="0.35">
      <c r="A577" s="58" t="s">
        <v>250</v>
      </c>
      <c r="B577" s="58" t="s">
        <v>251</v>
      </c>
      <c r="C577" s="59">
        <v>4.4000000000000004</v>
      </c>
      <c r="D577" s="19">
        <f t="shared" si="394"/>
        <v>105</v>
      </c>
      <c r="E577" s="20" t="str">
        <f t="shared" si="418"/>
        <v>GR</v>
      </c>
      <c r="F577" s="21"/>
      <c r="G577" s="22"/>
      <c r="H577" s="22"/>
      <c r="I577" s="24">
        <v>100114015</v>
      </c>
      <c r="J577" s="23" t="s">
        <v>48</v>
      </c>
      <c r="K577" s="22"/>
      <c r="L577" s="22"/>
      <c r="M577" s="22"/>
      <c r="N577" s="22"/>
      <c r="O577" s="22"/>
      <c r="P577" s="53" t="str">
        <f t="shared" si="403"/>
        <v>Ventas Estimadas de Empresas del Sector Agrícola en cultivos de Otros tubérculos según la Categoría de Tamaño Específica del Servicio de Impuestos Internos de Chile para el Año 2020 (USD)</v>
      </c>
      <c r="Q577" s="20" t="str">
        <f t="shared" si="417"/>
        <v>Gráfico 8</v>
      </c>
      <c r="R577" s="49" t="s">
        <v>185</v>
      </c>
      <c r="S577" s="50">
        <f t="shared" si="410"/>
        <v>100114015</v>
      </c>
      <c r="T577" s="28"/>
      <c r="U577" s="28"/>
      <c r="V577" s="28"/>
      <c r="W577" s="28"/>
      <c r="X577" s="28"/>
      <c r="Y577" s="28"/>
      <c r="Z577" s="25" t="str">
        <f t="shared" si="411"/>
        <v>https://analytics.zoho.com/open-view/2395394000001175359?ZOHO_CRITERIA=%224.5%22.%22Id_Categor%C3%ADa%22%3D100114015</v>
      </c>
      <c r="AA577" s="29" t="s">
        <v>223</v>
      </c>
      <c r="AB577" s="30" t="str">
        <f t="shared" si="415"/>
        <v>Chile</v>
      </c>
      <c r="AC577" s="31" t="str">
        <f t="shared" si="415"/>
        <v>Año 2020</v>
      </c>
      <c r="AD577" s="32" t="str">
        <f t="shared" si="415"/>
        <v>Dólar USA</v>
      </c>
      <c r="AE577" s="30" t="str">
        <f t="shared" si="415"/>
        <v>Ventas</v>
      </c>
      <c r="AG577" s="33" t="str">
        <f t="shared" si="388"/>
        <v>Gráfico 8</v>
      </c>
      <c r="AH577" s="34" t="str">
        <f t="shared" si="396"/>
        <v>Ventas Estimadas Agricultura</v>
      </c>
      <c r="AI577" s="34" t="str">
        <f t="shared" si="380"/>
        <v>Ventas estimadas de empresas dedicadas a agricultura y/o ganadería</v>
      </c>
      <c r="AJ577" s="34" t="str">
        <f t="shared" si="389"/>
        <v>Ventas Estimadas de Empresas del Sector Agrícola en cultivos de Otros tubérculos según la Categoría de Tamaño Específica del Servicio de Impuestos Internos de Chile para el Año 2020 (USD)</v>
      </c>
      <c r="AK577" s="35" t="str">
        <f t="shared" si="416"/>
        <v>Año 2020</v>
      </c>
      <c r="AL577" s="34" t="str">
        <f t="shared" si="416"/>
        <v>venta estimada, empresas en agricultura, cultivos, actividad económica, agricultura, ganadería</v>
      </c>
      <c r="AM577" s="36" t="str">
        <f t="shared" si="390"/>
        <v>https://analytics.zoho.com/open-view/2395394000001175359?ZOHO_CRITERIA=%224.5%22.%22Id_Categor%C3%ADa%22%3D100114015</v>
      </c>
      <c r="AN577" s="44" t="str">
        <f t="shared" si="412"/>
        <v>CHL</v>
      </c>
      <c r="AO577" s="44" t="str">
        <f t="shared" si="412"/>
        <v>País</v>
      </c>
      <c r="AP577" s="34" t="str">
        <f t="shared" si="412"/>
        <v>Número de Empleados de las empresas dedicadas a una actividad económica asociada a la agricultura o la ganadería, según tamaño de la empresa.</v>
      </c>
      <c r="AQ577" s="45">
        <f t="shared" si="412"/>
        <v>44324</v>
      </c>
      <c r="AR577" s="36" t="str">
        <f t="shared" si="412"/>
        <v>Español</v>
      </c>
      <c r="AS577" s="36" t="str">
        <f t="shared" si="412"/>
        <v>Naty</v>
      </c>
      <c r="AT577" s="40" t="str">
        <f t="shared" si="412"/>
        <v>No Aplica</v>
      </c>
      <c r="AU577" s="40" t="str">
        <f t="shared" si="412"/>
        <v>No Aplica</v>
      </c>
      <c r="AV577" s="40" t="str">
        <f t="shared" si="412"/>
        <v>No Aplica</v>
      </c>
      <c r="AW577" s="35">
        <v>100114015</v>
      </c>
      <c r="AX577" s="41" t="e">
        <f t="shared" si="413"/>
        <v>#REF!</v>
      </c>
      <c r="AY577" s="46" t="str">
        <f t="shared" si="413"/>
        <v>Fruta</v>
      </c>
      <c r="AZ577" s="40">
        <f t="shared" si="413"/>
        <v>38</v>
      </c>
      <c r="BA577" s="41" t="e">
        <f>+VLOOKUP($Z577,[4]!Temporalidad[[nombre]:[Columna1]],7,0)</f>
        <v>#REF!</v>
      </c>
      <c r="BB577" s="41" t="e">
        <f>+VLOOKUP($B577,[4]!Tipo_Gráfico[#Data],2,0)</f>
        <v>#REF!</v>
      </c>
      <c r="BC577" s="36" t="str">
        <f t="shared" si="398"/>
        <v>Servicio de Impuestos Internos , Ministerio de Hacienda, Chile</v>
      </c>
      <c r="BD577" s="35" t="e">
        <f>+VLOOKUP($AA577,[4]!unidad_medida[[nombre]:[Columna1]],2,0)</f>
        <v>#REF!</v>
      </c>
      <c r="BE577" s="40" t="str">
        <f t="shared" si="414"/>
        <v>No Aplica</v>
      </c>
      <c r="BF577" s="40" t="str">
        <f t="shared" si="414"/>
        <v>No Aplica</v>
      </c>
      <c r="BG577" s="40" t="str">
        <f t="shared" si="414"/>
        <v>No Aplica</v>
      </c>
      <c r="BH577" s="41" t="e">
        <f>+VLOOKUP($AP577,[4]!Responsables[#Data],3,0)</f>
        <v>#REF!</v>
      </c>
      <c r="BI577" s="41" t="e">
        <f>+VLOOKUP($AA577,[4]!unidad_medida[[nombre]:[Columna1]],5,0)</f>
        <v>#REF!</v>
      </c>
    </row>
    <row r="578" spans="1:61" ht="24" x14ac:dyDescent="0.35">
      <c r="A578" s="58" t="s">
        <v>250</v>
      </c>
      <c r="B578" s="58" t="s">
        <v>251</v>
      </c>
      <c r="C578" s="59">
        <v>4.4000000000000004</v>
      </c>
      <c r="D578" s="19">
        <f t="shared" si="394"/>
        <v>106</v>
      </c>
      <c r="E578" s="20" t="str">
        <f t="shared" si="418"/>
        <v>GR</v>
      </c>
      <c r="F578" s="21"/>
      <c r="G578" s="22"/>
      <c r="H578" s="22"/>
      <c r="I578" s="24">
        <v>100115001</v>
      </c>
      <c r="J578" s="23" t="s">
        <v>48</v>
      </c>
      <c r="K578" s="22"/>
      <c r="L578" s="22"/>
      <c r="M578" s="22"/>
      <c r="N578" s="22"/>
      <c r="O578" s="22"/>
      <c r="P578" s="53" t="str">
        <f t="shared" si="403"/>
        <v>Ventas Estimadas de Empresas del Sector Agrícola en cultivos de Semillas de hortalizas según la Categoría de Tamaño Específica del Servicio de Impuestos Internos de Chile para el Año 2020 (USD)</v>
      </c>
      <c r="Q578" s="20" t="str">
        <f t="shared" si="417"/>
        <v>Gráfico 8</v>
      </c>
      <c r="R578" s="49" t="s">
        <v>187</v>
      </c>
      <c r="S578" s="50">
        <f t="shared" si="410"/>
        <v>100115001</v>
      </c>
      <c r="T578" s="28"/>
      <c r="U578" s="28"/>
      <c r="V578" s="28"/>
      <c r="W578" s="28"/>
      <c r="X578" s="28"/>
      <c r="Y578" s="28"/>
      <c r="Z578" s="25" t="str">
        <f t="shared" si="411"/>
        <v>https://analytics.zoho.com/open-view/2395394000001175359?ZOHO_CRITERIA=%224.5%22.%22Id_Categor%C3%ADa%22%3D100115001</v>
      </c>
      <c r="AA578" s="29" t="s">
        <v>224</v>
      </c>
      <c r="AB578" s="30" t="str">
        <f t="shared" si="415"/>
        <v>Chile</v>
      </c>
      <c r="AC578" s="31" t="str">
        <f t="shared" si="415"/>
        <v>Año 2020</v>
      </c>
      <c r="AD578" s="32" t="str">
        <f t="shared" si="415"/>
        <v>Dólar USA</v>
      </c>
      <c r="AE578" s="30" t="str">
        <f t="shared" si="415"/>
        <v>Ventas</v>
      </c>
      <c r="AG578" s="33" t="str">
        <f t="shared" si="388"/>
        <v>Gráfico 8</v>
      </c>
      <c r="AH578" s="34" t="str">
        <f t="shared" si="396"/>
        <v>Ventas Estimadas Agricultura</v>
      </c>
      <c r="AI578" s="34" t="str">
        <f t="shared" si="380"/>
        <v>Ventas estimadas de empresas dedicadas a agricultura y/o ganadería</v>
      </c>
      <c r="AJ578" s="34" t="str">
        <f t="shared" si="389"/>
        <v>Ventas Estimadas de Empresas del Sector Agrícola en cultivos de Semillas de hortalizas según la Categoría de Tamaño Específica del Servicio de Impuestos Internos de Chile para el Año 2020 (USD)</v>
      </c>
      <c r="AK578" s="35" t="str">
        <f t="shared" si="416"/>
        <v>Año 2020</v>
      </c>
      <c r="AL578" s="34" t="str">
        <f t="shared" si="416"/>
        <v>venta estimada, empresas en agricultura, cultivos, actividad económica, agricultura, ganadería</v>
      </c>
      <c r="AM578" s="36" t="str">
        <f t="shared" si="390"/>
        <v>https://analytics.zoho.com/open-view/2395394000001175359?ZOHO_CRITERIA=%224.5%22.%22Id_Categor%C3%ADa%22%3D100115001</v>
      </c>
      <c r="AN578" s="44" t="str">
        <f t="shared" si="412"/>
        <v>CHL</v>
      </c>
      <c r="AO578" s="44" t="str">
        <f t="shared" si="412"/>
        <v>País</v>
      </c>
      <c r="AP578" s="34" t="str">
        <f t="shared" si="412"/>
        <v>Número de Empleados de las empresas dedicadas a una actividad económica asociada a la agricultura o la ganadería, según tamaño de la empresa.</v>
      </c>
      <c r="AQ578" s="45">
        <f t="shared" si="412"/>
        <v>44324</v>
      </c>
      <c r="AR578" s="36" t="str">
        <f t="shared" si="412"/>
        <v>Español</v>
      </c>
      <c r="AS578" s="36" t="str">
        <f t="shared" si="412"/>
        <v>Naty</v>
      </c>
      <c r="AT578" s="40" t="str">
        <f t="shared" si="412"/>
        <v>No Aplica</v>
      </c>
      <c r="AU578" s="40" t="str">
        <f t="shared" si="412"/>
        <v>No Aplica</v>
      </c>
      <c r="AV578" s="40" t="str">
        <f t="shared" si="412"/>
        <v>No Aplica</v>
      </c>
      <c r="AW578" s="35">
        <v>100115001</v>
      </c>
      <c r="AX578" s="41" t="e">
        <f t="shared" si="413"/>
        <v>#REF!</v>
      </c>
      <c r="AY578" s="46" t="str">
        <f t="shared" si="413"/>
        <v>Fruta</v>
      </c>
      <c r="AZ578" s="40">
        <f t="shared" si="413"/>
        <v>38</v>
      </c>
      <c r="BA578" s="41" t="e">
        <f>+VLOOKUP($Z578,[4]!Temporalidad[[nombre]:[Columna1]],7,0)</f>
        <v>#REF!</v>
      </c>
      <c r="BB578" s="41" t="e">
        <f>+VLOOKUP($B578,[4]!Tipo_Gráfico[#Data],2,0)</f>
        <v>#REF!</v>
      </c>
      <c r="BC578" s="36" t="str">
        <f t="shared" si="398"/>
        <v>Servicio de Impuestos Internos , Ministerio de Hacienda, Chile</v>
      </c>
      <c r="BD578" s="35" t="e">
        <f>+VLOOKUP($AA578,[4]!unidad_medida[[nombre]:[Columna1]],2,0)</f>
        <v>#REF!</v>
      </c>
      <c r="BE578" s="40" t="str">
        <f t="shared" si="414"/>
        <v>No Aplica</v>
      </c>
      <c r="BF578" s="40" t="str">
        <f t="shared" si="414"/>
        <v>No Aplica</v>
      </c>
      <c r="BG578" s="40" t="str">
        <f t="shared" si="414"/>
        <v>No Aplica</v>
      </c>
      <c r="BH578" s="41" t="e">
        <f>+VLOOKUP($AP578,[4]!Responsables[#Data],3,0)</f>
        <v>#REF!</v>
      </c>
      <c r="BI578" s="41" t="e">
        <f>+VLOOKUP($AA578,[4]!unidad_medida[[nombre]:[Columna1]],5,0)</f>
        <v>#REF!</v>
      </c>
    </row>
    <row r="579" spans="1:61" ht="42" x14ac:dyDescent="0.35">
      <c r="A579" s="58" t="s">
        <v>250</v>
      </c>
      <c r="B579" s="58" t="s">
        <v>251</v>
      </c>
      <c r="C579" s="59">
        <v>4.4000000000000004</v>
      </c>
      <c r="D579" s="19">
        <f t="shared" si="394"/>
        <v>107</v>
      </c>
      <c r="E579" s="20" t="str">
        <f t="shared" si="418"/>
        <v>GR</v>
      </c>
      <c r="F579" s="21"/>
      <c r="G579" s="22"/>
      <c r="H579" s="22"/>
      <c r="I579" s="24">
        <v>100115003</v>
      </c>
      <c r="J579" s="23" t="s">
        <v>48</v>
      </c>
      <c r="K579" s="22"/>
      <c r="L579" s="22"/>
      <c r="M579" s="22"/>
      <c r="N579" s="22"/>
      <c r="O579" s="22"/>
      <c r="P579" s="53" t="str">
        <f t="shared" si="403"/>
        <v>Ventas Estimadas de Empresas del Sector Agrícola en cultivos de Otras semillas de cereales, legumbres y oleaginosas según la Categoría de Tamaño Específica del Servicio de Impuestos Internos de Chile para el Año 2020 (USD)</v>
      </c>
      <c r="Q579" s="20" t="str">
        <f t="shared" si="417"/>
        <v>Gráfico 8</v>
      </c>
      <c r="R579" s="49" t="s">
        <v>189</v>
      </c>
      <c r="S579" s="50">
        <f t="shared" si="410"/>
        <v>100115003</v>
      </c>
      <c r="T579" s="28"/>
      <c r="U579" s="28"/>
      <c r="V579" s="28"/>
      <c r="W579" s="28"/>
      <c r="X579" s="28"/>
      <c r="Y579" s="28"/>
      <c r="Z579" s="25" t="str">
        <f t="shared" si="411"/>
        <v>https://analytics.zoho.com/open-view/2395394000001175359?ZOHO_CRITERIA=%224.5%22.%22Id_Categor%C3%ADa%22%3D100115003</v>
      </c>
      <c r="AA579" s="29" t="s">
        <v>225</v>
      </c>
      <c r="AB579" s="30" t="str">
        <f t="shared" si="415"/>
        <v>Chile</v>
      </c>
      <c r="AC579" s="31" t="str">
        <f t="shared" si="415"/>
        <v>Año 2020</v>
      </c>
      <c r="AD579" s="32" t="str">
        <f t="shared" si="415"/>
        <v>Dólar USA</v>
      </c>
      <c r="AE579" s="30" t="str">
        <f t="shared" si="415"/>
        <v>Ventas</v>
      </c>
      <c r="AG579" s="33" t="str">
        <f t="shared" si="388"/>
        <v>Gráfico 8</v>
      </c>
      <c r="AH579" s="34" t="str">
        <f t="shared" si="396"/>
        <v>Ventas Estimadas Agricultura</v>
      </c>
      <c r="AI579" s="34" t="str">
        <f t="shared" si="380"/>
        <v>Ventas estimadas de empresas dedicadas a agricultura y/o ganadería</v>
      </c>
      <c r="AJ579" s="34" t="str">
        <f t="shared" si="389"/>
        <v>Ventas Estimadas de Empresas del Sector Agrícola en cultivos de Otras semillas de cereales, legumbres y oleaginosas según la Categoría de Tamaño Específica del Servicio de Impuestos Internos de Chile para el Año 2020 (USD)</v>
      </c>
      <c r="AK579" s="35" t="str">
        <f t="shared" si="416"/>
        <v>Año 2020</v>
      </c>
      <c r="AL579" s="34" t="str">
        <f t="shared" si="416"/>
        <v>venta estimada, empresas en agricultura, cultivos, actividad económica, agricultura, ganadería</v>
      </c>
      <c r="AM579" s="36" t="str">
        <f t="shared" si="390"/>
        <v>https://analytics.zoho.com/open-view/2395394000001175359?ZOHO_CRITERIA=%224.5%22.%22Id_Categor%C3%ADa%22%3D100115003</v>
      </c>
      <c r="AN579" s="44" t="str">
        <f t="shared" si="412"/>
        <v>CHL</v>
      </c>
      <c r="AO579" s="44" t="str">
        <f t="shared" si="412"/>
        <v>País</v>
      </c>
      <c r="AP579" s="34" t="str">
        <f t="shared" si="412"/>
        <v>Número de Empleados de las empresas dedicadas a una actividad económica asociada a la agricultura o la ganadería, según tamaño de la empresa.</v>
      </c>
      <c r="AQ579" s="45">
        <f t="shared" si="412"/>
        <v>44324</v>
      </c>
      <c r="AR579" s="36" t="str">
        <f t="shared" si="412"/>
        <v>Español</v>
      </c>
      <c r="AS579" s="36" t="str">
        <f t="shared" si="412"/>
        <v>Naty</v>
      </c>
      <c r="AT579" s="40" t="str">
        <f t="shared" si="412"/>
        <v>No Aplica</v>
      </c>
      <c r="AU579" s="40" t="str">
        <f t="shared" si="412"/>
        <v>No Aplica</v>
      </c>
      <c r="AV579" s="40" t="str">
        <f t="shared" si="412"/>
        <v>No Aplica</v>
      </c>
      <c r="AW579" s="35">
        <v>100115003</v>
      </c>
      <c r="AX579" s="41" t="e">
        <f t="shared" si="413"/>
        <v>#REF!</v>
      </c>
      <c r="AY579" s="46" t="str">
        <f t="shared" si="413"/>
        <v>Fruta</v>
      </c>
      <c r="AZ579" s="40">
        <f t="shared" si="413"/>
        <v>38</v>
      </c>
      <c r="BA579" s="41" t="e">
        <f>+VLOOKUP($Z579,[4]!Temporalidad[[nombre]:[Columna1]],7,0)</f>
        <v>#REF!</v>
      </c>
      <c r="BB579" s="41" t="e">
        <f>+VLOOKUP($B579,[4]!Tipo_Gráfico[#Data],2,0)</f>
        <v>#REF!</v>
      </c>
      <c r="BC579" s="36" t="str">
        <f t="shared" si="398"/>
        <v>Servicio de Impuestos Internos , Ministerio de Hacienda, Chile</v>
      </c>
      <c r="BD579" s="35" t="e">
        <f>+VLOOKUP($AA579,[4]!unidad_medida[[nombre]:[Columna1]],2,0)</f>
        <v>#REF!</v>
      </c>
      <c r="BE579" s="40" t="str">
        <f t="shared" si="414"/>
        <v>No Aplica</v>
      </c>
      <c r="BF579" s="40" t="str">
        <f t="shared" si="414"/>
        <v>No Aplica</v>
      </c>
      <c r="BG579" s="40" t="str">
        <f t="shared" si="414"/>
        <v>No Aplica</v>
      </c>
      <c r="BH579" s="41" t="e">
        <f>+VLOOKUP($AP579,[4]!Responsables[#Data],3,0)</f>
        <v>#REF!</v>
      </c>
      <c r="BI579" s="41" t="e">
        <f>+VLOOKUP($AA579,[4]!unidad_medida[[nombre]:[Columna1]],5,0)</f>
        <v>#REF!</v>
      </c>
    </row>
    <row r="580" spans="1:61" ht="24" x14ac:dyDescent="0.35">
      <c r="A580" s="58" t="s">
        <v>250</v>
      </c>
      <c r="B580" s="58" t="s">
        <v>251</v>
      </c>
      <c r="C580" s="59">
        <v>4.4000000000000004</v>
      </c>
      <c r="D580" s="19">
        <f t="shared" si="394"/>
        <v>108</v>
      </c>
      <c r="E580" s="20" t="str">
        <f t="shared" si="418"/>
        <v>GR</v>
      </c>
      <c r="F580" s="21"/>
      <c r="G580" s="22"/>
      <c r="H580" s="22"/>
      <c r="I580" s="24">
        <v>100117002</v>
      </c>
      <c r="J580" s="23" t="s">
        <v>48</v>
      </c>
      <c r="K580" s="22"/>
      <c r="L580" s="22"/>
      <c r="M580" s="22"/>
      <c r="N580" s="22"/>
      <c r="O580" s="22"/>
      <c r="P580" s="53" t="str">
        <f t="shared" si="403"/>
        <v>Ventas Estimadas de Empresas del Sector Agrícola en cultivos de Plantas de fibra según la Categoría de Tamaño Específica del Servicio de Impuestos Internos de Chile para el Año 2020 (USD)</v>
      </c>
      <c r="Q580" s="20" t="str">
        <f t="shared" si="417"/>
        <v>Gráfico 8</v>
      </c>
      <c r="R580" s="49" t="s">
        <v>191</v>
      </c>
      <c r="S580" s="50">
        <f t="shared" si="410"/>
        <v>100117002</v>
      </c>
      <c r="T580" s="28"/>
      <c r="U580" s="28"/>
      <c r="V580" s="28"/>
      <c r="W580" s="28"/>
      <c r="X580" s="28"/>
      <c r="Y580" s="28"/>
      <c r="Z580" s="25" t="str">
        <f t="shared" si="411"/>
        <v>https://analytics.zoho.com/open-view/2395394000001175359?ZOHO_CRITERIA=%224.5%22.%22Id_Categor%C3%ADa%22%3D100117002</v>
      </c>
      <c r="AA580" s="29" t="s">
        <v>226</v>
      </c>
      <c r="AB580" s="30" t="str">
        <f t="shared" si="415"/>
        <v>Chile</v>
      </c>
      <c r="AC580" s="31" t="str">
        <f t="shared" si="415"/>
        <v>Año 2020</v>
      </c>
      <c r="AD580" s="32" t="str">
        <f t="shared" si="415"/>
        <v>Dólar USA</v>
      </c>
      <c r="AE580" s="30" t="str">
        <f t="shared" si="415"/>
        <v>Ventas</v>
      </c>
      <c r="AG580" s="33" t="str">
        <f t="shared" si="388"/>
        <v>Gráfico 8</v>
      </c>
      <c r="AH580" s="34" t="str">
        <f t="shared" si="396"/>
        <v>Ventas Estimadas Agricultura</v>
      </c>
      <c r="AI580" s="34" t="str">
        <f t="shared" si="380"/>
        <v>Ventas estimadas de empresas dedicadas a agricultura y/o ganadería</v>
      </c>
      <c r="AJ580" s="34" t="str">
        <f t="shared" si="389"/>
        <v>Ventas Estimadas de Empresas del Sector Agrícola en cultivos de Plantas de fibra según la Categoría de Tamaño Específica del Servicio de Impuestos Internos de Chile para el Año 2020 (USD)</v>
      </c>
      <c r="AK580" s="35" t="str">
        <f t="shared" si="416"/>
        <v>Año 2020</v>
      </c>
      <c r="AL580" s="34" t="str">
        <f t="shared" si="416"/>
        <v>venta estimada, empresas en agricultura, cultivos, actividad económica, agricultura, ganadería</v>
      </c>
      <c r="AM580" s="36" t="str">
        <f t="shared" si="390"/>
        <v>https://analytics.zoho.com/open-view/2395394000001175359?ZOHO_CRITERIA=%224.5%22.%22Id_Categor%C3%ADa%22%3D100117002</v>
      </c>
      <c r="AN580" s="44" t="str">
        <f t="shared" si="412"/>
        <v>CHL</v>
      </c>
      <c r="AO580" s="44" t="str">
        <f t="shared" si="412"/>
        <v>País</v>
      </c>
      <c r="AP580" s="34" t="str">
        <f t="shared" si="412"/>
        <v>Número de Empleados de las empresas dedicadas a una actividad económica asociada a la agricultura o la ganadería, según tamaño de la empresa.</v>
      </c>
      <c r="AQ580" s="45">
        <f t="shared" si="412"/>
        <v>44324</v>
      </c>
      <c r="AR580" s="36" t="str">
        <f t="shared" si="412"/>
        <v>Español</v>
      </c>
      <c r="AS580" s="36" t="str">
        <f t="shared" si="412"/>
        <v>Naty</v>
      </c>
      <c r="AT580" s="40" t="str">
        <f t="shared" si="412"/>
        <v>No Aplica</v>
      </c>
      <c r="AU580" s="40" t="str">
        <f t="shared" si="412"/>
        <v>No Aplica</v>
      </c>
      <c r="AV580" s="40" t="str">
        <f t="shared" si="412"/>
        <v>No Aplica</v>
      </c>
      <c r="AW580" s="35">
        <v>100117002</v>
      </c>
      <c r="AX580" s="41" t="e">
        <f t="shared" si="413"/>
        <v>#REF!</v>
      </c>
      <c r="AY580" s="46" t="str">
        <f t="shared" si="413"/>
        <v>Fruta</v>
      </c>
      <c r="AZ580" s="40">
        <f t="shared" si="413"/>
        <v>38</v>
      </c>
      <c r="BA580" s="41" t="e">
        <f>+VLOOKUP($Z580,[4]!Temporalidad[[nombre]:[Columna1]],7,0)</f>
        <v>#REF!</v>
      </c>
      <c r="BB580" s="41" t="e">
        <f>+VLOOKUP($B580,[4]!Tipo_Gráfico[#Data],2,0)</f>
        <v>#REF!</v>
      </c>
      <c r="BC580" s="36" t="str">
        <f t="shared" si="398"/>
        <v>Servicio de Impuestos Internos , Ministerio de Hacienda, Chile</v>
      </c>
      <c r="BD580" s="35" t="e">
        <f>+VLOOKUP($AA580,[4]!unidad_medida[[nombre]:[Columna1]],2,0)</f>
        <v>#REF!</v>
      </c>
      <c r="BE580" s="40" t="str">
        <f t="shared" si="414"/>
        <v>No Aplica</v>
      </c>
      <c r="BF580" s="40" t="str">
        <f t="shared" si="414"/>
        <v>No Aplica</v>
      </c>
      <c r="BG580" s="40" t="str">
        <f t="shared" si="414"/>
        <v>No Aplica</v>
      </c>
      <c r="BH580" s="41" t="e">
        <f>+VLOOKUP($AP580,[4]!Responsables[#Data],3,0)</f>
        <v>#REF!</v>
      </c>
      <c r="BI580" s="41" t="e">
        <f>+VLOOKUP($AA580,[4]!unidad_medida[[nombre]:[Columna1]],5,0)</f>
        <v>#REF!</v>
      </c>
    </row>
    <row r="581" spans="1:61" ht="24" x14ac:dyDescent="0.35">
      <c r="A581" s="58" t="s">
        <v>250</v>
      </c>
      <c r="B581" s="58" t="s">
        <v>251</v>
      </c>
      <c r="C581" s="59">
        <v>4.4000000000000004</v>
      </c>
      <c r="D581" s="19">
        <f t="shared" si="394"/>
        <v>109</v>
      </c>
      <c r="E581" s="20" t="str">
        <f t="shared" si="418"/>
        <v>GR</v>
      </c>
      <c r="F581" s="21"/>
      <c r="G581" s="22"/>
      <c r="H581" s="22"/>
      <c r="I581" s="24">
        <v>100117005</v>
      </c>
      <c r="J581" s="23" t="s">
        <v>48</v>
      </c>
      <c r="K581" s="22"/>
      <c r="L581" s="22"/>
      <c r="M581" s="22"/>
      <c r="N581" s="22"/>
      <c r="O581" s="22"/>
      <c r="P581" s="53" t="str">
        <f t="shared" si="403"/>
        <v>Ventas Estimadas de Empresas del Sector Agrícola en cultivos de Flores según la Categoría de Tamaño Específica del Servicio de Impuestos Internos de Chile para el Año 2020 (USD)</v>
      </c>
      <c r="Q581" s="20" t="str">
        <f t="shared" si="417"/>
        <v>Gráfico 8</v>
      </c>
      <c r="R581" s="49" t="s">
        <v>193</v>
      </c>
      <c r="S581" s="50">
        <f t="shared" si="410"/>
        <v>100117005</v>
      </c>
      <c r="T581" s="28"/>
      <c r="U581" s="28"/>
      <c r="V581" s="28"/>
      <c r="W581" s="28"/>
      <c r="X581" s="28"/>
      <c r="Y581" s="28"/>
      <c r="Z581" s="25" t="str">
        <f t="shared" si="411"/>
        <v>https://analytics.zoho.com/open-view/2395394000001175359?ZOHO_CRITERIA=%224.5%22.%22Id_Categor%C3%ADa%22%3D100117005</v>
      </c>
      <c r="AA581" s="29" t="s">
        <v>227</v>
      </c>
      <c r="AB581" s="30" t="str">
        <f t="shared" si="415"/>
        <v>Chile</v>
      </c>
      <c r="AC581" s="31" t="str">
        <f t="shared" si="415"/>
        <v>Año 2020</v>
      </c>
      <c r="AD581" s="32" t="str">
        <f t="shared" si="415"/>
        <v>Dólar USA</v>
      </c>
      <c r="AE581" s="30" t="str">
        <f t="shared" si="415"/>
        <v>Ventas</v>
      </c>
      <c r="AG581" s="33" t="str">
        <f t="shared" si="388"/>
        <v>Gráfico 8</v>
      </c>
      <c r="AH581" s="34" t="str">
        <f t="shared" si="396"/>
        <v>Ventas Estimadas Agricultura</v>
      </c>
      <c r="AI581" s="34" t="str">
        <f t="shared" si="380"/>
        <v>Ventas estimadas de empresas dedicadas a agricultura y/o ganadería</v>
      </c>
      <c r="AJ581" s="34" t="str">
        <f t="shared" si="389"/>
        <v>Ventas Estimadas de Empresas del Sector Agrícola en cultivos de Flores según la Categoría de Tamaño Específica del Servicio de Impuestos Internos de Chile para el Año 2020 (USD)</v>
      </c>
      <c r="AK581" s="35" t="str">
        <f t="shared" si="416"/>
        <v>Año 2020</v>
      </c>
      <c r="AL581" s="34" t="str">
        <f t="shared" si="416"/>
        <v>venta estimada, empresas en agricultura, cultivos, actividad económica, agricultura, ganadería</v>
      </c>
      <c r="AM581" s="36" t="str">
        <f t="shared" si="390"/>
        <v>https://analytics.zoho.com/open-view/2395394000001175359?ZOHO_CRITERIA=%224.5%22.%22Id_Categor%C3%ADa%22%3D100117005</v>
      </c>
      <c r="AN581" s="44" t="str">
        <f t="shared" si="412"/>
        <v>CHL</v>
      </c>
      <c r="AO581" s="44" t="str">
        <f t="shared" si="412"/>
        <v>País</v>
      </c>
      <c r="AP581" s="34" t="str">
        <f t="shared" si="412"/>
        <v>Número de Empleados de las empresas dedicadas a una actividad económica asociada a la agricultura o la ganadería, según tamaño de la empresa.</v>
      </c>
      <c r="AQ581" s="45">
        <f t="shared" si="412"/>
        <v>44324</v>
      </c>
      <c r="AR581" s="36" t="str">
        <f t="shared" si="412"/>
        <v>Español</v>
      </c>
      <c r="AS581" s="36" t="str">
        <f t="shared" si="412"/>
        <v>Naty</v>
      </c>
      <c r="AT581" s="40" t="str">
        <f t="shared" si="412"/>
        <v>No Aplica</v>
      </c>
      <c r="AU581" s="40" t="str">
        <f t="shared" si="412"/>
        <v>No Aplica</v>
      </c>
      <c r="AV581" s="40" t="str">
        <f t="shared" si="412"/>
        <v>No Aplica</v>
      </c>
      <c r="AW581" s="35">
        <v>100117005</v>
      </c>
      <c r="AX581" s="41" t="e">
        <f t="shared" si="413"/>
        <v>#REF!</v>
      </c>
      <c r="AY581" s="46" t="str">
        <f t="shared" si="413"/>
        <v>Fruta</v>
      </c>
      <c r="AZ581" s="40">
        <f t="shared" si="413"/>
        <v>38</v>
      </c>
      <c r="BA581" s="41" t="e">
        <f>+VLOOKUP($Z581,[4]!Temporalidad[[nombre]:[Columna1]],7,0)</f>
        <v>#REF!</v>
      </c>
      <c r="BB581" s="41" t="e">
        <f>+VLOOKUP($B581,[4]!Tipo_Gráfico[#Data],2,0)</f>
        <v>#REF!</v>
      </c>
      <c r="BC581" s="36" t="str">
        <f t="shared" si="398"/>
        <v>Servicio de Impuestos Internos , Ministerio de Hacienda, Chile</v>
      </c>
      <c r="BD581" s="35" t="e">
        <f>+VLOOKUP($AA581,[4]!unidad_medida[[nombre]:[Columna1]],2,0)</f>
        <v>#REF!</v>
      </c>
      <c r="BE581" s="40" t="str">
        <f t="shared" si="414"/>
        <v>No Aplica</v>
      </c>
      <c r="BF581" s="40" t="str">
        <f t="shared" si="414"/>
        <v>No Aplica</v>
      </c>
      <c r="BG581" s="40" t="str">
        <f t="shared" si="414"/>
        <v>No Aplica</v>
      </c>
      <c r="BH581" s="41" t="e">
        <f>+VLOOKUP($AP581,[4]!Responsables[#Data],3,0)</f>
        <v>#REF!</v>
      </c>
      <c r="BI581" s="41" t="e">
        <f>+VLOOKUP($AA581,[4]!unidad_medida[[nombre]:[Columna1]],5,0)</f>
        <v>#REF!</v>
      </c>
    </row>
    <row r="582" spans="1:61" ht="42" x14ac:dyDescent="0.35">
      <c r="A582" s="58" t="s">
        <v>250</v>
      </c>
      <c r="B582" s="58" t="s">
        <v>251</v>
      </c>
      <c r="C582" s="59">
        <v>4.4000000000000004</v>
      </c>
      <c r="D582" s="19">
        <f t="shared" si="394"/>
        <v>110</v>
      </c>
      <c r="E582" s="20" t="str">
        <f t="shared" si="418"/>
        <v>GR</v>
      </c>
      <c r="F582" s="21"/>
      <c r="G582" s="22"/>
      <c r="H582" s="22"/>
      <c r="I582" s="24">
        <v>100117006</v>
      </c>
      <c r="J582" s="23" t="s">
        <v>48</v>
      </c>
      <c r="K582" s="22"/>
      <c r="L582" s="22"/>
      <c r="M582" s="22"/>
      <c r="N582" s="22"/>
      <c r="O582" s="22"/>
      <c r="P582" s="53" t="str">
        <f t="shared" si="403"/>
        <v>Ventas Estimadas de Empresas del Sector Agrícola en cultivos de Forraje en praderas mejoradas o sembradas según la Categoría de Tamaño Específica del Servicio de Impuestos Internos de Chile para el Año 2020 (USD)</v>
      </c>
      <c r="Q582" s="20" t="str">
        <f t="shared" si="417"/>
        <v>Gráfico 8</v>
      </c>
      <c r="R582" s="49" t="s">
        <v>195</v>
      </c>
      <c r="S582" s="50">
        <f t="shared" si="410"/>
        <v>100117006</v>
      </c>
      <c r="T582" s="28"/>
      <c r="U582" s="28"/>
      <c r="V582" s="28"/>
      <c r="W582" s="28"/>
      <c r="X582" s="28"/>
      <c r="Y582" s="28"/>
      <c r="Z582" s="25" t="str">
        <f t="shared" si="411"/>
        <v>https://analytics.zoho.com/open-view/2395394000001175359?ZOHO_CRITERIA=%224.5%22.%22Id_Categor%C3%ADa%22%3D100117006</v>
      </c>
      <c r="AA582" s="29" t="s">
        <v>228</v>
      </c>
      <c r="AB582" s="30" t="str">
        <f t="shared" si="415"/>
        <v>Chile</v>
      </c>
      <c r="AC582" s="31" t="str">
        <f t="shared" si="415"/>
        <v>Año 2020</v>
      </c>
      <c r="AD582" s="32" t="str">
        <f t="shared" si="415"/>
        <v>Dólar USA</v>
      </c>
      <c r="AE582" s="30" t="str">
        <f t="shared" si="415"/>
        <v>Ventas</v>
      </c>
      <c r="AG582" s="33" t="str">
        <f t="shared" si="388"/>
        <v>Gráfico 8</v>
      </c>
      <c r="AH582" s="34" t="str">
        <f t="shared" si="396"/>
        <v>Ventas Estimadas Agricultura</v>
      </c>
      <c r="AI582" s="34" t="str">
        <f t="shared" si="380"/>
        <v>Ventas estimadas de empresas dedicadas a agricultura y/o ganadería</v>
      </c>
      <c r="AJ582" s="34" t="str">
        <f t="shared" si="389"/>
        <v>Ventas Estimadas de Empresas del Sector Agrícola en cultivos de Forraje en praderas mejoradas o sembradas según la Categoría de Tamaño Específica del Servicio de Impuestos Internos de Chile para el Año 2020 (USD)</v>
      </c>
      <c r="AK582" s="35" t="str">
        <f t="shared" si="416"/>
        <v>Año 2020</v>
      </c>
      <c r="AL582" s="34" t="str">
        <f t="shared" si="416"/>
        <v>venta estimada, empresas en agricultura, cultivos, actividad económica, agricultura, ganadería</v>
      </c>
      <c r="AM582" s="36" t="str">
        <f t="shared" si="390"/>
        <v>https://analytics.zoho.com/open-view/2395394000001175359?ZOHO_CRITERIA=%224.5%22.%22Id_Categor%C3%ADa%22%3D100117006</v>
      </c>
      <c r="AN582" s="44" t="str">
        <f t="shared" si="412"/>
        <v>CHL</v>
      </c>
      <c r="AO582" s="44" t="str">
        <f t="shared" si="412"/>
        <v>País</v>
      </c>
      <c r="AP582" s="34" t="str">
        <f t="shared" si="412"/>
        <v>Número de Empleados de las empresas dedicadas a una actividad económica asociada a la agricultura o la ganadería, según tamaño de la empresa.</v>
      </c>
      <c r="AQ582" s="45">
        <f t="shared" si="412"/>
        <v>44324</v>
      </c>
      <c r="AR582" s="36" t="str">
        <f t="shared" si="412"/>
        <v>Español</v>
      </c>
      <c r="AS582" s="36" t="str">
        <f t="shared" si="412"/>
        <v>Naty</v>
      </c>
      <c r="AT582" s="40" t="str">
        <f t="shared" si="412"/>
        <v>No Aplica</v>
      </c>
      <c r="AU582" s="40" t="str">
        <f t="shared" si="412"/>
        <v>No Aplica</v>
      </c>
      <c r="AV582" s="40" t="str">
        <f t="shared" si="412"/>
        <v>No Aplica</v>
      </c>
      <c r="AW582" s="35">
        <v>100117006</v>
      </c>
      <c r="AX582" s="41" t="e">
        <f t="shared" si="413"/>
        <v>#REF!</v>
      </c>
      <c r="AY582" s="46" t="str">
        <f t="shared" si="413"/>
        <v>Fruta</v>
      </c>
      <c r="AZ582" s="40">
        <f t="shared" si="413"/>
        <v>38</v>
      </c>
      <c r="BA582" s="41" t="e">
        <f>+VLOOKUP($Z582,[4]!Temporalidad[[nombre]:[Columna1]],7,0)</f>
        <v>#REF!</v>
      </c>
      <c r="BB582" s="41" t="e">
        <f>+VLOOKUP($B582,[4]!Tipo_Gráfico[#Data],2,0)</f>
        <v>#REF!</v>
      </c>
      <c r="BC582" s="36" t="str">
        <f t="shared" si="398"/>
        <v>Servicio de Impuestos Internos , Ministerio de Hacienda, Chile</v>
      </c>
      <c r="BD582" s="35" t="e">
        <f>+VLOOKUP($AA582,[4]!unidad_medida[[nombre]:[Columna1]],2,0)</f>
        <v>#REF!</v>
      </c>
      <c r="BE582" s="40" t="str">
        <f t="shared" si="414"/>
        <v>No Aplica</v>
      </c>
      <c r="BF582" s="40" t="str">
        <f t="shared" si="414"/>
        <v>No Aplica</v>
      </c>
      <c r="BG582" s="40" t="str">
        <f t="shared" si="414"/>
        <v>No Aplica</v>
      </c>
      <c r="BH582" s="41" t="e">
        <f>+VLOOKUP($AP582,[4]!Responsables[#Data],3,0)</f>
        <v>#REF!</v>
      </c>
      <c r="BI582" s="41" t="e">
        <f>+VLOOKUP($AA582,[4]!unidad_medida[[nombre]:[Columna1]],5,0)</f>
        <v>#REF!</v>
      </c>
    </row>
    <row r="583" spans="1:61" ht="24" x14ac:dyDescent="0.35">
      <c r="A583" s="58" t="s">
        <v>250</v>
      </c>
      <c r="B583" s="58" t="s">
        <v>251</v>
      </c>
      <c r="C583" s="59">
        <v>4.4000000000000004</v>
      </c>
      <c r="D583" s="19">
        <f t="shared" si="394"/>
        <v>111</v>
      </c>
      <c r="E583" s="20" t="str">
        <f t="shared" si="418"/>
        <v>GR</v>
      </c>
      <c r="F583" s="21"/>
      <c r="G583" s="22"/>
      <c r="H583" s="22"/>
      <c r="I583" s="22"/>
      <c r="J583" s="22"/>
      <c r="K583" s="22"/>
      <c r="L583" s="22"/>
      <c r="M583" s="22"/>
      <c r="N583" s="22"/>
      <c r="O583" s="22"/>
      <c r="P583" s="53" t="str">
        <f>+"Número de Empresas del Sector Agrícola según la Categoría de Tamaño Específica del Servicio de Impuestos Internos de Chile para el Año 2020 (USD)"</f>
        <v>Número de Empresas del Sector Agrícola según la Categoría de Tamaño Específica del Servicio de Impuestos Internos de Chile para el Año 2020 (USD)</v>
      </c>
      <c r="Q583" s="20" t="s">
        <v>229</v>
      </c>
      <c r="R583" s="51"/>
      <c r="S583" s="52"/>
      <c r="T583" s="28"/>
      <c r="U583" s="28"/>
      <c r="V583" s="28"/>
      <c r="W583" s="28"/>
      <c r="X583" s="28"/>
      <c r="Y583" s="28"/>
      <c r="Z583" s="25" t="s">
        <v>230</v>
      </c>
      <c r="AA583" s="29" t="s">
        <v>230</v>
      </c>
      <c r="AB583" s="30" t="str">
        <f t="shared" si="415"/>
        <v>Chile</v>
      </c>
      <c r="AC583" s="31" t="str">
        <f t="shared" si="415"/>
        <v>Año 2020</v>
      </c>
      <c r="AD583" s="32" t="s">
        <v>54</v>
      </c>
      <c r="AE583" s="30" t="s">
        <v>55</v>
      </c>
      <c r="AG583" s="33" t="str">
        <f t="shared" si="388"/>
        <v>Gráfico 9</v>
      </c>
      <c r="AH583" s="34" t="s">
        <v>231</v>
      </c>
      <c r="AI583" s="34" t="str">
        <f t="shared" si="380"/>
        <v>Ventas estimadas de empresas dedicadas a agricultura y/o ganadería</v>
      </c>
      <c r="AJ583" s="34" t="str">
        <f t="shared" si="389"/>
        <v>Número de Empresas del Sector Agrícola según la Categoría de Tamaño Específica del Servicio de Impuestos Internos de Chile para el Año 2020 (USD)</v>
      </c>
      <c r="AK583" s="35" t="str">
        <f t="shared" si="416"/>
        <v>Año 2020</v>
      </c>
      <c r="AL583" s="34" t="str">
        <f t="shared" si="416"/>
        <v>venta estimada, empresas en agricultura, cultivos, actividad económica, agricultura, ganadería</v>
      </c>
      <c r="AM583" s="36" t="str">
        <f t="shared" si="390"/>
        <v>https://analytics.zoho.com/open-view/2395394000001194468</v>
      </c>
      <c r="AN583" s="44" t="str">
        <f t="shared" si="412"/>
        <v>CHL</v>
      </c>
      <c r="AO583" s="44" t="str">
        <f t="shared" si="412"/>
        <v>País</v>
      </c>
      <c r="AP583" s="34" t="str">
        <f t="shared" si="412"/>
        <v>Número de Empleados de las empresas dedicadas a una actividad económica asociada a la agricultura o la ganadería, según tamaño de la empresa.</v>
      </c>
      <c r="AQ583" s="45">
        <f t="shared" si="412"/>
        <v>44324</v>
      </c>
      <c r="AR583" s="36" t="str">
        <f t="shared" si="412"/>
        <v>Español</v>
      </c>
      <c r="AS583" s="36" t="str">
        <f t="shared" si="412"/>
        <v>Naty</v>
      </c>
      <c r="AT583" s="40" t="str">
        <f t="shared" si="412"/>
        <v>No Aplica</v>
      </c>
      <c r="AU583" s="40" t="str">
        <f t="shared" si="412"/>
        <v>No Aplica</v>
      </c>
      <c r="AV583" s="40" t="str">
        <f t="shared" si="412"/>
        <v>No Aplica</v>
      </c>
      <c r="AW583" s="35">
        <f t="shared" si="412"/>
        <v>100117006</v>
      </c>
      <c r="AX583" s="41" t="e">
        <f t="shared" si="413"/>
        <v>#REF!</v>
      </c>
      <c r="AY583" s="46" t="str">
        <f t="shared" si="413"/>
        <v>Fruta</v>
      </c>
      <c r="AZ583" s="40">
        <f t="shared" si="413"/>
        <v>38</v>
      </c>
      <c r="BA583" s="41" t="e">
        <f>+VLOOKUP($Z583,[4]!Temporalidad[[nombre]:[Columna1]],7,0)</f>
        <v>#REF!</v>
      </c>
      <c r="BB583" s="41" t="e">
        <f>+VLOOKUP($B583,[4]!Tipo_Gráfico[#Data],2,0)</f>
        <v>#REF!</v>
      </c>
      <c r="BC583" s="36" t="str">
        <f t="shared" si="398"/>
        <v>Servicio de Impuestos Internos , Ministerio de Hacienda, Chile</v>
      </c>
      <c r="BD583" s="35" t="e">
        <f>+VLOOKUP($AA583,[4]!unidad_medida[[nombre]:[Columna1]],2,0)</f>
        <v>#REF!</v>
      </c>
      <c r="BE583" s="40" t="str">
        <f t="shared" si="414"/>
        <v>No Aplica</v>
      </c>
      <c r="BF583" s="40" t="str">
        <f t="shared" si="414"/>
        <v>No Aplica</v>
      </c>
      <c r="BG583" s="40" t="str">
        <f t="shared" si="414"/>
        <v>No Aplica</v>
      </c>
      <c r="BH583" s="41" t="e">
        <f>+VLOOKUP($AP583,[4]!Responsables[#Data],3,0)</f>
        <v>#REF!</v>
      </c>
      <c r="BI583" s="41" t="e">
        <f>+VLOOKUP($AA583,[4]!unidad_medida[[nombre]:[Columna1]],5,0)</f>
        <v>#REF!</v>
      </c>
    </row>
    <row r="584" spans="1:61" ht="24" x14ac:dyDescent="0.35">
      <c r="A584" s="58" t="s">
        <v>250</v>
      </c>
      <c r="B584" s="58" t="s">
        <v>251</v>
      </c>
      <c r="C584" s="59">
        <v>4.4000000000000004</v>
      </c>
      <c r="D584" s="19">
        <f t="shared" si="394"/>
        <v>112</v>
      </c>
      <c r="E584" s="20" t="str">
        <f t="shared" si="418"/>
        <v>GR</v>
      </c>
      <c r="F584" s="21"/>
      <c r="G584" s="22"/>
      <c r="H584" s="22"/>
      <c r="I584" s="22"/>
      <c r="J584" s="22"/>
      <c r="K584" s="22"/>
      <c r="L584" s="22"/>
      <c r="M584" s="22"/>
      <c r="N584" s="22"/>
      <c r="O584" s="22"/>
      <c r="P584" s="53" t="str">
        <f>+"Ventas Estimadas de Empresas del Sector Agrícola según la Categoría de Tamaño Específica del Servicio de Impuestos Internos de Chile para el Año 2020 (USD)"</f>
        <v>Ventas Estimadas de Empresas del Sector Agrícola según la Categoría de Tamaño Específica del Servicio de Impuestos Internos de Chile para el Año 2020 (USD)</v>
      </c>
      <c r="Q584" s="20" t="s">
        <v>232</v>
      </c>
      <c r="R584" s="51"/>
      <c r="S584" s="52"/>
      <c r="T584" s="28"/>
      <c r="U584" s="28"/>
      <c r="V584" s="28"/>
      <c r="W584" s="28"/>
      <c r="X584" s="28"/>
      <c r="Y584" s="28"/>
      <c r="Z584" s="25" t="s">
        <v>233</v>
      </c>
      <c r="AA584" s="29" t="s">
        <v>233</v>
      </c>
      <c r="AB584" s="30" t="str">
        <f t="shared" si="415"/>
        <v>Chile</v>
      </c>
      <c r="AC584" s="31" t="str">
        <f t="shared" si="415"/>
        <v>Año 2020</v>
      </c>
      <c r="AD584" s="32" t="s">
        <v>106</v>
      </c>
      <c r="AE584" s="30" t="s">
        <v>107</v>
      </c>
      <c r="AG584" s="33" t="str">
        <f t="shared" si="388"/>
        <v>Gráfico 10</v>
      </c>
      <c r="AH584" s="34" t="s">
        <v>108</v>
      </c>
      <c r="AI584" s="34" t="str">
        <f t="shared" si="380"/>
        <v>Ventas estimadas de empresas dedicadas a agricultura y/o ganadería</v>
      </c>
      <c r="AJ584" s="34" t="str">
        <f t="shared" si="389"/>
        <v>Ventas Estimadas de Empresas del Sector Agrícola según la Categoría de Tamaño Específica del Servicio de Impuestos Internos de Chile para el Año 2020 (USD)</v>
      </c>
      <c r="AK584" s="35" t="str">
        <f t="shared" si="416"/>
        <v>Año 2020</v>
      </c>
      <c r="AL584" s="34" t="str">
        <f t="shared" si="416"/>
        <v>venta estimada, empresas en agricultura, cultivos, actividad económica, agricultura, ganadería</v>
      </c>
      <c r="AM584" s="36" t="str">
        <f t="shared" si="390"/>
        <v>https://analytics.zoho.com/open-view/2395394000001194755</v>
      </c>
      <c r="AN584" s="44" t="str">
        <f t="shared" si="412"/>
        <v>CHL</v>
      </c>
      <c r="AO584" s="44" t="str">
        <f t="shared" si="412"/>
        <v>País</v>
      </c>
      <c r="AP584" s="34" t="str">
        <f t="shared" si="412"/>
        <v>Número de Empleados de las empresas dedicadas a una actividad económica asociada a la agricultura o la ganadería, según tamaño de la empresa.</v>
      </c>
      <c r="AQ584" s="45">
        <f t="shared" si="412"/>
        <v>44324</v>
      </c>
      <c r="AR584" s="36" t="str">
        <f t="shared" si="412"/>
        <v>Español</v>
      </c>
      <c r="AS584" s="36" t="str">
        <f t="shared" si="412"/>
        <v>Naty</v>
      </c>
      <c r="AT584" s="40" t="str">
        <f t="shared" si="412"/>
        <v>No Aplica</v>
      </c>
      <c r="AU584" s="40" t="str">
        <f t="shared" si="412"/>
        <v>No Aplica</v>
      </c>
      <c r="AV584" s="40" t="str">
        <f t="shared" si="412"/>
        <v>No Aplica</v>
      </c>
      <c r="AW584" s="35">
        <f t="shared" si="412"/>
        <v>100117006</v>
      </c>
      <c r="AX584" s="41" t="e">
        <f t="shared" si="413"/>
        <v>#REF!</v>
      </c>
      <c r="AY584" s="46" t="str">
        <f t="shared" si="413"/>
        <v>Fruta</v>
      </c>
      <c r="AZ584" s="40">
        <f t="shared" si="413"/>
        <v>38</v>
      </c>
      <c r="BA584" s="41" t="e">
        <f>+VLOOKUP($Z584,[4]!Temporalidad[[nombre]:[Columna1]],7,0)</f>
        <v>#REF!</v>
      </c>
      <c r="BB584" s="41" t="e">
        <f>+VLOOKUP($B584,[4]!Tipo_Gráfico[#Data],2,0)</f>
        <v>#REF!</v>
      </c>
      <c r="BC584" s="36" t="str">
        <f t="shared" si="398"/>
        <v>Servicio de Impuestos Internos , Ministerio de Hacienda, Chile</v>
      </c>
      <c r="BD584" s="35" t="e">
        <f>+VLOOKUP($AA584,[4]!unidad_medida[[nombre]:[Columna1]],2,0)</f>
        <v>#REF!</v>
      </c>
      <c r="BE584" s="40" t="str">
        <f t="shared" si="414"/>
        <v>No Aplica</v>
      </c>
      <c r="BF584" s="40" t="str">
        <f t="shared" si="414"/>
        <v>No Aplica</v>
      </c>
      <c r="BG584" s="40" t="str">
        <f t="shared" si="414"/>
        <v>No Aplica</v>
      </c>
      <c r="BH584" s="41" t="e">
        <f>+VLOOKUP($AP584,[4]!Responsables[#Data],3,0)</f>
        <v>#REF!</v>
      </c>
      <c r="BI584" s="41" t="e">
        <f>+VLOOKUP($AA584,[4]!unidad_medida[[nombre]:[Columna1]],5,0)</f>
        <v>#REF!</v>
      </c>
    </row>
    <row r="585" spans="1:61" ht="24" x14ac:dyDescent="0.35">
      <c r="A585" s="58" t="s">
        <v>250</v>
      </c>
      <c r="B585" s="58" t="s">
        <v>251</v>
      </c>
      <c r="C585" s="59">
        <v>4.4000000000000004</v>
      </c>
      <c r="D585" s="19">
        <f t="shared" si="394"/>
        <v>113</v>
      </c>
      <c r="E585" s="20" t="str">
        <f t="shared" si="418"/>
        <v>GR</v>
      </c>
      <c r="F585" s="21"/>
      <c r="G585" s="22"/>
      <c r="H585" s="22"/>
      <c r="I585" s="22"/>
      <c r="J585" s="22"/>
      <c r="K585" s="22"/>
      <c r="L585" s="22"/>
      <c r="M585" s="22"/>
      <c r="N585" s="22"/>
      <c r="O585" s="22"/>
      <c r="P585" s="53" t="s">
        <v>234</v>
      </c>
      <c r="Q585" s="20" t="s">
        <v>235</v>
      </c>
      <c r="R585" s="51"/>
      <c r="S585" s="52"/>
      <c r="T585" s="28"/>
      <c r="U585" s="28"/>
      <c r="V585" s="28"/>
      <c r="W585" s="28"/>
      <c r="X585" s="28"/>
      <c r="Y585" s="28"/>
      <c r="Z585" s="25" t="s">
        <v>236</v>
      </c>
      <c r="AA585" s="29" t="s">
        <v>236</v>
      </c>
      <c r="AB585" s="30" t="str">
        <f t="shared" si="415"/>
        <v>Chile</v>
      </c>
      <c r="AC585" s="31" t="str">
        <f t="shared" si="415"/>
        <v>Año 2020</v>
      </c>
      <c r="AD585" s="32" t="s">
        <v>54</v>
      </c>
      <c r="AE585" s="30" t="s">
        <v>55</v>
      </c>
      <c r="AG585" s="33" t="str">
        <f t="shared" si="388"/>
        <v>Gráfico 11</v>
      </c>
      <c r="AH585" s="34" t="s">
        <v>231</v>
      </c>
      <c r="AI585" s="34" t="str">
        <f t="shared" si="380"/>
        <v>Ventas estimadas de empresas dedicadas a agricultura y/o ganadería</v>
      </c>
      <c r="AJ585" s="34" t="str">
        <f t="shared" si="389"/>
        <v>Número de Empresas y Ventas Estimadas del Sector Agrícola según la Categoría de Tamaño Específica del Servicio de Impuestos Internos de Chile para el Año 2020 (USD)</v>
      </c>
      <c r="AK585" s="35" t="str">
        <f t="shared" si="416"/>
        <v>Año 2020</v>
      </c>
      <c r="AL585" s="34" t="str">
        <f t="shared" si="416"/>
        <v>venta estimada, empresas en agricultura, cultivos, actividad económica, agricultura, ganadería</v>
      </c>
      <c r="AM585" s="36" t="str">
        <f t="shared" si="390"/>
        <v>https://analytics.zoho.com/open-view/2395394000001194960</v>
      </c>
      <c r="AN585" s="44" t="str">
        <f t="shared" si="412"/>
        <v>CHL</v>
      </c>
      <c r="AO585" s="44" t="str">
        <f t="shared" si="412"/>
        <v>País</v>
      </c>
      <c r="AP585" s="34" t="str">
        <f t="shared" si="412"/>
        <v>Número de Empleados de las empresas dedicadas a una actividad económica asociada a la agricultura o la ganadería, según tamaño de la empresa.</v>
      </c>
      <c r="AQ585" s="45">
        <f t="shared" si="412"/>
        <v>44324</v>
      </c>
      <c r="AR585" s="36" t="str">
        <f t="shared" si="412"/>
        <v>Español</v>
      </c>
      <c r="AS585" s="36" t="str">
        <f t="shared" si="412"/>
        <v>Naty</v>
      </c>
      <c r="AT585" s="40" t="str">
        <f t="shared" si="412"/>
        <v>No Aplica</v>
      </c>
      <c r="AU585" s="40" t="str">
        <f t="shared" si="412"/>
        <v>No Aplica</v>
      </c>
      <c r="AV585" s="40" t="str">
        <f t="shared" si="412"/>
        <v>No Aplica</v>
      </c>
      <c r="AW585" s="35">
        <f t="shared" si="412"/>
        <v>100117006</v>
      </c>
      <c r="AX585" s="41" t="e">
        <f t="shared" si="413"/>
        <v>#REF!</v>
      </c>
      <c r="AY585" s="46" t="str">
        <f t="shared" si="413"/>
        <v>Fruta</v>
      </c>
      <c r="AZ585" s="40">
        <f t="shared" si="413"/>
        <v>38</v>
      </c>
      <c r="BA585" s="41" t="e">
        <f>+VLOOKUP($Z585,[4]!Temporalidad[[nombre]:[Columna1]],7,0)</f>
        <v>#REF!</v>
      </c>
      <c r="BB585" s="41" t="e">
        <f>+VLOOKUP($B585,[4]!Tipo_Gráfico[#Data],2,0)</f>
        <v>#REF!</v>
      </c>
      <c r="BC585" s="36" t="str">
        <f t="shared" si="398"/>
        <v>Servicio de Impuestos Internos , Ministerio de Hacienda, Chile</v>
      </c>
      <c r="BD585" s="35" t="e">
        <f>+VLOOKUP($AA585,[4]!unidad_medida[[nombre]:[Columna1]],2,0)</f>
        <v>#REF!</v>
      </c>
      <c r="BE585" s="40" t="str">
        <f t="shared" si="414"/>
        <v>No Aplica</v>
      </c>
      <c r="BF585" s="40" t="str">
        <f t="shared" si="414"/>
        <v>No Aplica</v>
      </c>
      <c r="BG585" s="40" t="str">
        <f t="shared" si="414"/>
        <v>No Aplica</v>
      </c>
      <c r="BH585" s="41" t="e">
        <f>+VLOOKUP($AP585,[4]!Responsables[#Data],3,0)</f>
        <v>#REF!</v>
      </c>
      <c r="BI585" s="41" t="e">
        <f>+VLOOKUP($AA585,[4]!unidad_medida[[nombre]:[Columna1]],5,0)</f>
        <v>#REF!</v>
      </c>
    </row>
    <row r="586" spans="1:61" ht="24" x14ac:dyDescent="0.35">
      <c r="A586" s="58" t="s">
        <v>250</v>
      </c>
      <c r="B586" s="58" t="s">
        <v>251</v>
      </c>
      <c r="C586" s="59">
        <v>4.4000000000000004</v>
      </c>
      <c r="D586" s="19">
        <f t="shared" si="394"/>
        <v>114</v>
      </c>
      <c r="E586" s="20" t="s">
        <v>237</v>
      </c>
      <c r="F586" s="21"/>
      <c r="G586" s="22"/>
      <c r="H586" s="24">
        <v>100110</v>
      </c>
      <c r="I586" s="23" t="s">
        <v>48</v>
      </c>
      <c r="J586" s="23" t="s">
        <v>48</v>
      </c>
      <c r="K586" s="22"/>
      <c r="L586" s="22"/>
      <c r="M586" s="22"/>
      <c r="N586" s="22"/>
      <c r="O586" s="22"/>
      <c r="P586" s="53" t="str">
        <f>+"Número de Empresas del Sector Agrícola en cultivos de  "&amp;R586&amp;"  según la Categoría de Tamaño Específica del Servicio de Impuestos Internos de Chile para el Año 2020 (USD)"</f>
        <v>Número de Empresas del Sector Agrícola en cultivos de  Legumbres  según la Categoría de Tamaño Específica del Servicio de Impuestos Internos de Chile para el Año 2020 (USD)</v>
      </c>
      <c r="Q586" s="20" t="s">
        <v>238</v>
      </c>
      <c r="R586" s="47" t="s">
        <v>136</v>
      </c>
      <c r="S586" s="48">
        <f>+H586</f>
        <v>100110</v>
      </c>
      <c r="T586" s="28"/>
      <c r="U586" s="28"/>
      <c r="V586" s="28"/>
      <c r="W586" s="28"/>
      <c r="X586" s="28"/>
      <c r="Y586" s="28"/>
      <c r="Z586" s="25"/>
      <c r="AA586" s="29"/>
      <c r="AB586" s="30" t="str">
        <f t="shared" si="415"/>
        <v>Chile</v>
      </c>
      <c r="AC586" s="31" t="str">
        <f t="shared" si="415"/>
        <v>Año 2020</v>
      </c>
      <c r="AD586" s="32" t="s">
        <v>239</v>
      </c>
      <c r="AE586" s="30" t="s">
        <v>138</v>
      </c>
      <c r="AG586" s="33" t="str">
        <f t="shared" si="388"/>
        <v>Informe 1</v>
      </c>
      <c r="AH586" s="34" t="s">
        <v>240</v>
      </c>
      <c r="AI586" s="34" t="str">
        <f t="shared" si="380"/>
        <v>Ventas estimadas de empresas dedicadas a agricultura y/o ganadería</v>
      </c>
      <c r="AJ586" s="34" t="str">
        <f t="shared" si="389"/>
        <v>Número de Empresas del Sector Agrícola en cultivos de  Legumbres  según la Categoría de Tamaño Específica del Servicio de Impuestos Internos de Chile para el Año 2020 (USD)</v>
      </c>
      <c r="AK586" s="35" t="str">
        <f t="shared" si="416"/>
        <v>Año 2020</v>
      </c>
      <c r="AL586" s="34" t="str">
        <f t="shared" si="416"/>
        <v>venta estimada, empresas en agricultura, cultivos, actividad económica, agricultura, ganadería</v>
      </c>
      <c r="AM586" s="36">
        <f t="shared" si="390"/>
        <v>0</v>
      </c>
      <c r="AN586" s="44" t="str">
        <f t="shared" ref="AN586:AZ601" si="419">+AN585</f>
        <v>CHL</v>
      </c>
      <c r="AO586" s="44" t="str">
        <f t="shared" si="419"/>
        <v>País</v>
      </c>
      <c r="AP586" s="34" t="str">
        <f t="shared" si="419"/>
        <v>Número de Empleados de las empresas dedicadas a una actividad económica asociada a la agricultura o la ganadería, según tamaño de la empresa.</v>
      </c>
      <c r="AQ586" s="45">
        <f t="shared" si="419"/>
        <v>44324</v>
      </c>
      <c r="AR586" s="36" t="str">
        <f t="shared" si="419"/>
        <v>Español</v>
      </c>
      <c r="AS586" s="36" t="str">
        <f t="shared" si="419"/>
        <v>Naty</v>
      </c>
      <c r="AT586" s="40" t="str">
        <f t="shared" si="419"/>
        <v>No Aplica</v>
      </c>
      <c r="AU586" s="40" t="str">
        <f t="shared" si="419"/>
        <v>No Aplica</v>
      </c>
      <c r="AV586" s="40" t="str">
        <f t="shared" si="419"/>
        <v>No Aplica</v>
      </c>
      <c r="AW586" s="35">
        <f t="shared" si="419"/>
        <v>100117006</v>
      </c>
      <c r="AX586" s="41" t="e">
        <f t="shared" si="419"/>
        <v>#REF!</v>
      </c>
      <c r="AY586" s="46" t="str">
        <f t="shared" si="419"/>
        <v>Fruta</v>
      </c>
      <c r="AZ586" s="40">
        <f t="shared" si="419"/>
        <v>38</v>
      </c>
      <c r="BA586" s="41" t="e">
        <f>+VLOOKUP($Z586,[4]!Temporalidad[[nombre]:[Columna1]],7,0)</f>
        <v>#REF!</v>
      </c>
      <c r="BB586" s="41" t="e">
        <f>+VLOOKUP($B586,[4]!Tipo_Gráfico[#Data],2,0)</f>
        <v>#REF!</v>
      </c>
      <c r="BC586" s="36" t="str">
        <f t="shared" si="398"/>
        <v>Servicio de Impuestos Internos , Ministerio de Hacienda, Chile</v>
      </c>
      <c r="BD586" s="35" t="e">
        <f>+VLOOKUP($AA586,[4]!unidad_medida[[nombre]:[Columna1]],2,0)</f>
        <v>#REF!</v>
      </c>
      <c r="BE586" s="40" t="str">
        <f t="shared" ref="BE586:BG601" si="420">+BE585</f>
        <v>No Aplica</v>
      </c>
      <c r="BF586" s="40" t="str">
        <f t="shared" si="420"/>
        <v>No Aplica</v>
      </c>
      <c r="BG586" s="40" t="str">
        <f t="shared" si="420"/>
        <v>No Aplica</v>
      </c>
      <c r="BH586" s="41" t="e">
        <f>+VLOOKUP($AP586,[4]!Responsables[#Data],3,0)</f>
        <v>#REF!</v>
      </c>
      <c r="BI586" s="41" t="e">
        <f>+VLOOKUP($AA586,[4]!unidad_medida[[nombre]:[Columna1]],5,0)</f>
        <v>#REF!</v>
      </c>
    </row>
    <row r="587" spans="1:61" ht="24" x14ac:dyDescent="0.35">
      <c r="A587" s="58" t="s">
        <v>250</v>
      </c>
      <c r="B587" s="58" t="s">
        <v>251</v>
      </c>
      <c r="C587" s="59">
        <v>4.4000000000000004</v>
      </c>
      <c r="D587" s="19">
        <f t="shared" si="394"/>
        <v>115</v>
      </c>
      <c r="E587" s="20" t="s">
        <v>237</v>
      </c>
      <c r="F587" s="21"/>
      <c r="G587" s="22"/>
      <c r="H587" s="24">
        <v>100111</v>
      </c>
      <c r="I587" s="23" t="s">
        <v>48</v>
      </c>
      <c r="J587" s="23" t="s">
        <v>48</v>
      </c>
      <c r="K587" s="22"/>
      <c r="L587" s="22"/>
      <c r="M587" s="22"/>
      <c r="N587" s="22"/>
      <c r="O587" s="22"/>
      <c r="P587" s="53" t="str">
        <f t="shared" ref="P587:P592" si="421">+"Número de Empresas del Sector Agrícola en cultivos de  "&amp;R587&amp;"  según la Categoría de Tamaño Específica del Servicio de Impuestos Internos de Chile para el Año 2020 (USD)"</f>
        <v>Número de Empresas del Sector Agrícola en cultivos de  Cereales  según la Categoría de Tamaño Específica del Servicio de Impuestos Internos de Chile para el Año 2020 (USD)</v>
      </c>
      <c r="Q587" s="20" t="str">
        <f>+Q586</f>
        <v>Informe 1</v>
      </c>
      <c r="R587" s="47" t="s">
        <v>140</v>
      </c>
      <c r="S587" s="48">
        <f t="shared" ref="S587:S592" si="422">+H587</f>
        <v>100111</v>
      </c>
      <c r="T587" s="28"/>
      <c r="U587" s="28"/>
      <c r="V587" s="28"/>
      <c r="W587" s="28"/>
      <c r="X587" s="28"/>
      <c r="Y587" s="28"/>
      <c r="Z587" s="25"/>
      <c r="AA587" s="29"/>
      <c r="AB587" s="30" t="str">
        <f t="shared" ref="AB587:AE602" si="423">+AB586</f>
        <v>Chile</v>
      </c>
      <c r="AC587" s="31" t="str">
        <f t="shared" si="423"/>
        <v>Año 2020</v>
      </c>
      <c r="AD587" s="32" t="str">
        <f>+AD586</f>
        <v>empleados</v>
      </c>
      <c r="AE587" s="30" t="str">
        <f t="shared" ref="AE587:AE592" si="424">+AE586</f>
        <v>Empleados</v>
      </c>
      <c r="AG587" s="33" t="str">
        <f t="shared" si="388"/>
        <v>Informe 1</v>
      </c>
      <c r="AH587" s="34" t="str">
        <f t="shared" si="396"/>
        <v>Número de Empleados</v>
      </c>
      <c r="AI587" s="34" t="str">
        <f t="shared" si="380"/>
        <v>Ventas estimadas de empresas dedicadas a agricultura y/o ganadería</v>
      </c>
      <c r="AJ587" s="34" t="str">
        <f t="shared" si="389"/>
        <v>Número de Empresas del Sector Agrícola en cultivos de  Cereales  según la Categoría de Tamaño Específica del Servicio de Impuestos Internos de Chile para el Año 2020 (USD)</v>
      </c>
      <c r="AK587" s="35" t="str">
        <f t="shared" ref="AK587:AL602" si="425">+AK586</f>
        <v>Año 2020</v>
      </c>
      <c r="AL587" s="34" t="str">
        <f t="shared" si="425"/>
        <v>venta estimada, empresas en agricultura, cultivos, actividad económica, agricultura, ganadería</v>
      </c>
      <c r="AM587" s="36">
        <f t="shared" si="390"/>
        <v>0</v>
      </c>
      <c r="AN587" s="44" t="str">
        <f t="shared" si="419"/>
        <v>CHL</v>
      </c>
      <c r="AO587" s="44" t="str">
        <f t="shared" si="419"/>
        <v>País</v>
      </c>
      <c r="AP587" s="34" t="str">
        <f t="shared" si="419"/>
        <v>Número de Empleados de las empresas dedicadas a una actividad económica asociada a la agricultura o la ganadería, según tamaño de la empresa.</v>
      </c>
      <c r="AQ587" s="45">
        <f t="shared" si="419"/>
        <v>44324</v>
      </c>
      <c r="AR587" s="36" t="str">
        <f t="shared" si="419"/>
        <v>Español</v>
      </c>
      <c r="AS587" s="36" t="str">
        <f t="shared" si="419"/>
        <v>Naty</v>
      </c>
      <c r="AT587" s="40" t="str">
        <f t="shared" si="419"/>
        <v>No Aplica</v>
      </c>
      <c r="AU587" s="40" t="str">
        <f t="shared" si="419"/>
        <v>No Aplica</v>
      </c>
      <c r="AV587" s="40" t="str">
        <f t="shared" si="419"/>
        <v>No Aplica</v>
      </c>
      <c r="AW587" s="35">
        <f t="shared" si="419"/>
        <v>100117006</v>
      </c>
      <c r="AX587" s="41" t="e">
        <f t="shared" si="419"/>
        <v>#REF!</v>
      </c>
      <c r="AY587" s="46" t="str">
        <f t="shared" si="419"/>
        <v>Fruta</v>
      </c>
      <c r="AZ587" s="40">
        <f t="shared" si="419"/>
        <v>38</v>
      </c>
      <c r="BA587" s="41" t="e">
        <f>+VLOOKUP($Z587,[4]!Temporalidad[[nombre]:[Columna1]],7,0)</f>
        <v>#REF!</v>
      </c>
      <c r="BB587" s="41" t="e">
        <f>+VLOOKUP($B587,[4]!Tipo_Gráfico[#Data],2,0)</f>
        <v>#REF!</v>
      </c>
      <c r="BC587" s="36" t="str">
        <f t="shared" si="398"/>
        <v>Servicio de Impuestos Internos , Ministerio de Hacienda, Chile</v>
      </c>
      <c r="BD587" s="35" t="e">
        <f>+VLOOKUP($AA587,[4]!unidad_medida[[nombre]:[Columna1]],2,0)</f>
        <v>#REF!</v>
      </c>
      <c r="BE587" s="40" t="str">
        <f t="shared" si="420"/>
        <v>No Aplica</v>
      </c>
      <c r="BF587" s="40" t="str">
        <f t="shared" si="420"/>
        <v>No Aplica</v>
      </c>
      <c r="BG587" s="40" t="str">
        <f t="shared" si="420"/>
        <v>No Aplica</v>
      </c>
      <c r="BH587" s="41" t="e">
        <f>+VLOOKUP($AP587,[4]!Responsables[#Data],3,0)</f>
        <v>#REF!</v>
      </c>
      <c r="BI587" s="41" t="e">
        <f>+VLOOKUP($AA587,[4]!unidad_medida[[nombre]:[Columna1]],5,0)</f>
        <v>#REF!</v>
      </c>
    </row>
    <row r="588" spans="1:61" ht="24" x14ac:dyDescent="0.35">
      <c r="A588" s="58" t="s">
        <v>250</v>
      </c>
      <c r="B588" s="58" t="s">
        <v>251</v>
      </c>
      <c r="C588" s="59">
        <v>4.4000000000000004</v>
      </c>
      <c r="D588" s="19">
        <f t="shared" si="394"/>
        <v>116</v>
      </c>
      <c r="E588" s="20" t="s">
        <v>237</v>
      </c>
      <c r="F588" s="21"/>
      <c r="G588" s="22"/>
      <c r="H588" s="24">
        <v>100112</v>
      </c>
      <c r="I588" s="23" t="s">
        <v>48</v>
      </c>
      <c r="J588" s="23" t="s">
        <v>48</v>
      </c>
      <c r="K588" s="22"/>
      <c r="L588" s="22"/>
      <c r="M588" s="22"/>
      <c r="N588" s="22"/>
      <c r="O588" s="22"/>
      <c r="P588" s="53" t="str">
        <f t="shared" si="421"/>
        <v>Número de Empresas del Sector Agrícola en cultivos de  Hortalizas  según la Categoría de Tamaño Específica del Servicio de Impuestos Internos de Chile para el Año 2020 (USD)</v>
      </c>
      <c r="Q588" s="20" t="str">
        <f t="shared" ref="Q588:Q592" si="426">+Q587</f>
        <v>Informe 1</v>
      </c>
      <c r="R588" s="47" t="s">
        <v>142</v>
      </c>
      <c r="S588" s="48">
        <f t="shared" si="422"/>
        <v>100112</v>
      </c>
      <c r="T588" s="28"/>
      <c r="U588" s="28"/>
      <c r="V588" s="28"/>
      <c r="W588" s="28"/>
      <c r="X588" s="28"/>
      <c r="Y588" s="28"/>
      <c r="Z588" s="25"/>
      <c r="AA588" s="29"/>
      <c r="AB588" s="30" t="str">
        <f t="shared" si="423"/>
        <v>Chile</v>
      </c>
      <c r="AC588" s="31" t="str">
        <f t="shared" si="423"/>
        <v>Año 2020</v>
      </c>
      <c r="AD588" s="32" t="str">
        <f t="shared" si="423"/>
        <v>empleados</v>
      </c>
      <c r="AE588" s="30" t="str">
        <f t="shared" si="424"/>
        <v>Empleados</v>
      </c>
      <c r="AG588" s="33" t="str">
        <f t="shared" si="388"/>
        <v>Informe 1</v>
      </c>
      <c r="AH588" s="34" t="str">
        <f t="shared" si="396"/>
        <v>Número de Empleados</v>
      </c>
      <c r="AI588" s="34" t="str">
        <f t="shared" si="380"/>
        <v>Ventas estimadas de empresas dedicadas a agricultura y/o ganadería</v>
      </c>
      <c r="AJ588" s="34" t="str">
        <f t="shared" si="389"/>
        <v>Número de Empresas del Sector Agrícola en cultivos de  Hortalizas  según la Categoría de Tamaño Específica del Servicio de Impuestos Internos de Chile para el Año 2020 (USD)</v>
      </c>
      <c r="AK588" s="35" t="str">
        <f t="shared" si="425"/>
        <v>Año 2020</v>
      </c>
      <c r="AL588" s="34" t="str">
        <f t="shared" si="425"/>
        <v>venta estimada, empresas en agricultura, cultivos, actividad económica, agricultura, ganadería</v>
      </c>
      <c r="AM588" s="36">
        <f t="shared" si="390"/>
        <v>0</v>
      </c>
      <c r="AN588" s="44" t="str">
        <f t="shared" si="419"/>
        <v>CHL</v>
      </c>
      <c r="AO588" s="44" t="str">
        <f t="shared" si="419"/>
        <v>País</v>
      </c>
      <c r="AP588" s="34" t="str">
        <f t="shared" si="419"/>
        <v>Número de Empleados de las empresas dedicadas a una actividad económica asociada a la agricultura o la ganadería, según tamaño de la empresa.</v>
      </c>
      <c r="AQ588" s="45">
        <f t="shared" si="419"/>
        <v>44324</v>
      </c>
      <c r="AR588" s="36" t="str">
        <f t="shared" si="419"/>
        <v>Español</v>
      </c>
      <c r="AS588" s="36" t="str">
        <f t="shared" si="419"/>
        <v>Naty</v>
      </c>
      <c r="AT588" s="40" t="str">
        <f t="shared" si="419"/>
        <v>No Aplica</v>
      </c>
      <c r="AU588" s="40" t="str">
        <f t="shared" si="419"/>
        <v>No Aplica</v>
      </c>
      <c r="AV588" s="40" t="str">
        <f t="shared" si="419"/>
        <v>No Aplica</v>
      </c>
      <c r="AW588" s="35">
        <f t="shared" si="419"/>
        <v>100117006</v>
      </c>
      <c r="AX588" s="41" t="e">
        <f t="shared" si="419"/>
        <v>#REF!</v>
      </c>
      <c r="AY588" s="46" t="str">
        <f t="shared" si="419"/>
        <v>Fruta</v>
      </c>
      <c r="AZ588" s="40">
        <f t="shared" si="419"/>
        <v>38</v>
      </c>
      <c r="BA588" s="41" t="e">
        <f>+VLOOKUP($Z588,[4]!Temporalidad[[nombre]:[Columna1]],7,0)</f>
        <v>#REF!</v>
      </c>
      <c r="BB588" s="41" t="e">
        <f>+VLOOKUP($B588,[4]!Tipo_Gráfico[#Data],2,0)</f>
        <v>#REF!</v>
      </c>
      <c r="BC588" s="36" t="str">
        <f t="shared" si="398"/>
        <v>Servicio de Impuestos Internos , Ministerio de Hacienda, Chile</v>
      </c>
      <c r="BD588" s="35" t="e">
        <f>+VLOOKUP($AA588,[4]!unidad_medida[[nombre]:[Columna1]],2,0)</f>
        <v>#REF!</v>
      </c>
      <c r="BE588" s="40" t="str">
        <f t="shared" si="420"/>
        <v>No Aplica</v>
      </c>
      <c r="BF588" s="40" t="str">
        <f t="shared" si="420"/>
        <v>No Aplica</v>
      </c>
      <c r="BG588" s="40" t="str">
        <f t="shared" si="420"/>
        <v>No Aplica</v>
      </c>
      <c r="BH588" s="41" t="e">
        <f>+VLOOKUP($AP588,[4]!Responsables[#Data],3,0)</f>
        <v>#REF!</v>
      </c>
      <c r="BI588" s="41" t="e">
        <f>+VLOOKUP($AA588,[4]!unidad_medida[[nombre]:[Columna1]],5,0)</f>
        <v>#REF!</v>
      </c>
    </row>
    <row r="589" spans="1:61" ht="24" x14ac:dyDescent="0.35">
      <c r="A589" s="58" t="s">
        <v>250</v>
      </c>
      <c r="B589" s="58" t="s">
        <v>251</v>
      </c>
      <c r="C589" s="59">
        <v>4.4000000000000004</v>
      </c>
      <c r="D589" s="19">
        <f t="shared" si="394"/>
        <v>117</v>
      </c>
      <c r="E589" s="20" t="s">
        <v>237</v>
      </c>
      <c r="F589" s="21"/>
      <c r="G589" s="22"/>
      <c r="H589" s="24">
        <v>100113</v>
      </c>
      <c r="I589" s="23" t="s">
        <v>48</v>
      </c>
      <c r="J589" s="23" t="s">
        <v>48</v>
      </c>
      <c r="K589" s="22"/>
      <c r="L589" s="22"/>
      <c r="M589" s="22"/>
      <c r="N589" s="22"/>
      <c r="O589" s="22"/>
      <c r="P589" s="53" t="str">
        <f t="shared" si="421"/>
        <v>Número de Empresas del Sector Agrícola en cultivos de  Industriales  según la Categoría de Tamaño Específica del Servicio de Impuestos Internos de Chile para el Año 2020 (USD)</v>
      </c>
      <c r="Q589" s="20" t="str">
        <f t="shared" si="426"/>
        <v>Informe 1</v>
      </c>
      <c r="R589" s="47" t="s">
        <v>144</v>
      </c>
      <c r="S589" s="48">
        <f t="shared" si="422"/>
        <v>100113</v>
      </c>
      <c r="T589" s="28"/>
      <c r="U589" s="28"/>
      <c r="V589" s="28"/>
      <c r="W589" s="28"/>
      <c r="X589" s="28"/>
      <c r="Y589" s="28"/>
      <c r="Z589" s="25"/>
      <c r="AA589" s="29"/>
      <c r="AB589" s="30" t="str">
        <f t="shared" si="423"/>
        <v>Chile</v>
      </c>
      <c r="AC589" s="31" t="str">
        <f t="shared" si="423"/>
        <v>Año 2020</v>
      </c>
      <c r="AD589" s="32" t="str">
        <f t="shared" si="423"/>
        <v>empleados</v>
      </c>
      <c r="AE589" s="30" t="str">
        <f t="shared" si="424"/>
        <v>Empleados</v>
      </c>
      <c r="AG589" s="33" t="str">
        <f t="shared" si="388"/>
        <v>Informe 1</v>
      </c>
      <c r="AH589" s="34" t="str">
        <f t="shared" si="396"/>
        <v>Número de Empleados</v>
      </c>
      <c r="AI589" s="34" t="str">
        <f t="shared" si="396"/>
        <v>Ventas estimadas de empresas dedicadas a agricultura y/o ganadería</v>
      </c>
      <c r="AJ589" s="34" t="str">
        <f t="shared" si="389"/>
        <v>Número de Empresas del Sector Agrícola en cultivos de  Industriales  según la Categoría de Tamaño Específica del Servicio de Impuestos Internos de Chile para el Año 2020 (USD)</v>
      </c>
      <c r="AK589" s="35" t="str">
        <f t="shared" si="425"/>
        <v>Año 2020</v>
      </c>
      <c r="AL589" s="34" t="str">
        <f t="shared" si="425"/>
        <v>venta estimada, empresas en agricultura, cultivos, actividad económica, agricultura, ganadería</v>
      </c>
      <c r="AM589" s="36">
        <f t="shared" si="390"/>
        <v>0</v>
      </c>
      <c r="AN589" s="44" t="str">
        <f t="shared" si="419"/>
        <v>CHL</v>
      </c>
      <c r="AO589" s="44" t="str">
        <f t="shared" si="419"/>
        <v>País</v>
      </c>
      <c r="AP589" s="34" t="str">
        <f t="shared" si="419"/>
        <v>Número de Empleados de las empresas dedicadas a una actividad económica asociada a la agricultura o la ganadería, según tamaño de la empresa.</v>
      </c>
      <c r="AQ589" s="45">
        <f t="shared" si="419"/>
        <v>44324</v>
      </c>
      <c r="AR589" s="36" t="str">
        <f t="shared" si="419"/>
        <v>Español</v>
      </c>
      <c r="AS589" s="36" t="str">
        <f t="shared" si="419"/>
        <v>Naty</v>
      </c>
      <c r="AT589" s="40" t="str">
        <f t="shared" si="419"/>
        <v>No Aplica</v>
      </c>
      <c r="AU589" s="40" t="str">
        <f t="shared" si="419"/>
        <v>No Aplica</v>
      </c>
      <c r="AV589" s="40" t="str">
        <f t="shared" si="419"/>
        <v>No Aplica</v>
      </c>
      <c r="AW589" s="35">
        <f t="shared" si="419"/>
        <v>100117006</v>
      </c>
      <c r="AX589" s="41" t="e">
        <f t="shared" si="419"/>
        <v>#REF!</v>
      </c>
      <c r="AY589" s="46" t="str">
        <f t="shared" si="419"/>
        <v>Fruta</v>
      </c>
      <c r="AZ589" s="40">
        <f t="shared" si="419"/>
        <v>38</v>
      </c>
      <c r="BA589" s="41" t="e">
        <f>+VLOOKUP($Z589,[4]!Temporalidad[[nombre]:[Columna1]],7,0)</f>
        <v>#REF!</v>
      </c>
      <c r="BB589" s="41" t="e">
        <f>+VLOOKUP($B589,[4]!Tipo_Gráfico[#Data],2,0)</f>
        <v>#REF!</v>
      </c>
      <c r="BC589" s="36" t="str">
        <f t="shared" si="398"/>
        <v>Servicio de Impuestos Internos , Ministerio de Hacienda, Chile</v>
      </c>
      <c r="BD589" s="35" t="e">
        <f>+VLOOKUP($AA589,[4]!unidad_medida[[nombre]:[Columna1]],2,0)</f>
        <v>#REF!</v>
      </c>
      <c r="BE589" s="40" t="str">
        <f t="shared" si="420"/>
        <v>No Aplica</v>
      </c>
      <c r="BF589" s="40" t="str">
        <f t="shared" si="420"/>
        <v>No Aplica</v>
      </c>
      <c r="BG589" s="40" t="str">
        <f t="shared" si="420"/>
        <v>No Aplica</v>
      </c>
      <c r="BH589" s="41" t="e">
        <f>+VLOOKUP($AP589,[4]!Responsables[#Data],3,0)</f>
        <v>#REF!</v>
      </c>
      <c r="BI589" s="41" t="e">
        <f>+VLOOKUP($AA589,[4]!unidad_medida[[nombre]:[Columna1]],5,0)</f>
        <v>#REF!</v>
      </c>
    </row>
    <row r="590" spans="1:61" ht="24" x14ac:dyDescent="0.35">
      <c r="A590" s="58" t="s">
        <v>250</v>
      </c>
      <c r="B590" s="58" t="s">
        <v>251</v>
      </c>
      <c r="C590" s="59">
        <v>4.4000000000000004</v>
      </c>
      <c r="D590" s="19">
        <f t="shared" si="394"/>
        <v>118</v>
      </c>
      <c r="E590" s="20" t="s">
        <v>237</v>
      </c>
      <c r="F590" s="21"/>
      <c r="G590" s="22"/>
      <c r="H590" s="24">
        <v>100114</v>
      </c>
      <c r="I590" s="23" t="s">
        <v>48</v>
      </c>
      <c r="J590" s="23" t="s">
        <v>48</v>
      </c>
      <c r="K590" s="22"/>
      <c r="L590" s="22"/>
      <c r="M590" s="22"/>
      <c r="N590" s="22"/>
      <c r="O590" s="22"/>
      <c r="P590" s="53" t="str">
        <f t="shared" si="421"/>
        <v>Número de Empresas del Sector Agrícola en cultivos de  Tubérculos  según la Categoría de Tamaño Específica del Servicio de Impuestos Internos de Chile para el Año 2020 (USD)</v>
      </c>
      <c r="Q590" s="20" t="str">
        <f t="shared" si="426"/>
        <v>Informe 1</v>
      </c>
      <c r="R590" s="47" t="s">
        <v>146</v>
      </c>
      <c r="S590" s="48">
        <f t="shared" si="422"/>
        <v>100114</v>
      </c>
      <c r="T590" s="28"/>
      <c r="U590" s="28"/>
      <c r="V590" s="28"/>
      <c r="W590" s="28"/>
      <c r="X590" s="28"/>
      <c r="Y590" s="28"/>
      <c r="Z590" s="25"/>
      <c r="AA590" s="29"/>
      <c r="AB590" s="30" t="str">
        <f t="shared" si="423"/>
        <v>Chile</v>
      </c>
      <c r="AC590" s="31" t="str">
        <f t="shared" si="423"/>
        <v>Año 2020</v>
      </c>
      <c r="AD590" s="32" t="str">
        <f t="shared" si="423"/>
        <v>empleados</v>
      </c>
      <c r="AE590" s="30" t="str">
        <f t="shared" si="424"/>
        <v>Empleados</v>
      </c>
      <c r="AG590" s="33" t="str">
        <f t="shared" si="388"/>
        <v>Informe 1</v>
      </c>
      <c r="AH590" s="34" t="str">
        <f t="shared" ref="AH590:AI605" si="427">+AH589</f>
        <v>Número de Empleados</v>
      </c>
      <c r="AI590" s="34" t="str">
        <f t="shared" si="427"/>
        <v>Ventas estimadas de empresas dedicadas a agricultura y/o ganadería</v>
      </c>
      <c r="AJ590" s="34" t="str">
        <f t="shared" si="389"/>
        <v>Número de Empresas del Sector Agrícola en cultivos de  Tubérculos  según la Categoría de Tamaño Específica del Servicio de Impuestos Internos de Chile para el Año 2020 (USD)</v>
      </c>
      <c r="AK590" s="35" t="str">
        <f t="shared" si="425"/>
        <v>Año 2020</v>
      </c>
      <c r="AL590" s="34" t="str">
        <f t="shared" si="425"/>
        <v>venta estimada, empresas en agricultura, cultivos, actividad económica, agricultura, ganadería</v>
      </c>
      <c r="AM590" s="36">
        <f t="shared" si="390"/>
        <v>0</v>
      </c>
      <c r="AN590" s="44" t="str">
        <f t="shared" si="419"/>
        <v>CHL</v>
      </c>
      <c r="AO590" s="44" t="str">
        <f t="shared" si="419"/>
        <v>País</v>
      </c>
      <c r="AP590" s="34" t="str">
        <f t="shared" si="419"/>
        <v>Número de Empleados de las empresas dedicadas a una actividad económica asociada a la agricultura o la ganadería, según tamaño de la empresa.</v>
      </c>
      <c r="AQ590" s="45">
        <f t="shared" si="419"/>
        <v>44324</v>
      </c>
      <c r="AR590" s="36" t="str">
        <f t="shared" si="419"/>
        <v>Español</v>
      </c>
      <c r="AS590" s="36" t="str">
        <f t="shared" si="419"/>
        <v>Naty</v>
      </c>
      <c r="AT590" s="40" t="str">
        <f t="shared" si="419"/>
        <v>No Aplica</v>
      </c>
      <c r="AU590" s="40" t="str">
        <f t="shared" si="419"/>
        <v>No Aplica</v>
      </c>
      <c r="AV590" s="40" t="str">
        <f t="shared" si="419"/>
        <v>No Aplica</v>
      </c>
      <c r="AW590" s="35">
        <f t="shared" si="419"/>
        <v>100117006</v>
      </c>
      <c r="AX590" s="41" t="e">
        <f t="shared" si="419"/>
        <v>#REF!</v>
      </c>
      <c r="AY590" s="46" t="str">
        <f t="shared" si="419"/>
        <v>Fruta</v>
      </c>
      <c r="AZ590" s="40">
        <f t="shared" si="419"/>
        <v>38</v>
      </c>
      <c r="BA590" s="41" t="e">
        <f>+VLOOKUP($Z590,[4]!Temporalidad[[nombre]:[Columna1]],7,0)</f>
        <v>#REF!</v>
      </c>
      <c r="BB590" s="41" t="e">
        <f>+VLOOKUP($B590,[4]!Tipo_Gráfico[#Data],2,0)</f>
        <v>#REF!</v>
      </c>
      <c r="BC590" s="36" t="str">
        <f t="shared" si="398"/>
        <v>Servicio de Impuestos Internos , Ministerio de Hacienda, Chile</v>
      </c>
      <c r="BD590" s="35" t="e">
        <f>+VLOOKUP($AA590,[4]!unidad_medida[[nombre]:[Columna1]],2,0)</f>
        <v>#REF!</v>
      </c>
      <c r="BE590" s="40" t="str">
        <f t="shared" si="420"/>
        <v>No Aplica</v>
      </c>
      <c r="BF590" s="40" t="str">
        <f t="shared" si="420"/>
        <v>No Aplica</v>
      </c>
      <c r="BG590" s="40" t="str">
        <f t="shared" si="420"/>
        <v>No Aplica</v>
      </c>
      <c r="BH590" s="41" t="e">
        <f>+VLOOKUP($AP590,[4]!Responsables[#Data],3,0)</f>
        <v>#REF!</v>
      </c>
      <c r="BI590" s="41" t="e">
        <f>+VLOOKUP($AA590,[4]!unidad_medida[[nombre]:[Columna1]],5,0)</f>
        <v>#REF!</v>
      </c>
    </row>
    <row r="591" spans="1:61" ht="24" x14ac:dyDescent="0.35">
      <c r="A591" s="58" t="s">
        <v>250</v>
      </c>
      <c r="B591" s="58" t="s">
        <v>251</v>
      </c>
      <c r="C591" s="59">
        <v>4.4000000000000004</v>
      </c>
      <c r="D591" s="19">
        <f t="shared" si="394"/>
        <v>119</v>
      </c>
      <c r="E591" s="20" t="s">
        <v>237</v>
      </c>
      <c r="F591" s="21"/>
      <c r="G591" s="22"/>
      <c r="H591" s="24">
        <v>100115</v>
      </c>
      <c r="I591" s="23" t="s">
        <v>48</v>
      </c>
      <c r="J591" s="23" t="s">
        <v>48</v>
      </c>
      <c r="K591" s="22"/>
      <c r="L591" s="22"/>
      <c r="M591" s="22"/>
      <c r="N591" s="22"/>
      <c r="O591" s="22"/>
      <c r="P591" s="53" t="str">
        <f t="shared" si="421"/>
        <v>Número de Empresas del Sector Agrícola en cultivos de  Semillas  según la Categoría de Tamaño Específica del Servicio de Impuestos Internos de Chile para el Año 2020 (USD)</v>
      </c>
      <c r="Q591" s="20" t="str">
        <f t="shared" si="426"/>
        <v>Informe 1</v>
      </c>
      <c r="R591" s="47" t="s">
        <v>148</v>
      </c>
      <c r="S591" s="48">
        <f t="shared" si="422"/>
        <v>100115</v>
      </c>
      <c r="T591" s="28"/>
      <c r="U591" s="28"/>
      <c r="V591" s="28"/>
      <c r="W591" s="28"/>
      <c r="X591" s="28"/>
      <c r="Y591" s="28"/>
      <c r="Z591" s="25"/>
      <c r="AA591" s="29"/>
      <c r="AB591" s="30" t="str">
        <f t="shared" si="423"/>
        <v>Chile</v>
      </c>
      <c r="AC591" s="31" t="str">
        <f t="shared" si="423"/>
        <v>Año 2020</v>
      </c>
      <c r="AD591" s="32" t="str">
        <f t="shared" si="423"/>
        <v>empleados</v>
      </c>
      <c r="AE591" s="30" t="str">
        <f t="shared" si="424"/>
        <v>Empleados</v>
      </c>
      <c r="AG591" s="33" t="str">
        <f t="shared" si="388"/>
        <v>Informe 1</v>
      </c>
      <c r="AH591" s="34" t="str">
        <f t="shared" si="427"/>
        <v>Número de Empleados</v>
      </c>
      <c r="AI591" s="34" t="str">
        <f t="shared" si="427"/>
        <v>Ventas estimadas de empresas dedicadas a agricultura y/o ganadería</v>
      </c>
      <c r="AJ591" s="34" t="str">
        <f t="shared" si="389"/>
        <v>Número de Empresas del Sector Agrícola en cultivos de  Semillas  según la Categoría de Tamaño Específica del Servicio de Impuestos Internos de Chile para el Año 2020 (USD)</v>
      </c>
      <c r="AK591" s="35" t="str">
        <f t="shared" si="425"/>
        <v>Año 2020</v>
      </c>
      <c r="AL591" s="34" t="str">
        <f t="shared" si="425"/>
        <v>venta estimada, empresas en agricultura, cultivos, actividad económica, agricultura, ganadería</v>
      </c>
      <c r="AM591" s="36">
        <f t="shared" si="390"/>
        <v>0</v>
      </c>
      <c r="AN591" s="44" t="str">
        <f t="shared" si="419"/>
        <v>CHL</v>
      </c>
      <c r="AO591" s="44" t="str">
        <f t="shared" si="419"/>
        <v>País</v>
      </c>
      <c r="AP591" s="34" t="str">
        <f t="shared" si="419"/>
        <v>Número de Empleados de las empresas dedicadas a una actividad económica asociada a la agricultura o la ganadería, según tamaño de la empresa.</v>
      </c>
      <c r="AQ591" s="45">
        <f t="shared" si="419"/>
        <v>44324</v>
      </c>
      <c r="AR591" s="36" t="str">
        <f t="shared" si="419"/>
        <v>Español</v>
      </c>
      <c r="AS591" s="36" t="str">
        <f t="shared" si="419"/>
        <v>Naty</v>
      </c>
      <c r="AT591" s="40" t="str">
        <f t="shared" si="419"/>
        <v>No Aplica</v>
      </c>
      <c r="AU591" s="40" t="str">
        <f t="shared" si="419"/>
        <v>No Aplica</v>
      </c>
      <c r="AV591" s="40" t="str">
        <f t="shared" si="419"/>
        <v>No Aplica</v>
      </c>
      <c r="AW591" s="35">
        <f t="shared" si="419"/>
        <v>100117006</v>
      </c>
      <c r="AX591" s="41" t="e">
        <f t="shared" si="419"/>
        <v>#REF!</v>
      </c>
      <c r="AY591" s="46" t="str">
        <f t="shared" si="419"/>
        <v>Fruta</v>
      </c>
      <c r="AZ591" s="40">
        <f t="shared" si="419"/>
        <v>38</v>
      </c>
      <c r="BA591" s="41" t="e">
        <f>+VLOOKUP($Z591,[4]!Temporalidad[[nombre]:[Columna1]],7,0)</f>
        <v>#REF!</v>
      </c>
      <c r="BB591" s="41" t="e">
        <f>+VLOOKUP($B591,[4]!Tipo_Gráfico[#Data],2,0)</f>
        <v>#REF!</v>
      </c>
      <c r="BC591" s="36" t="str">
        <f t="shared" si="398"/>
        <v>Servicio de Impuestos Internos , Ministerio de Hacienda, Chile</v>
      </c>
      <c r="BD591" s="35" t="e">
        <f>+VLOOKUP($AA591,[4]!unidad_medida[[nombre]:[Columna1]],2,0)</f>
        <v>#REF!</v>
      </c>
      <c r="BE591" s="40" t="str">
        <f t="shared" si="420"/>
        <v>No Aplica</v>
      </c>
      <c r="BF591" s="40" t="str">
        <f t="shared" si="420"/>
        <v>No Aplica</v>
      </c>
      <c r="BG591" s="40" t="str">
        <f t="shared" si="420"/>
        <v>No Aplica</v>
      </c>
      <c r="BH591" s="41" t="e">
        <f>+VLOOKUP($AP591,[4]!Responsables[#Data],3,0)</f>
        <v>#REF!</v>
      </c>
      <c r="BI591" s="41" t="e">
        <f>+VLOOKUP($AA591,[4]!unidad_medida[[nombre]:[Columna1]],5,0)</f>
        <v>#REF!</v>
      </c>
    </row>
    <row r="592" spans="1:61" ht="24" x14ac:dyDescent="0.35">
      <c r="A592" s="58" t="s">
        <v>250</v>
      </c>
      <c r="B592" s="58" t="s">
        <v>251</v>
      </c>
      <c r="C592" s="59">
        <v>4.4000000000000004</v>
      </c>
      <c r="D592" s="19">
        <f t="shared" si="394"/>
        <v>120</v>
      </c>
      <c r="E592" s="20" t="s">
        <v>237</v>
      </c>
      <c r="F592" s="21"/>
      <c r="G592" s="22"/>
      <c r="H592" s="24">
        <v>100117</v>
      </c>
      <c r="I592" s="23" t="s">
        <v>48</v>
      </c>
      <c r="J592" s="23" t="s">
        <v>48</v>
      </c>
      <c r="K592" s="22"/>
      <c r="L592" s="22"/>
      <c r="M592" s="22"/>
      <c r="N592" s="22"/>
      <c r="O592" s="22"/>
      <c r="P592" s="53" t="str">
        <f t="shared" si="421"/>
        <v>Número de Empresas del Sector Agrícola en cultivos de  Plantas y forraje  según la Categoría de Tamaño Específica del Servicio de Impuestos Internos de Chile para el Año 2020 (USD)</v>
      </c>
      <c r="Q592" s="20" t="str">
        <f t="shared" si="426"/>
        <v>Informe 1</v>
      </c>
      <c r="R592" s="47" t="s">
        <v>150</v>
      </c>
      <c r="S592" s="48">
        <f t="shared" si="422"/>
        <v>100117</v>
      </c>
      <c r="T592" s="28"/>
      <c r="U592" s="28"/>
      <c r="V592" s="28"/>
      <c r="W592" s="28"/>
      <c r="X592" s="28"/>
      <c r="Y592" s="28"/>
      <c r="Z592" s="25"/>
      <c r="AA592" s="29"/>
      <c r="AB592" s="30" t="str">
        <f t="shared" si="423"/>
        <v>Chile</v>
      </c>
      <c r="AC592" s="31" t="str">
        <f t="shared" si="423"/>
        <v>Año 2020</v>
      </c>
      <c r="AD592" s="32" t="str">
        <f t="shared" si="423"/>
        <v>empleados</v>
      </c>
      <c r="AE592" s="30" t="str">
        <f t="shared" si="424"/>
        <v>Empleados</v>
      </c>
      <c r="AG592" s="33" t="str">
        <f t="shared" si="388"/>
        <v>Informe 1</v>
      </c>
      <c r="AH592" s="34" t="str">
        <f t="shared" si="427"/>
        <v>Número de Empleados</v>
      </c>
      <c r="AI592" s="34" t="str">
        <f t="shared" si="427"/>
        <v>Ventas estimadas de empresas dedicadas a agricultura y/o ganadería</v>
      </c>
      <c r="AJ592" s="34" t="str">
        <f t="shared" si="389"/>
        <v>Número de Empresas del Sector Agrícola en cultivos de  Plantas y forraje  según la Categoría de Tamaño Específica del Servicio de Impuestos Internos de Chile para el Año 2020 (USD)</v>
      </c>
      <c r="AK592" s="35" t="str">
        <f t="shared" si="425"/>
        <v>Año 2020</v>
      </c>
      <c r="AL592" s="34" t="str">
        <f t="shared" si="425"/>
        <v>venta estimada, empresas en agricultura, cultivos, actividad económica, agricultura, ganadería</v>
      </c>
      <c r="AM592" s="36">
        <f t="shared" si="390"/>
        <v>0</v>
      </c>
      <c r="AN592" s="44" t="str">
        <f t="shared" si="419"/>
        <v>CHL</v>
      </c>
      <c r="AO592" s="44" t="str">
        <f t="shared" si="419"/>
        <v>País</v>
      </c>
      <c r="AP592" s="34" t="str">
        <f t="shared" si="419"/>
        <v>Número de Empleados de las empresas dedicadas a una actividad económica asociada a la agricultura o la ganadería, según tamaño de la empresa.</v>
      </c>
      <c r="AQ592" s="45">
        <f t="shared" si="419"/>
        <v>44324</v>
      </c>
      <c r="AR592" s="36" t="str">
        <f t="shared" si="419"/>
        <v>Español</v>
      </c>
      <c r="AS592" s="36" t="str">
        <f t="shared" si="419"/>
        <v>Naty</v>
      </c>
      <c r="AT592" s="40" t="str">
        <f t="shared" si="419"/>
        <v>No Aplica</v>
      </c>
      <c r="AU592" s="40" t="str">
        <f t="shared" si="419"/>
        <v>No Aplica</v>
      </c>
      <c r="AV592" s="40" t="str">
        <f t="shared" si="419"/>
        <v>No Aplica</v>
      </c>
      <c r="AW592" s="35">
        <f t="shared" si="419"/>
        <v>100117006</v>
      </c>
      <c r="AX592" s="41" t="e">
        <f t="shared" si="419"/>
        <v>#REF!</v>
      </c>
      <c r="AY592" s="46" t="str">
        <f t="shared" si="419"/>
        <v>Fruta</v>
      </c>
      <c r="AZ592" s="40">
        <f t="shared" si="419"/>
        <v>38</v>
      </c>
      <c r="BA592" s="41" t="e">
        <f>+VLOOKUP($Z592,[4]!Temporalidad[[nombre]:[Columna1]],7,0)</f>
        <v>#REF!</v>
      </c>
      <c r="BB592" s="41" t="e">
        <f>+VLOOKUP($B592,[4]!Tipo_Gráfico[#Data],2,0)</f>
        <v>#REF!</v>
      </c>
      <c r="BC592" s="36" t="str">
        <f t="shared" si="398"/>
        <v>Servicio de Impuestos Internos , Ministerio de Hacienda, Chile</v>
      </c>
      <c r="BD592" s="35" t="e">
        <f>+VLOOKUP($AA592,[4]!unidad_medida[[nombre]:[Columna1]],2,0)</f>
        <v>#REF!</v>
      </c>
      <c r="BE592" s="40" t="str">
        <f t="shared" si="420"/>
        <v>No Aplica</v>
      </c>
      <c r="BF592" s="40" t="str">
        <f t="shared" si="420"/>
        <v>No Aplica</v>
      </c>
      <c r="BG592" s="40" t="str">
        <f t="shared" si="420"/>
        <v>No Aplica</v>
      </c>
      <c r="BH592" s="41" t="e">
        <f>+VLOOKUP($AP592,[4]!Responsables[#Data],3,0)</f>
        <v>#REF!</v>
      </c>
      <c r="BI592" s="41" t="e">
        <f>+VLOOKUP($AA592,[4]!unidad_medida[[nombre]:[Columna1]],5,0)</f>
        <v>#REF!</v>
      </c>
    </row>
    <row r="593" spans="1:61" ht="24" x14ac:dyDescent="0.35">
      <c r="A593" s="58" t="s">
        <v>250</v>
      </c>
      <c r="B593" s="58" t="s">
        <v>251</v>
      </c>
      <c r="C593" s="59">
        <v>4.4000000000000004</v>
      </c>
      <c r="D593" s="19">
        <f t="shared" si="394"/>
        <v>121</v>
      </c>
      <c r="E593" s="20" t="s">
        <v>237</v>
      </c>
      <c r="F593" s="21"/>
      <c r="G593" s="22"/>
      <c r="H593" s="24">
        <v>100110</v>
      </c>
      <c r="I593" s="23" t="s">
        <v>48</v>
      </c>
      <c r="J593" s="23" t="s">
        <v>48</v>
      </c>
      <c r="K593" s="22"/>
      <c r="L593" s="22"/>
      <c r="M593" s="22"/>
      <c r="N593" s="22"/>
      <c r="O593" s="22"/>
      <c r="P593" s="53" t="str">
        <f>+"Número de Empresas del Sector Agrícola en cultivos de  "&amp;R593&amp;"  según la Categoría de Tamaño Específica del Servicio de Impuestos Internos de Chile para el Año 2020 (USD)"</f>
        <v>Número de Empresas del Sector Agrícola en cultivos de  Legumbres  según la Categoría de Tamaño Específica del Servicio de Impuestos Internos de Chile para el Año 2020 (USD)</v>
      </c>
      <c r="Q593" s="20" t="s">
        <v>241</v>
      </c>
      <c r="R593" s="47" t="s">
        <v>136</v>
      </c>
      <c r="S593" s="48">
        <f>+H593</f>
        <v>100110</v>
      </c>
      <c r="T593" s="28"/>
      <c r="U593" s="28"/>
      <c r="V593" s="28"/>
      <c r="W593" s="28"/>
      <c r="X593" s="28"/>
      <c r="Y593" s="28"/>
      <c r="Z593" s="25"/>
      <c r="AA593" s="29"/>
      <c r="AB593" s="30" t="str">
        <f t="shared" si="423"/>
        <v>Chile</v>
      </c>
      <c r="AC593" s="31" t="str">
        <f t="shared" si="423"/>
        <v>Año 2020</v>
      </c>
      <c r="AD593" s="32" t="s">
        <v>54</v>
      </c>
      <c r="AE593" s="30" t="s">
        <v>55</v>
      </c>
      <c r="AG593" s="33" t="str">
        <f t="shared" si="388"/>
        <v>Informe 2</v>
      </c>
      <c r="AH593" s="34" t="s">
        <v>231</v>
      </c>
      <c r="AI593" s="34" t="str">
        <f t="shared" si="427"/>
        <v>Ventas estimadas de empresas dedicadas a agricultura y/o ganadería</v>
      </c>
      <c r="AJ593" s="34" t="str">
        <f t="shared" si="389"/>
        <v>Número de Empresas del Sector Agrícola en cultivos de  Legumbres  según la Categoría de Tamaño Específica del Servicio de Impuestos Internos de Chile para el Año 2020 (USD)</v>
      </c>
      <c r="AK593" s="35" t="str">
        <f t="shared" si="425"/>
        <v>Año 2020</v>
      </c>
      <c r="AL593" s="34" t="str">
        <f t="shared" si="425"/>
        <v>venta estimada, empresas en agricultura, cultivos, actividad económica, agricultura, ganadería</v>
      </c>
      <c r="AM593" s="36">
        <f t="shared" si="390"/>
        <v>0</v>
      </c>
      <c r="AN593" s="44" t="str">
        <f t="shared" si="419"/>
        <v>CHL</v>
      </c>
      <c r="AO593" s="44" t="str">
        <f t="shared" si="419"/>
        <v>País</v>
      </c>
      <c r="AP593" s="34" t="str">
        <f t="shared" si="419"/>
        <v>Número de Empleados de las empresas dedicadas a una actividad económica asociada a la agricultura o la ganadería, según tamaño de la empresa.</v>
      </c>
      <c r="AQ593" s="45">
        <f t="shared" si="419"/>
        <v>44324</v>
      </c>
      <c r="AR593" s="36" t="str">
        <f t="shared" si="419"/>
        <v>Español</v>
      </c>
      <c r="AS593" s="36" t="str">
        <f t="shared" si="419"/>
        <v>Naty</v>
      </c>
      <c r="AT593" s="40" t="str">
        <f t="shared" si="419"/>
        <v>No Aplica</v>
      </c>
      <c r="AU593" s="40" t="str">
        <f t="shared" si="419"/>
        <v>No Aplica</v>
      </c>
      <c r="AV593" s="40" t="str">
        <f t="shared" si="419"/>
        <v>No Aplica</v>
      </c>
      <c r="AW593" s="35">
        <f t="shared" si="419"/>
        <v>100117006</v>
      </c>
      <c r="AX593" s="41" t="e">
        <f t="shared" si="419"/>
        <v>#REF!</v>
      </c>
      <c r="AY593" s="46" t="str">
        <f t="shared" si="419"/>
        <v>Fruta</v>
      </c>
      <c r="AZ593" s="40">
        <f t="shared" si="419"/>
        <v>38</v>
      </c>
      <c r="BA593" s="41" t="e">
        <f>+VLOOKUP($Z593,[4]!Temporalidad[[nombre]:[Columna1]],7,0)</f>
        <v>#REF!</v>
      </c>
      <c r="BB593" s="41" t="e">
        <f>+VLOOKUP($B593,[4]!Tipo_Gráfico[#Data],2,0)</f>
        <v>#REF!</v>
      </c>
      <c r="BC593" s="36" t="str">
        <f t="shared" si="398"/>
        <v>Servicio de Impuestos Internos , Ministerio de Hacienda, Chile</v>
      </c>
      <c r="BD593" s="35" t="e">
        <f>+VLOOKUP($AA593,[4]!unidad_medida[[nombre]:[Columna1]],2,0)</f>
        <v>#REF!</v>
      </c>
      <c r="BE593" s="40" t="str">
        <f t="shared" si="420"/>
        <v>No Aplica</v>
      </c>
      <c r="BF593" s="40" t="str">
        <f t="shared" si="420"/>
        <v>No Aplica</v>
      </c>
      <c r="BG593" s="40" t="str">
        <f t="shared" si="420"/>
        <v>No Aplica</v>
      </c>
      <c r="BH593" s="41" t="e">
        <f>+VLOOKUP($AP593,[4]!Responsables[#Data],3,0)</f>
        <v>#REF!</v>
      </c>
      <c r="BI593" s="41" t="e">
        <f>+VLOOKUP($AA593,[4]!unidad_medida[[nombre]:[Columna1]],5,0)</f>
        <v>#REF!</v>
      </c>
    </row>
    <row r="594" spans="1:61" ht="24" x14ac:dyDescent="0.35">
      <c r="A594" s="58" t="s">
        <v>250</v>
      </c>
      <c r="B594" s="58" t="s">
        <v>251</v>
      </c>
      <c r="C594" s="59">
        <v>4.4000000000000004</v>
      </c>
      <c r="D594" s="19">
        <f t="shared" si="394"/>
        <v>122</v>
      </c>
      <c r="E594" s="20" t="s">
        <v>237</v>
      </c>
      <c r="F594" s="21"/>
      <c r="G594" s="22"/>
      <c r="H594" s="24">
        <v>100111</v>
      </c>
      <c r="I594" s="23" t="s">
        <v>48</v>
      </c>
      <c r="J594" s="23" t="s">
        <v>48</v>
      </c>
      <c r="K594" s="22"/>
      <c r="L594" s="22"/>
      <c r="M594" s="22"/>
      <c r="N594" s="22"/>
      <c r="O594" s="22"/>
      <c r="P594" s="53" t="str">
        <f t="shared" ref="P594:P599" si="428">+"Número de Empresas del Sector Agrícola en cultivos de  "&amp;R594&amp;"  según la Categoría de Tamaño Específica del Servicio de Impuestos Internos de Chile para el Año 2020 (USD)"</f>
        <v>Número de Empresas del Sector Agrícola en cultivos de  Cereales  según la Categoría de Tamaño Específica del Servicio de Impuestos Internos de Chile para el Año 2020 (USD)</v>
      </c>
      <c r="Q594" s="20" t="str">
        <f>+Q593</f>
        <v>Informe 2</v>
      </c>
      <c r="R594" s="47" t="s">
        <v>140</v>
      </c>
      <c r="S594" s="48">
        <f t="shared" ref="S594:S599" si="429">+H594</f>
        <v>100111</v>
      </c>
      <c r="T594" s="28"/>
      <c r="U594" s="28"/>
      <c r="V594" s="28"/>
      <c r="W594" s="28"/>
      <c r="X594" s="28"/>
      <c r="Y594" s="28"/>
      <c r="Z594" s="25"/>
      <c r="AA594" s="29"/>
      <c r="AB594" s="30" t="str">
        <f t="shared" si="423"/>
        <v>Chile</v>
      </c>
      <c r="AC594" s="31" t="str">
        <f t="shared" si="423"/>
        <v>Año 2020</v>
      </c>
      <c r="AD594" s="32" t="str">
        <f t="shared" si="423"/>
        <v>empresas</v>
      </c>
      <c r="AE594" s="30" t="str">
        <f t="shared" si="423"/>
        <v>Número</v>
      </c>
      <c r="AG594" s="33" t="str">
        <f t="shared" si="388"/>
        <v>Informe 2</v>
      </c>
      <c r="AH594" s="34" t="str">
        <f t="shared" si="427"/>
        <v>Número de Empresas</v>
      </c>
      <c r="AI594" s="34" t="str">
        <f t="shared" si="427"/>
        <v>Ventas estimadas de empresas dedicadas a agricultura y/o ganadería</v>
      </c>
      <c r="AJ594" s="34" t="str">
        <f t="shared" si="389"/>
        <v>Número de Empresas del Sector Agrícola en cultivos de  Cereales  según la Categoría de Tamaño Específica del Servicio de Impuestos Internos de Chile para el Año 2020 (USD)</v>
      </c>
      <c r="AK594" s="35" t="str">
        <f t="shared" si="425"/>
        <v>Año 2020</v>
      </c>
      <c r="AL594" s="34" t="str">
        <f t="shared" si="425"/>
        <v>venta estimada, empresas en agricultura, cultivos, actividad económica, agricultura, ganadería</v>
      </c>
      <c r="AM594" s="36">
        <f t="shared" si="390"/>
        <v>0</v>
      </c>
      <c r="AN594" s="44" t="str">
        <f t="shared" si="419"/>
        <v>CHL</v>
      </c>
      <c r="AO594" s="44" t="str">
        <f t="shared" si="419"/>
        <v>País</v>
      </c>
      <c r="AP594" s="34" t="str">
        <f t="shared" si="419"/>
        <v>Número de Empleados de las empresas dedicadas a una actividad económica asociada a la agricultura o la ganadería, según tamaño de la empresa.</v>
      </c>
      <c r="AQ594" s="45">
        <f t="shared" si="419"/>
        <v>44324</v>
      </c>
      <c r="AR594" s="36" t="str">
        <f t="shared" si="419"/>
        <v>Español</v>
      </c>
      <c r="AS594" s="36" t="str">
        <f t="shared" si="419"/>
        <v>Naty</v>
      </c>
      <c r="AT594" s="40" t="str">
        <f t="shared" si="419"/>
        <v>No Aplica</v>
      </c>
      <c r="AU594" s="40" t="str">
        <f t="shared" si="419"/>
        <v>No Aplica</v>
      </c>
      <c r="AV594" s="40" t="str">
        <f t="shared" si="419"/>
        <v>No Aplica</v>
      </c>
      <c r="AW594" s="35">
        <f t="shared" si="419"/>
        <v>100117006</v>
      </c>
      <c r="AX594" s="41" t="e">
        <f t="shared" si="419"/>
        <v>#REF!</v>
      </c>
      <c r="AY594" s="46" t="str">
        <f t="shared" si="419"/>
        <v>Fruta</v>
      </c>
      <c r="AZ594" s="40">
        <f t="shared" si="419"/>
        <v>38</v>
      </c>
      <c r="BA594" s="41" t="e">
        <f>+VLOOKUP($Z594,[4]!Temporalidad[[nombre]:[Columna1]],7,0)</f>
        <v>#REF!</v>
      </c>
      <c r="BB594" s="41" t="e">
        <f>+VLOOKUP($B594,[4]!Tipo_Gráfico[#Data],2,0)</f>
        <v>#REF!</v>
      </c>
      <c r="BC594" s="36" t="str">
        <f t="shared" si="398"/>
        <v>Servicio de Impuestos Internos , Ministerio de Hacienda, Chile</v>
      </c>
      <c r="BD594" s="35" t="e">
        <f>+VLOOKUP($AA594,[4]!unidad_medida[[nombre]:[Columna1]],2,0)</f>
        <v>#REF!</v>
      </c>
      <c r="BE594" s="40" t="str">
        <f t="shared" si="420"/>
        <v>No Aplica</v>
      </c>
      <c r="BF594" s="40" t="str">
        <f t="shared" si="420"/>
        <v>No Aplica</v>
      </c>
      <c r="BG594" s="40" t="str">
        <f t="shared" si="420"/>
        <v>No Aplica</v>
      </c>
      <c r="BH594" s="41" t="e">
        <f>+VLOOKUP($AP594,[4]!Responsables[#Data],3,0)</f>
        <v>#REF!</v>
      </c>
      <c r="BI594" s="41" t="e">
        <f>+VLOOKUP($AA594,[4]!unidad_medida[[nombre]:[Columna1]],5,0)</f>
        <v>#REF!</v>
      </c>
    </row>
    <row r="595" spans="1:61" ht="24" x14ac:dyDescent="0.35">
      <c r="A595" s="58" t="s">
        <v>250</v>
      </c>
      <c r="B595" s="58" t="s">
        <v>251</v>
      </c>
      <c r="C595" s="59">
        <v>4.4000000000000004</v>
      </c>
      <c r="D595" s="19">
        <f t="shared" si="394"/>
        <v>123</v>
      </c>
      <c r="E595" s="20" t="s">
        <v>237</v>
      </c>
      <c r="F595" s="21"/>
      <c r="G595" s="22"/>
      <c r="H595" s="24">
        <v>100112</v>
      </c>
      <c r="I595" s="23" t="s">
        <v>48</v>
      </c>
      <c r="J595" s="23" t="s">
        <v>48</v>
      </c>
      <c r="K595" s="22"/>
      <c r="L595" s="22"/>
      <c r="M595" s="22"/>
      <c r="N595" s="22"/>
      <c r="O595" s="22"/>
      <c r="P595" s="53" t="str">
        <f t="shared" si="428"/>
        <v>Número de Empresas del Sector Agrícola en cultivos de  Hortalizas  según la Categoría de Tamaño Específica del Servicio de Impuestos Internos de Chile para el Año 2020 (USD)</v>
      </c>
      <c r="Q595" s="20" t="str">
        <f t="shared" ref="Q595:Q599" si="430">+Q594</f>
        <v>Informe 2</v>
      </c>
      <c r="R595" s="47" t="s">
        <v>142</v>
      </c>
      <c r="S595" s="48">
        <f t="shared" si="429"/>
        <v>100112</v>
      </c>
      <c r="T595" s="28"/>
      <c r="U595" s="28"/>
      <c r="V595" s="28"/>
      <c r="W595" s="28"/>
      <c r="X595" s="28"/>
      <c r="Y595" s="28"/>
      <c r="Z595" s="25"/>
      <c r="AA595" s="29"/>
      <c r="AB595" s="30" t="str">
        <f t="shared" si="423"/>
        <v>Chile</v>
      </c>
      <c r="AC595" s="31" t="str">
        <f t="shared" si="423"/>
        <v>Año 2020</v>
      </c>
      <c r="AD595" s="32" t="str">
        <f t="shared" si="423"/>
        <v>empresas</v>
      </c>
      <c r="AE595" s="30" t="str">
        <f t="shared" si="423"/>
        <v>Número</v>
      </c>
      <c r="AG595" s="33" t="str">
        <f t="shared" si="388"/>
        <v>Informe 2</v>
      </c>
      <c r="AH595" s="34" t="str">
        <f t="shared" si="427"/>
        <v>Número de Empresas</v>
      </c>
      <c r="AI595" s="34" t="str">
        <f t="shared" si="427"/>
        <v>Ventas estimadas de empresas dedicadas a agricultura y/o ganadería</v>
      </c>
      <c r="AJ595" s="34" t="str">
        <f t="shared" si="389"/>
        <v>Número de Empresas del Sector Agrícola en cultivos de  Hortalizas  según la Categoría de Tamaño Específica del Servicio de Impuestos Internos de Chile para el Año 2020 (USD)</v>
      </c>
      <c r="AK595" s="35" t="str">
        <f t="shared" si="425"/>
        <v>Año 2020</v>
      </c>
      <c r="AL595" s="34" t="str">
        <f t="shared" si="425"/>
        <v>venta estimada, empresas en agricultura, cultivos, actividad económica, agricultura, ganadería</v>
      </c>
      <c r="AM595" s="36">
        <f t="shared" si="390"/>
        <v>0</v>
      </c>
      <c r="AN595" s="44" t="str">
        <f t="shared" si="419"/>
        <v>CHL</v>
      </c>
      <c r="AO595" s="44" t="str">
        <f t="shared" si="419"/>
        <v>País</v>
      </c>
      <c r="AP595" s="34" t="str">
        <f t="shared" si="419"/>
        <v>Número de Empleados de las empresas dedicadas a una actividad económica asociada a la agricultura o la ganadería, según tamaño de la empresa.</v>
      </c>
      <c r="AQ595" s="45">
        <f t="shared" si="419"/>
        <v>44324</v>
      </c>
      <c r="AR595" s="36" t="str">
        <f t="shared" si="419"/>
        <v>Español</v>
      </c>
      <c r="AS595" s="36" t="str">
        <f t="shared" si="419"/>
        <v>Naty</v>
      </c>
      <c r="AT595" s="40" t="str">
        <f t="shared" si="419"/>
        <v>No Aplica</v>
      </c>
      <c r="AU595" s="40" t="str">
        <f t="shared" si="419"/>
        <v>No Aplica</v>
      </c>
      <c r="AV595" s="40" t="str">
        <f t="shared" si="419"/>
        <v>No Aplica</v>
      </c>
      <c r="AW595" s="35">
        <f t="shared" si="419"/>
        <v>100117006</v>
      </c>
      <c r="AX595" s="41" t="e">
        <f t="shared" si="419"/>
        <v>#REF!</v>
      </c>
      <c r="AY595" s="46" t="str">
        <f t="shared" si="419"/>
        <v>Fruta</v>
      </c>
      <c r="AZ595" s="40">
        <f t="shared" si="419"/>
        <v>38</v>
      </c>
      <c r="BA595" s="41" t="e">
        <f>+VLOOKUP($Z595,[4]!Temporalidad[[nombre]:[Columna1]],7,0)</f>
        <v>#REF!</v>
      </c>
      <c r="BB595" s="41" t="e">
        <f>+VLOOKUP($B595,[4]!Tipo_Gráfico[#Data],2,0)</f>
        <v>#REF!</v>
      </c>
      <c r="BC595" s="36" t="str">
        <f t="shared" si="398"/>
        <v>Servicio de Impuestos Internos , Ministerio de Hacienda, Chile</v>
      </c>
      <c r="BD595" s="35" t="e">
        <f>+VLOOKUP($AA595,[4]!unidad_medida[[nombre]:[Columna1]],2,0)</f>
        <v>#REF!</v>
      </c>
      <c r="BE595" s="40" t="str">
        <f t="shared" si="420"/>
        <v>No Aplica</v>
      </c>
      <c r="BF595" s="40" t="str">
        <f t="shared" si="420"/>
        <v>No Aplica</v>
      </c>
      <c r="BG595" s="40" t="str">
        <f t="shared" si="420"/>
        <v>No Aplica</v>
      </c>
      <c r="BH595" s="41" t="e">
        <f>+VLOOKUP($AP595,[4]!Responsables[#Data],3,0)</f>
        <v>#REF!</v>
      </c>
      <c r="BI595" s="41" t="e">
        <f>+VLOOKUP($AA595,[4]!unidad_medida[[nombre]:[Columna1]],5,0)</f>
        <v>#REF!</v>
      </c>
    </row>
    <row r="596" spans="1:61" ht="24" x14ac:dyDescent="0.35">
      <c r="A596" s="58" t="s">
        <v>250</v>
      </c>
      <c r="B596" s="58" t="s">
        <v>251</v>
      </c>
      <c r="C596" s="59">
        <v>4.4000000000000004</v>
      </c>
      <c r="D596" s="19">
        <f t="shared" si="394"/>
        <v>124</v>
      </c>
      <c r="E596" s="20" t="s">
        <v>237</v>
      </c>
      <c r="F596" s="21"/>
      <c r="G596" s="22"/>
      <c r="H596" s="24">
        <v>100113</v>
      </c>
      <c r="I596" s="23" t="s">
        <v>48</v>
      </c>
      <c r="J596" s="23" t="s">
        <v>48</v>
      </c>
      <c r="K596" s="22"/>
      <c r="L596" s="22"/>
      <c r="M596" s="22"/>
      <c r="N596" s="22"/>
      <c r="O596" s="22"/>
      <c r="P596" s="53" t="str">
        <f t="shared" si="428"/>
        <v>Número de Empresas del Sector Agrícola en cultivos de  Industriales  según la Categoría de Tamaño Específica del Servicio de Impuestos Internos de Chile para el Año 2020 (USD)</v>
      </c>
      <c r="Q596" s="20" t="str">
        <f t="shared" si="430"/>
        <v>Informe 2</v>
      </c>
      <c r="R596" s="47" t="s">
        <v>144</v>
      </c>
      <c r="S596" s="48">
        <f t="shared" si="429"/>
        <v>100113</v>
      </c>
      <c r="T596" s="28"/>
      <c r="U596" s="28"/>
      <c r="V596" s="28"/>
      <c r="W596" s="28"/>
      <c r="X596" s="28"/>
      <c r="Y596" s="28"/>
      <c r="Z596" s="25"/>
      <c r="AA596" s="29"/>
      <c r="AB596" s="30" t="str">
        <f t="shared" si="423"/>
        <v>Chile</v>
      </c>
      <c r="AC596" s="31" t="str">
        <f t="shared" si="423"/>
        <v>Año 2020</v>
      </c>
      <c r="AD596" s="32" t="str">
        <f t="shared" si="423"/>
        <v>empresas</v>
      </c>
      <c r="AE596" s="30" t="str">
        <f t="shared" si="423"/>
        <v>Número</v>
      </c>
      <c r="AG596" s="33" t="str">
        <f t="shared" si="388"/>
        <v>Informe 2</v>
      </c>
      <c r="AH596" s="34" t="str">
        <f t="shared" si="427"/>
        <v>Número de Empresas</v>
      </c>
      <c r="AI596" s="34" t="str">
        <f t="shared" si="427"/>
        <v>Ventas estimadas de empresas dedicadas a agricultura y/o ganadería</v>
      </c>
      <c r="AJ596" s="34" t="str">
        <f t="shared" si="389"/>
        <v>Número de Empresas del Sector Agrícola en cultivos de  Industriales  según la Categoría de Tamaño Específica del Servicio de Impuestos Internos de Chile para el Año 2020 (USD)</v>
      </c>
      <c r="AK596" s="35" t="str">
        <f t="shared" si="425"/>
        <v>Año 2020</v>
      </c>
      <c r="AL596" s="34" t="str">
        <f t="shared" si="425"/>
        <v>venta estimada, empresas en agricultura, cultivos, actividad económica, agricultura, ganadería</v>
      </c>
      <c r="AM596" s="36">
        <f t="shared" si="390"/>
        <v>0</v>
      </c>
      <c r="AN596" s="44" t="str">
        <f t="shared" si="419"/>
        <v>CHL</v>
      </c>
      <c r="AO596" s="44" t="str">
        <f t="shared" si="419"/>
        <v>País</v>
      </c>
      <c r="AP596" s="34" t="str">
        <f t="shared" si="419"/>
        <v>Número de Empleados de las empresas dedicadas a una actividad económica asociada a la agricultura o la ganadería, según tamaño de la empresa.</v>
      </c>
      <c r="AQ596" s="45">
        <f t="shared" si="419"/>
        <v>44324</v>
      </c>
      <c r="AR596" s="36" t="str">
        <f t="shared" si="419"/>
        <v>Español</v>
      </c>
      <c r="AS596" s="36" t="str">
        <f t="shared" si="419"/>
        <v>Naty</v>
      </c>
      <c r="AT596" s="40" t="str">
        <f t="shared" si="419"/>
        <v>No Aplica</v>
      </c>
      <c r="AU596" s="40" t="str">
        <f t="shared" si="419"/>
        <v>No Aplica</v>
      </c>
      <c r="AV596" s="40" t="str">
        <f t="shared" si="419"/>
        <v>No Aplica</v>
      </c>
      <c r="AW596" s="35">
        <f t="shared" si="419"/>
        <v>100117006</v>
      </c>
      <c r="AX596" s="41" t="e">
        <f t="shared" si="419"/>
        <v>#REF!</v>
      </c>
      <c r="AY596" s="46" t="str">
        <f t="shared" si="419"/>
        <v>Fruta</v>
      </c>
      <c r="AZ596" s="40">
        <f t="shared" si="419"/>
        <v>38</v>
      </c>
      <c r="BA596" s="41" t="e">
        <f>+VLOOKUP($Z596,[4]!Temporalidad[[nombre]:[Columna1]],7,0)</f>
        <v>#REF!</v>
      </c>
      <c r="BB596" s="41" t="e">
        <f>+VLOOKUP($B596,[4]!Tipo_Gráfico[#Data],2,0)</f>
        <v>#REF!</v>
      </c>
      <c r="BC596" s="36" t="str">
        <f t="shared" si="398"/>
        <v>Servicio de Impuestos Internos , Ministerio de Hacienda, Chile</v>
      </c>
      <c r="BD596" s="35" t="e">
        <f>+VLOOKUP($AA596,[4]!unidad_medida[[nombre]:[Columna1]],2,0)</f>
        <v>#REF!</v>
      </c>
      <c r="BE596" s="40" t="str">
        <f t="shared" si="420"/>
        <v>No Aplica</v>
      </c>
      <c r="BF596" s="40" t="str">
        <f t="shared" si="420"/>
        <v>No Aplica</v>
      </c>
      <c r="BG596" s="40" t="str">
        <f t="shared" si="420"/>
        <v>No Aplica</v>
      </c>
      <c r="BH596" s="41" t="e">
        <f>+VLOOKUP($AP596,[4]!Responsables[#Data],3,0)</f>
        <v>#REF!</v>
      </c>
      <c r="BI596" s="41" t="e">
        <f>+VLOOKUP($AA596,[4]!unidad_medida[[nombre]:[Columna1]],5,0)</f>
        <v>#REF!</v>
      </c>
    </row>
    <row r="597" spans="1:61" ht="24" x14ac:dyDescent="0.35">
      <c r="A597" s="58" t="s">
        <v>250</v>
      </c>
      <c r="B597" s="58" t="s">
        <v>251</v>
      </c>
      <c r="C597" s="59">
        <v>4.4000000000000004</v>
      </c>
      <c r="D597" s="19">
        <f t="shared" si="394"/>
        <v>125</v>
      </c>
      <c r="E597" s="20" t="s">
        <v>237</v>
      </c>
      <c r="F597" s="21"/>
      <c r="G597" s="22"/>
      <c r="H597" s="24">
        <v>100114</v>
      </c>
      <c r="I597" s="23" t="s">
        <v>48</v>
      </c>
      <c r="J597" s="23" t="s">
        <v>48</v>
      </c>
      <c r="K597" s="22"/>
      <c r="L597" s="22"/>
      <c r="M597" s="22"/>
      <c r="N597" s="22"/>
      <c r="O597" s="22"/>
      <c r="P597" s="53" t="str">
        <f t="shared" si="428"/>
        <v>Número de Empresas del Sector Agrícola en cultivos de  Tubérculos  según la Categoría de Tamaño Específica del Servicio de Impuestos Internos de Chile para el Año 2020 (USD)</v>
      </c>
      <c r="Q597" s="20" t="str">
        <f t="shared" si="430"/>
        <v>Informe 2</v>
      </c>
      <c r="R597" s="47" t="s">
        <v>146</v>
      </c>
      <c r="S597" s="48">
        <f t="shared" si="429"/>
        <v>100114</v>
      </c>
      <c r="T597" s="28"/>
      <c r="U597" s="28"/>
      <c r="V597" s="28"/>
      <c r="W597" s="28"/>
      <c r="X597" s="28"/>
      <c r="Y597" s="28"/>
      <c r="Z597" s="25"/>
      <c r="AA597" s="29"/>
      <c r="AB597" s="30" t="str">
        <f t="shared" si="423"/>
        <v>Chile</v>
      </c>
      <c r="AC597" s="31" t="str">
        <f t="shared" si="423"/>
        <v>Año 2020</v>
      </c>
      <c r="AD597" s="32" t="str">
        <f t="shared" si="423"/>
        <v>empresas</v>
      </c>
      <c r="AE597" s="30" t="str">
        <f t="shared" si="423"/>
        <v>Número</v>
      </c>
      <c r="AG597" s="33" t="str">
        <f t="shared" si="388"/>
        <v>Informe 2</v>
      </c>
      <c r="AH597" s="34" t="str">
        <f t="shared" si="427"/>
        <v>Número de Empresas</v>
      </c>
      <c r="AI597" s="34" t="str">
        <f t="shared" si="427"/>
        <v>Ventas estimadas de empresas dedicadas a agricultura y/o ganadería</v>
      </c>
      <c r="AJ597" s="34" t="str">
        <f t="shared" si="389"/>
        <v>Número de Empresas del Sector Agrícola en cultivos de  Tubérculos  según la Categoría de Tamaño Específica del Servicio de Impuestos Internos de Chile para el Año 2020 (USD)</v>
      </c>
      <c r="AK597" s="35" t="str">
        <f t="shared" si="425"/>
        <v>Año 2020</v>
      </c>
      <c r="AL597" s="34" t="str">
        <f t="shared" si="425"/>
        <v>venta estimada, empresas en agricultura, cultivos, actividad económica, agricultura, ganadería</v>
      </c>
      <c r="AM597" s="36">
        <f t="shared" si="390"/>
        <v>0</v>
      </c>
      <c r="AN597" s="44" t="str">
        <f t="shared" si="419"/>
        <v>CHL</v>
      </c>
      <c r="AO597" s="44" t="str">
        <f t="shared" si="419"/>
        <v>País</v>
      </c>
      <c r="AP597" s="34" t="str">
        <f t="shared" si="419"/>
        <v>Número de Empleados de las empresas dedicadas a una actividad económica asociada a la agricultura o la ganadería, según tamaño de la empresa.</v>
      </c>
      <c r="AQ597" s="45">
        <f t="shared" si="419"/>
        <v>44324</v>
      </c>
      <c r="AR597" s="36" t="str">
        <f t="shared" si="419"/>
        <v>Español</v>
      </c>
      <c r="AS597" s="36" t="str">
        <f t="shared" si="419"/>
        <v>Naty</v>
      </c>
      <c r="AT597" s="40" t="str">
        <f t="shared" si="419"/>
        <v>No Aplica</v>
      </c>
      <c r="AU597" s="40" t="str">
        <f t="shared" si="419"/>
        <v>No Aplica</v>
      </c>
      <c r="AV597" s="40" t="str">
        <f t="shared" si="419"/>
        <v>No Aplica</v>
      </c>
      <c r="AW597" s="35">
        <f t="shared" si="419"/>
        <v>100117006</v>
      </c>
      <c r="AX597" s="41" t="e">
        <f t="shared" si="419"/>
        <v>#REF!</v>
      </c>
      <c r="AY597" s="46" t="str">
        <f t="shared" si="419"/>
        <v>Fruta</v>
      </c>
      <c r="AZ597" s="40">
        <f t="shared" si="419"/>
        <v>38</v>
      </c>
      <c r="BA597" s="41" t="e">
        <f>+VLOOKUP($Z597,[4]!Temporalidad[[nombre]:[Columna1]],7,0)</f>
        <v>#REF!</v>
      </c>
      <c r="BB597" s="41" t="e">
        <f>+VLOOKUP($B597,[4]!Tipo_Gráfico[#Data],2,0)</f>
        <v>#REF!</v>
      </c>
      <c r="BC597" s="36" t="str">
        <f t="shared" si="398"/>
        <v>Servicio de Impuestos Internos , Ministerio de Hacienda, Chile</v>
      </c>
      <c r="BD597" s="35" t="e">
        <f>+VLOOKUP($AA597,[4]!unidad_medida[[nombre]:[Columna1]],2,0)</f>
        <v>#REF!</v>
      </c>
      <c r="BE597" s="40" t="str">
        <f t="shared" si="420"/>
        <v>No Aplica</v>
      </c>
      <c r="BF597" s="40" t="str">
        <f t="shared" si="420"/>
        <v>No Aplica</v>
      </c>
      <c r="BG597" s="40" t="str">
        <f t="shared" si="420"/>
        <v>No Aplica</v>
      </c>
      <c r="BH597" s="41" t="e">
        <f>+VLOOKUP($AP597,[4]!Responsables[#Data],3,0)</f>
        <v>#REF!</v>
      </c>
      <c r="BI597" s="41" t="e">
        <f>+VLOOKUP($AA597,[4]!unidad_medida[[nombre]:[Columna1]],5,0)</f>
        <v>#REF!</v>
      </c>
    </row>
    <row r="598" spans="1:61" ht="24" x14ac:dyDescent="0.35">
      <c r="A598" s="58" t="s">
        <v>250</v>
      </c>
      <c r="B598" s="58" t="s">
        <v>251</v>
      </c>
      <c r="C598" s="59">
        <v>4.4000000000000004</v>
      </c>
      <c r="D598" s="19">
        <f t="shared" si="394"/>
        <v>126</v>
      </c>
      <c r="E598" s="20" t="s">
        <v>237</v>
      </c>
      <c r="F598" s="21"/>
      <c r="G598" s="22"/>
      <c r="H598" s="24">
        <v>100115</v>
      </c>
      <c r="I598" s="23" t="s">
        <v>48</v>
      </c>
      <c r="J598" s="23" t="s">
        <v>48</v>
      </c>
      <c r="K598" s="22"/>
      <c r="L598" s="22"/>
      <c r="M598" s="22"/>
      <c r="N598" s="22"/>
      <c r="O598" s="22"/>
      <c r="P598" s="53" t="str">
        <f t="shared" si="428"/>
        <v>Número de Empresas del Sector Agrícola en cultivos de  Semillas  según la Categoría de Tamaño Específica del Servicio de Impuestos Internos de Chile para el Año 2020 (USD)</v>
      </c>
      <c r="Q598" s="20" t="str">
        <f t="shared" si="430"/>
        <v>Informe 2</v>
      </c>
      <c r="R598" s="47" t="s">
        <v>148</v>
      </c>
      <c r="S598" s="48">
        <f t="shared" si="429"/>
        <v>100115</v>
      </c>
      <c r="T598" s="28"/>
      <c r="U598" s="28"/>
      <c r="V598" s="28"/>
      <c r="W598" s="28"/>
      <c r="X598" s="28"/>
      <c r="Y598" s="28"/>
      <c r="Z598" s="25"/>
      <c r="AA598" s="29"/>
      <c r="AB598" s="30" t="str">
        <f t="shared" si="423"/>
        <v>Chile</v>
      </c>
      <c r="AC598" s="31" t="str">
        <f t="shared" si="423"/>
        <v>Año 2020</v>
      </c>
      <c r="AD598" s="32" t="str">
        <f t="shared" si="423"/>
        <v>empresas</v>
      </c>
      <c r="AE598" s="30" t="str">
        <f t="shared" si="423"/>
        <v>Número</v>
      </c>
      <c r="AG598" s="33" t="str">
        <f t="shared" si="388"/>
        <v>Informe 2</v>
      </c>
      <c r="AH598" s="34" t="str">
        <f t="shared" si="427"/>
        <v>Número de Empresas</v>
      </c>
      <c r="AI598" s="34" t="str">
        <f t="shared" si="427"/>
        <v>Ventas estimadas de empresas dedicadas a agricultura y/o ganadería</v>
      </c>
      <c r="AJ598" s="34" t="str">
        <f t="shared" si="389"/>
        <v>Número de Empresas del Sector Agrícola en cultivos de  Semillas  según la Categoría de Tamaño Específica del Servicio de Impuestos Internos de Chile para el Año 2020 (USD)</v>
      </c>
      <c r="AK598" s="35" t="str">
        <f t="shared" si="425"/>
        <v>Año 2020</v>
      </c>
      <c r="AL598" s="34" t="str">
        <f t="shared" si="425"/>
        <v>venta estimada, empresas en agricultura, cultivos, actividad económica, agricultura, ganadería</v>
      </c>
      <c r="AM598" s="36">
        <f t="shared" si="390"/>
        <v>0</v>
      </c>
      <c r="AN598" s="44" t="str">
        <f t="shared" si="419"/>
        <v>CHL</v>
      </c>
      <c r="AO598" s="44" t="str">
        <f t="shared" si="419"/>
        <v>País</v>
      </c>
      <c r="AP598" s="34" t="str">
        <f t="shared" si="419"/>
        <v>Número de Empleados de las empresas dedicadas a una actividad económica asociada a la agricultura o la ganadería, según tamaño de la empresa.</v>
      </c>
      <c r="AQ598" s="45">
        <f t="shared" si="419"/>
        <v>44324</v>
      </c>
      <c r="AR598" s="36" t="str">
        <f t="shared" si="419"/>
        <v>Español</v>
      </c>
      <c r="AS598" s="36" t="str">
        <f t="shared" si="419"/>
        <v>Naty</v>
      </c>
      <c r="AT598" s="40" t="str">
        <f t="shared" si="419"/>
        <v>No Aplica</v>
      </c>
      <c r="AU598" s="40" t="str">
        <f t="shared" si="419"/>
        <v>No Aplica</v>
      </c>
      <c r="AV598" s="40" t="str">
        <f t="shared" si="419"/>
        <v>No Aplica</v>
      </c>
      <c r="AW598" s="35">
        <f t="shared" si="419"/>
        <v>100117006</v>
      </c>
      <c r="AX598" s="41" t="e">
        <f t="shared" si="419"/>
        <v>#REF!</v>
      </c>
      <c r="AY598" s="46" t="str">
        <f t="shared" si="419"/>
        <v>Fruta</v>
      </c>
      <c r="AZ598" s="40">
        <f t="shared" si="419"/>
        <v>38</v>
      </c>
      <c r="BA598" s="41" t="e">
        <f>+VLOOKUP($Z598,[4]!Temporalidad[[nombre]:[Columna1]],7,0)</f>
        <v>#REF!</v>
      </c>
      <c r="BB598" s="41" t="e">
        <f>+VLOOKUP($B598,[4]!Tipo_Gráfico[#Data],2,0)</f>
        <v>#REF!</v>
      </c>
      <c r="BC598" s="36" t="str">
        <f t="shared" si="398"/>
        <v>Servicio de Impuestos Internos , Ministerio de Hacienda, Chile</v>
      </c>
      <c r="BD598" s="35" t="e">
        <f>+VLOOKUP($AA598,[4]!unidad_medida[[nombre]:[Columna1]],2,0)</f>
        <v>#REF!</v>
      </c>
      <c r="BE598" s="40" t="str">
        <f t="shared" si="420"/>
        <v>No Aplica</v>
      </c>
      <c r="BF598" s="40" t="str">
        <f t="shared" si="420"/>
        <v>No Aplica</v>
      </c>
      <c r="BG598" s="40" t="str">
        <f t="shared" si="420"/>
        <v>No Aplica</v>
      </c>
      <c r="BH598" s="41" t="e">
        <f>+VLOOKUP($AP598,[4]!Responsables[#Data],3,0)</f>
        <v>#REF!</v>
      </c>
      <c r="BI598" s="41" t="e">
        <f>+VLOOKUP($AA598,[4]!unidad_medida[[nombre]:[Columna1]],5,0)</f>
        <v>#REF!</v>
      </c>
    </row>
    <row r="599" spans="1:61" ht="24" x14ac:dyDescent="0.35">
      <c r="A599" s="58" t="s">
        <v>250</v>
      </c>
      <c r="B599" s="58" t="s">
        <v>251</v>
      </c>
      <c r="C599" s="59">
        <v>4.4000000000000004</v>
      </c>
      <c r="D599" s="19">
        <f t="shared" si="394"/>
        <v>127</v>
      </c>
      <c r="E599" s="20" t="s">
        <v>237</v>
      </c>
      <c r="F599" s="21"/>
      <c r="G599" s="22"/>
      <c r="H599" s="24">
        <v>100117</v>
      </c>
      <c r="I599" s="23" t="s">
        <v>48</v>
      </c>
      <c r="J599" s="23" t="s">
        <v>48</v>
      </c>
      <c r="K599" s="22"/>
      <c r="L599" s="22"/>
      <c r="M599" s="22"/>
      <c r="N599" s="22"/>
      <c r="O599" s="22"/>
      <c r="P599" s="53" t="str">
        <f t="shared" si="428"/>
        <v>Número de Empresas del Sector Agrícola en cultivos de  Plantas y forraje  según la Categoría de Tamaño Específica del Servicio de Impuestos Internos de Chile para el Año 2020 (USD)</v>
      </c>
      <c r="Q599" s="20" t="str">
        <f t="shared" si="430"/>
        <v>Informe 2</v>
      </c>
      <c r="R599" s="47" t="s">
        <v>150</v>
      </c>
      <c r="S599" s="48">
        <f t="shared" si="429"/>
        <v>100117</v>
      </c>
      <c r="T599" s="28"/>
      <c r="U599" s="28"/>
      <c r="V599" s="28"/>
      <c r="W599" s="28"/>
      <c r="X599" s="28"/>
      <c r="Y599" s="28"/>
      <c r="Z599" s="25"/>
      <c r="AA599" s="29"/>
      <c r="AB599" s="30" t="str">
        <f t="shared" si="423"/>
        <v>Chile</v>
      </c>
      <c r="AC599" s="31" t="str">
        <f t="shared" si="423"/>
        <v>Año 2020</v>
      </c>
      <c r="AD599" s="32" t="str">
        <f t="shared" si="423"/>
        <v>empresas</v>
      </c>
      <c r="AE599" s="30" t="str">
        <f t="shared" si="423"/>
        <v>Número</v>
      </c>
      <c r="AG599" s="33" t="str">
        <f t="shared" si="388"/>
        <v>Informe 2</v>
      </c>
      <c r="AH599" s="34" t="str">
        <f t="shared" si="427"/>
        <v>Número de Empresas</v>
      </c>
      <c r="AI599" s="34" t="str">
        <f t="shared" si="427"/>
        <v>Ventas estimadas de empresas dedicadas a agricultura y/o ganadería</v>
      </c>
      <c r="AJ599" s="34" t="str">
        <f t="shared" si="389"/>
        <v>Número de Empresas del Sector Agrícola en cultivos de  Plantas y forraje  según la Categoría de Tamaño Específica del Servicio de Impuestos Internos de Chile para el Año 2020 (USD)</v>
      </c>
      <c r="AK599" s="35" t="str">
        <f t="shared" si="425"/>
        <v>Año 2020</v>
      </c>
      <c r="AL599" s="34" t="str">
        <f t="shared" si="425"/>
        <v>venta estimada, empresas en agricultura, cultivos, actividad económica, agricultura, ganadería</v>
      </c>
      <c r="AM599" s="36">
        <f t="shared" si="390"/>
        <v>0</v>
      </c>
      <c r="AN599" s="44" t="str">
        <f t="shared" si="419"/>
        <v>CHL</v>
      </c>
      <c r="AO599" s="44" t="str">
        <f t="shared" si="419"/>
        <v>País</v>
      </c>
      <c r="AP599" s="34" t="str">
        <f t="shared" si="419"/>
        <v>Número de Empleados de las empresas dedicadas a una actividad económica asociada a la agricultura o la ganadería, según tamaño de la empresa.</v>
      </c>
      <c r="AQ599" s="45">
        <f t="shared" si="419"/>
        <v>44324</v>
      </c>
      <c r="AR599" s="36" t="str">
        <f t="shared" si="419"/>
        <v>Español</v>
      </c>
      <c r="AS599" s="36" t="str">
        <f t="shared" si="419"/>
        <v>Naty</v>
      </c>
      <c r="AT599" s="40" t="str">
        <f t="shared" si="419"/>
        <v>No Aplica</v>
      </c>
      <c r="AU599" s="40" t="str">
        <f t="shared" si="419"/>
        <v>No Aplica</v>
      </c>
      <c r="AV599" s="40" t="str">
        <f t="shared" si="419"/>
        <v>No Aplica</v>
      </c>
      <c r="AW599" s="35">
        <f t="shared" si="419"/>
        <v>100117006</v>
      </c>
      <c r="AX599" s="41" t="e">
        <f t="shared" si="419"/>
        <v>#REF!</v>
      </c>
      <c r="AY599" s="46" t="str">
        <f t="shared" si="419"/>
        <v>Fruta</v>
      </c>
      <c r="AZ599" s="40">
        <f t="shared" si="419"/>
        <v>38</v>
      </c>
      <c r="BA599" s="41" t="e">
        <f>+VLOOKUP($Z599,[4]!Temporalidad[[nombre]:[Columna1]],7,0)</f>
        <v>#REF!</v>
      </c>
      <c r="BB599" s="41" t="e">
        <f>+VLOOKUP($B599,[4]!Tipo_Gráfico[#Data],2,0)</f>
        <v>#REF!</v>
      </c>
      <c r="BC599" s="36" t="str">
        <f t="shared" si="398"/>
        <v>Servicio de Impuestos Internos , Ministerio de Hacienda, Chile</v>
      </c>
      <c r="BD599" s="35" t="e">
        <f>+VLOOKUP($AA599,[4]!unidad_medida[[nombre]:[Columna1]],2,0)</f>
        <v>#REF!</v>
      </c>
      <c r="BE599" s="40" t="str">
        <f t="shared" si="420"/>
        <v>No Aplica</v>
      </c>
      <c r="BF599" s="40" t="str">
        <f t="shared" si="420"/>
        <v>No Aplica</v>
      </c>
      <c r="BG599" s="40" t="str">
        <f t="shared" si="420"/>
        <v>No Aplica</v>
      </c>
      <c r="BH599" s="41" t="e">
        <f>+VLOOKUP($AP599,[4]!Responsables[#Data],3,0)</f>
        <v>#REF!</v>
      </c>
      <c r="BI599" s="41" t="e">
        <f>+VLOOKUP($AA599,[4]!unidad_medida[[nombre]:[Columna1]],5,0)</f>
        <v>#REF!</v>
      </c>
    </row>
    <row r="600" spans="1:61" ht="24" x14ac:dyDescent="0.35">
      <c r="A600" s="58" t="s">
        <v>250</v>
      </c>
      <c r="B600" s="58" t="s">
        <v>251</v>
      </c>
      <c r="C600" s="59">
        <v>4.4000000000000004</v>
      </c>
      <c r="D600" s="19">
        <f t="shared" si="394"/>
        <v>128</v>
      </c>
      <c r="E600" s="20" t="s">
        <v>237</v>
      </c>
      <c r="F600" s="21"/>
      <c r="G600" s="22"/>
      <c r="H600" s="24">
        <v>100110</v>
      </c>
      <c r="I600" s="23" t="s">
        <v>48</v>
      </c>
      <c r="J600" s="23" t="s">
        <v>48</v>
      </c>
      <c r="K600" s="22"/>
      <c r="L600" s="22"/>
      <c r="M600" s="22"/>
      <c r="N600" s="22"/>
      <c r="O600" s="22"/>
      <c r="P600" s="53" t="str">
        <f>+"Ventas Estimadas de Empresas del Sector Agrícola en cultivos de  "&amp;R600&amp;"  según la Categoría de Tamaño Específica del Servicio de Impuestos Internos de Chile para el Año 2020 (USD)"</f>
        <v>Ventas Estimadas de Empresas del Sector Agrícola en cultivos de  Legumbres  según la Categoría de Tamaño Específica del Servicio de Impuestos Internos de Chile para el Año 2020 (USD)</v>
      </c>
      <c r="Q600" s="20" t="s">
        <v>242</v>
      </c>
      <c r="R600" s="47" t="s">
        <v>136</v>
      </c>
      <c r="S600" s="48">
        <f>+H600</f>
        <v>100110</v>
      </c>
      <c r="T600" s="28"/>
      <c r="U600" s="28"/>
      <c r="V600" s="28"/>
      <c r="W600" s="28"/>
      <c r="X600" s="28"/>
      <c r="Y600" s="28"/>
      <c r="Z600" s="25"/>
      <c r="AA600" s="29"/>
      <c r="AB600" s="30" t="str">
        <f t="shared" si="423"/>
        <v>Chile</v>
      </c>
      <c r="AC600" s="31" t="str">
        <f t="shared" si="423"/>
        <v>Año 2020</v>
      </c>
      <c r="AD600" s="32" t="s">
        <v>106</v>
      </c>
      <c r="AE600" s="30" t="s">
        <v>107</v>
      </c>
      <c r="AG600" s="33" t="str">
        <f t="shared" si="388"/>
        <v>Informe 3</v>
      </c>
      <c r="AH600" s="34" t="s">
        <v>108</v>
      </c>
      <c r="AI600" s="34" t="str">
        <f t="shared" si="427"/>
        <v>Ventas estimadas de empresas dedicadas a agricultura y/o ganadería</v>
      </c>
      <c r="AJ600" s="34" t="str">
        <f t="shared" si="389"/>
        <v>Ventas Estimadas de Empresas del Sector Agrícola en cultivos de  Legumbres  según la Categoría de Tamaño Específica del Servicio de Impuestos Internos de Chile para el Año 2020 (USD)</v>
      </c>
      <c r="AK600" s="35" t="str">
        <f t="shared" si="425"/>
        <v>Año 2020</v>
      </c>
      <c r="AL600" s="34" t="str">
        <f t="shared" si="425"/>
        <v>venta estimada, empresas en agricultura, cultivos, actividad económica, agricultura, ganadería</v>
      </c>
      <c r="AM600" s="36">
        <f t="shared" si="390"/>
        <v>0</v>
      </c>
      <c r="AN600" s="44" t="str">
        <f t="shared" si="419"/>
        <v>CHL</v>
      </c>
      <c r="AO600" s="44" t="str">
        <f t="shared" si="419"/>
        <v>País</v>
      </c>
      <c r="AP600" s="34" t="str">
        <f t="shared" si="419"/>
        <v>Número de Empleados de las empresas dedicadas a una actividad económica asociada a la agricultura o la ganadería, según tamaño de la empresa.</v>
      </c>
      <c r="AQ600" s="45">
        <f t="shared" si="419"/>
        <v>44324</v>
      </c>
      <c r="AR600" s="36" t="str">
        <f t="shared" si="419"/>
        <v>Español</v>
      </c>
      <c r="AS600" s="36" t="str">
        <f t="shared" si="419"/>
        <v>Naty</v>
      </c>
      <c r="AT600" s="40" t="str">
        <f t="shared" si="419"/>
        <v>No Aplica</v>
      </c>
      <c r="AU600" s="40" t="str">
        <f t="shared" si="419"/>
        <v>No Aplica</v>
      </c>
      <c r="AV600" s="40" t="str">
        <f t="shared" si="419"/>
        <v>No Aplica</v>
      </c>
      <c r="AW600" s="35">
        <f t="shared" si="419"/>
        <v>100117006</v>
      </c>
      <c r="AX600" s="41" t="e">
        <f t="shared" si="419"/>
        <v>#REF!</v>
      </c>
      <c r="AY600" s="46" t="str">
        <f t="shared" si="419"/>
        <v>Fruta</v>
      </c>
      <c r="AZ600" s="40">
        <f t="shared" si="419"/>
        <v>38</v>
      </c>
      <c r="BA600" s="41" t="e">
        <f>+VLOOKUP($Z600,[4]!Temporalidad[[nombre]:[Columna1]],7,0)</f>
        <v>#REF!</v>
      </c>
      <c r="BB600" s="41" t="e">
        <f>+VLOOKUP($B600,[4]!Tipo_Gráfico[#Data],2,0)</f>
        <v>#REF!</v>
      </c>
      <c r="BC600" s="36" t="str">
        <f t="shared" si="398"/>
        <v>Servicio de Impuestos Internos , Ministerio de Hacienda, Chile</v>
      </c>
      <c r="BD600" s="35" t="e">
        <f>+VLOOKUP($AA600,[4]!unidad_medida[[nombre]:[Columna1]],2,0)</f>
        <v>#REF!</v>
      </c>
      <c r="BE600" s="40" t="str">
        <f t="shared" si="420"/>
        <v>No Aplica</v>
      </c>
      <c r="BF600" s="40" t="str">
        <f t="shared" si="420"/>
        <v>No Aplica</v>
      </c>
      <c r="BG600" s="40" t="str">
        <f t="shared" si="420"/>
        <v>No Aplica</v>
      </c>
      <c r="BH600" s="41" t="e">
        <f>+VLOOKUP($AP600,[4]!Responsables[#Data],3,0)</f>
        <v>#REF!</v>
      </c>
      <c r="BI600" s="41" t="e">
        <f>+VLOOKUP($AA600,[4]!unidad_medida[[nombre]:[Columna1]],5,0)</f>
        <v>#REF!</v>
      </c>
    </row>
    <row r="601" spans="1:61" ht="24" x14ac:dyDescent="0.35">
      <c r="A601" s="58" t="s">
        <v>250</v>
      </c>
      <c r="B601" s="58" t="s">
        <v>251</v>
      </c>
      <c r="C601" s="59">
        <v>4.4000000000000004</v>
      </c>
      <c r="D601" s="19">
        <f t="shared" si="394"/>
        <v>129</v>
      </c>
      <c r="E601" s="20" t="s">
        <v>237</v>
      </c>
      <c r="F601" s="21"/>
      <c r="G601" s="22"/>
      <c r="H601" s="24">
        <v>100111</v>
      </c>
      <c r="I601" s="23" t="s">
        <v>48</v>
      </c>
      <c r="J601" s="23" t="s">
        <v>48</v>
      </c>
      <c r="K601" s="22"/>
      <c r="L601" s="22"/>
      <c r="M601" s="22"/>
      <c r="N601" s="22"/>
      <c r="O601" s="22"/>
      <c r="P601" s="53" t="str">
        <f t="shared" ref="P601:P606" si="431">+"Ventas Estimadas de Empresas del Sector Agrícola en cultivos de  "&amp;R601&amp;"  según la Categoría de Tamaño Específica del Servicio de Impuestos Internos de Chile para el Año 2020 (USD)"</f>
        <v>Ventas Estimadas de Empresas del Sector Agrícola en cultivos de  Cereales  según la Categoría de Tamaño Específica del Servicio de Impuestos Internos de Chile para el Año 2020 (USD)</v>
      </c>
      <c r="Q601" s="20" t="str">
        <f>+Q600</f>
        <v>Informe 3</v>
      </c>
      <c r="R601" s="47" t="s">
        <v>140</v>
      </c>
      <c r="S601" s="48">
        <f t="shared" ref="S601:S606" si="432">+H601</f>
        <v>100111</v>
      </c>
      <c r="T601" s="28"/>
      <c r="U601" s="28"/>
      <c r="V601" s="28"/>
      <c r="W601" s="28"/>
      <c r="X601" s="28"/>
      <c r="Y601" s="28"/>
      <c r="Z601" s="25"/>
      <c r="AA601" s="29"/>
      <c r="AB601" s="30" t="str">
        <f t="shared" si="423"/>
        <v>Chile</v>
      </c>
      <c r="AC601" s="31" t="str">
        <f t="shared" si="423"/>
        <v>Año 2020</v>
      </c>
      <c r="AD601" s="32" t="str">
        <f t="shared" si="423"/>
        <v>Dólar USA</v>
      </c>
      <c r="AE601" s="30" t="str">
        <f t="shared" si="423"/>
        <v>Ventas</v>
      </c>
      <c r="AG601" s="33" t="str">
        <f t="shared" si="388"/>
        <v>Informe 3</v>
      </c>
      <c r="AH601" s="34" t="str">
        <f t="shared" si="427"/>
        <v>Ventas Estimadas Agricultura</v>
      </c>
      <c r="AI601" s="34" t="str">
        <f t="shared" si="427"/>
        <v>Ventas estimadas de empresas dedicadas a agricultura y/o ganadería</v>
      </c>
      <c r="AJ601" s="34" t="str">
        <f t="shared" si="389"/>
        <v>Ventas Estimadas de Empresas del Sector Agrícola en cultivos de  Cereales  según la Categoría de Tamaño Específica del Servicio de Impuestos Internos de Chile para el Año 2020 (USD)</v>
      </c>
      <c r="AK601" s="35" t="str">
        <f t="shared" si="425"/>
        <v>Año 2020</v>
      </c>
      <c r="AL601" s="34" t="str">
        <f t="shared" si="425"/>
        <v>venta estimada, empresas en agricultura, cultivos, actividad económica, agricultura, ganadería</v>
      </c>
      <c r="AM601" s="36">
        <f t="shared" si="390"/>
        <v>0</v>
      </c>
      <c r="AN601" s="44" t="str">
        <f t="shared" si="419"/>
        <v>CHL</v>
      </c>
      <c r="AO601" s="44" t="str">
        <f t="shared" si="419"/>
        <v>País</v>
      </c>
      <c r="AP601" s="34" t="str">
        <f t="shared" si="419"/>
        <v>Número de Empleados de las empresas dedicadas a una actividad económica asociada a la agricultura o la ganadería, según tamaño de la empresa.</v>
      </c>
      <c r="AQ601" s="45">
        <f t="shared" si="419"/>
        <v>44324</v>
      </c>
      <c r="AR601" s="36" t="str">
        <f t="shared" si="419"/>
        <v>Español</v>
      </c>
      <c r="AS601" s="36" t="str">
        <f t="shared" si="419"/>
        <v>Naty</v>
      </c>
      <c r="AT601" s="40" t="str">
        <f t="shared" si="419"/>
        <v>No Aplica</v>
      </c>
      <c r="AU601" s="40" t="str">
        <f t="shared" si="419"/>
        <v>No Aplica</v>
      </c>
      <c r="AV601" s="40" t="str">
        <f t="shared" si="419"/>
        <v>No Aplica</v>
      </c>
      <c r="AW601" s="35">
        <f t="shared" si="419"/>
        <v>100117006</v>
      </c>
      <c r="AX601" s="41" t="e">
        <f t="shared" si="419"/>
        <v>#REF!</v>
      </c>
      <c r="AY601" s="46" t="str">
        <f t="shared" si="419"/>
        <v>Fruta</v>
      </c>
      <c r="AZ601" s="40">
        <f t="shared" si="419"/>
        <v>38</v>
      </c>
      <c r="BA601" s="41" t="e">
        <f>+VLOOKUP($Z601,[4]!Temporalidad[[nombre]:[Columna1]],7,0)</f>
        <v>#REF!</v>
      </c>
      <c r="BB601" s="41" t="e">
        <f>+VLOOKUP($B601,[4]!Tipo_Gráfico[#Data],2,0)</f>
        <v>#REF!</v>
      </c>
      <c r="BC601" s="36" t="str">
        <f t="shared" si="398"/>
        <v>Servicio de Impuestos Internos , Ministerio de Hacienda, Chile</v>
      </c>
      <c r="BD601" s="35" t="e">
        <f>+VLOOKUP($AA601,[4]!unidad_medida[[nombre]:[Columna1]],2,0)</f>
        <v>#REF!</v>
      </c>
      <c r="BE601" s="40" t="str">
        <f t="shared" si="420"/>
        <v>No Aplica</v>
      </c>
      <c r="BF601" s="40" t="str">
        <f t="shared" si="420"/>
        <v>No Aplica</v>
      </c>
      <c r="BG601" s="40" t="str">
        <f t="shared" si="420"/>
        <v>No Aplica</v>
      </c>
      <c r="BH601" s="41" t="e">
        <f>+VLOOKUP($AP601,[4]!Responsables[#Data],3,0)</f>
        <v>#REF!</v>
      </c>
      <c r="BI601" s="41" t="e">
        <f>+VLOOKUP($AA601,[4]!unidad_medida[[nombre]:[Columna1]],5,0)</f>
        <v>#REF!</v>
      </c>
    </row>
    <row r="602" spans="1:61" ht="24" x14ac:dyDescent="0.35">
      <c r="A602" s="58" t="s">
        <v>250</v>
      </c>
      <c r="B602" s="58" t="s">
        <v>251</v>
      </c>
      <c r="C602" s="59">
        <v>4.4000000000000004</v>
      </c>
      <c r="D602" s="19">
        <f t="shared" si="394"/>
        <v>130</v>
      </c>
      <c r="E602" s="20" t="s">
        <v>237</v>
      </c>
      <c r="F602" s="21"/>
      <c r="G602" s="22"/>
      <c r="H602" s="24">
        <v>100112</v>
      </c>
      <c r="I602" s="23" t="s">
        <v>48</v>
      </c>
      <c r="J602" s="23" t="s">
        <v>48</v>
      </c>
      <c r="K602" s="22"/>
      <c r="L602" s="22"/>
      <c r="M602" s="22"/>
      <c r="N602" s="22"/>
      <c r="O602" s="22"/>
      <c r="P602" s="53" t="str">
        <f t="shared" si="431"/>
        <v>Ventas Estimadas de Empresas del Sector Agrícola en cultivos de  Hortalizas  según la Categoría de Tamaño Específica del Servicio de Impuestos Internos de Chile para el Año 2020 (USD)</v>
      </c>
      <c r="Q602" s="20" t="str">
        <f t="shared" ref="Q602:Q606" si="433">+Q601</f>
        <v>Informe 3</v>
      </c>
      <c r="R602" s="47" t="s">
        <v>142</v>
      </c>
      <c r="S602" s="48">
        <f t="shared" si="432"/>
        <v>100112</v>
      </c>
      <c r="T602" s="28"/>
      <c r="U602" s="28"/>
      <c r="V602" s="28"/>
      <c r="W602" s="28"/>
      <c r="X602" s="28"/>
      <c r="Y602" s="28"/>
      <c r="Z602" s="25"/>
      <c r="AA602" s="29"/>
      <c r="AB602" s="30" t="str">
        <f t="shared" si="423"/>
        <v>Chile</v>
      </c>
      <c r="AC602" s="31" t="str">
        <f t="shared" si="423"/>
        <v>Año 2020</v>
      </c>
      <c r="AD602" s="32" t="str">
        <f t="shared" si="423"/>
        <v>Dólar USA</v>
      </c>
      <c r="AE602" s="30" t="str">
        <f t="shared" si="423"/>
        <v>Ventas</v>
      </c>
      <c r="AG602" s="33" t="str">
        <f t="shared" ref="AG602:AG629" si="434">+IF(Q602="","",Q602)</f>
        <v>Informe 3</v>
      </c>
      <c r="AH602" s="34" t="str">
        <f t="shared" si="427"/>
        <v>Ventas Estimadas Agricultura</v>
      </c>
      <c r="AI602" s="34" t="str">
        <f t="shared" si="427"/>
        <v>Ventas estimadas de empresas dedicadas a agricultura y/o ganadería</v>
      </c>
      <c r="AJ602" s="34" t="str">
        <f t="shared" ref="AJ602:AJ629" si="435">+P602</f>
        <v>Ventas Estimadas de Empresas del Sector Agrícola en cultivos de  Hortalizas  según la Categoría de Tamaño Específica del Servicio de Impuestos Internos de Chile para el Año 2020 (USD)</v>
      </c>
      <c r="AK602" s="35" t="str">
        <f t="shared" si="425"/>
        <v>Año 2020</v>
      </c>
      <c r="AL602" s="34" t="str">
        <f t="shared" si="425"/>
        <v>venta estimada, empresas en agricultura, cultivos, actividad económica, agricultura, ganadería</v>
      </c>
      <c r="AM602" s="36">
        <f t="shared" ref="AM602:AM629" si="436">+AA602</f>
        <v>0</v>
      </c>
      <c r="AN602" s="44" t="str">
        <f t="shared" ref="AN602:AZ617" si="437">+AN601</f>
        <v>CHL</v>
      </c>
      <c r="AO602" s="44" t="str">
        <f t="shared" si="437"/>
        <v>País</v>
      </c>
      <c r="AP602" s="34" t="str">
        <f t="shared" si="437"/>
        <v>Número de Empleados de las empresas dedicadas a una actividad económica asociada a la agricultura o la ganadería, según tamaño de la empresa.</v>
      </c>
      <c r="AQ602" s="45">
        <f t="shared" si="437"/>
        <v>44324</v>
      </c>
      <c r="AR602" s="36" t="str">
        <f t="shared" si="437"/>
        <v>Español</v>
      </c>
      <c r="AS602" s="36" t="str">
        <f t="shared" si="437"/>
        <v>Naty</v>
      </c>
      <c r="AT602" s="40" t="str">
        <f t="shared" si="437"/>
        <v>No Aplica</v>
      </c>
      <c r="AU602" s="40" t="str">
        <f t="shared" si="437"/>
        <v>No Aplica</v>
      </c>
      <c r="AV602" s="40" t="str">
        <f t="shared" si="437"/>
        <v>No Aplica</v>
      </c>
      <c r="AW602" s="35">
        <f t="shared" si="437"/>
        <v>100117006</v>
      </c>
      <c r="AX602" s="41" t="e">
        <f t="shared" si="437"/>
        <v>#REF!</v>
      </c>
      <c r="AY602" s="46" t="str">
        <f t="shared" si="437"/>
        <v>Fruta</v>
      </c>
      <c r="AZ602" s="40">
        <f t="shared" si="437"/>
        <v>38</v>
      </c>
      <c r="BA602" s="41" t="e">
        <f>+VLOOKUP($Z602,[4]!Temporalidad[[nombre]:[Columna1]],7,0)</f>
        <v>#REF!</v>
      </c>
      <c r="BB602" s="41" t="e">
        <f>+VLOOKUP($B602,[4]!Tipo_Gráfico[#Data],2,0)</f>
        <v>#REF!</v>
      </c>
      <c r="BC602" s="36" t="str">
        <f t="shared" si="398"/>
        <v>Servicio de Impuestos Internos , Ministerio de Hacienda, Chile</v>
      </c>
      <c r="BD602" s="35" t="e">
        <f>+VLOOKUP($AA602,[4]!unidad_medida[[nombre]:[Columna1]],2,0)</f>
        <v>#REF!</v>
      </c>
      <c r="BE602" s="40" t="str">
        <f t="shared" ref="BE602:BG617" si="438">+BE601</f>
        <v>No Aplica</v>
      </c>
      <c r="BF602" s="40" t="str">
        <f t="shared" si="438"/>
        <v>No Aplica</v>
      </c>
      <c r="BG602" s="40" t="str">
        <f t="shared" si="438"/>
        <v>No Aplica</v>
      </c>
      <c r="BH602" s="41" t="e">
        <f>+VLOOKUP($AP602,[4]!Responsables[#Data],3,0)</f>
        <v>#REF!</v>
      </c>
      <c r="BI602" s="41" t="e">
        <f>+VLOOKUP($AA602,[4]!unidad_medida[[nombre]:[Columna1]],5,0)</f>
        <v>#REF!</v>
      </c>
    </row>
    <row r="603" spans="1:61" ht="24" x14ac:dyDescent="0.35">
      <c r="A603" s="58" t="s">
        <v>250</v>
      </c>
      <c r="B603" s="58" t="s">
        <v>251</v>
      </c>
      <c r="C603" s="59">
        <v>4.4000000000000004</v>
      </c>
      <c r="D603" s="19">
        <f t="shared" ref="D603:D629" si="439">+IF(E603="","",D602+1)</f>
        <v>131</v>
      </c>
      <c r="E603" s="20" t="s">
        <v>237</v>
      </c>
      <c r="F603" s="21"/>
      <c r="G603" s="22"/>
      <c r="H603" s="24">
        <v>100113</v>
      </c>
      <c r="I603" s="23" t="s">
        <v>48</v>
      </c>
      <c r="J603" s="23" t="s">
        <v>48</v>
      </c>
      <c r="K603" s="22"/>
      <c r="L603" s="22"/>
      <c r="M603" s="22"/>
      <c r="N603" s="22"/>
      <c r="O603" s="22"/>
      <c r="P603" s="53" t="str">
        <f t="shared" si="431"/>
        <v>Ventas Estimadas de Empresas del Sector Agrícola en cultivos de  Industriales  según la Categoría de Tamaño Específica del Servicio de Impuestos Internos de Chile para el Año 2020 (USD)</v>
      </c>
      <c r="Q603" s="20" t="str">
        <f t="shared" si="433"/>
        <v>Informe 3</v>
      </c>
      <c r="R603" s="47" t="s">
        <v>144</v>
      </c>
      <c r="S603" s="48">
        <f t="shared" si="432"/>
        <v>100113</v>
      </c>
      <c r="T603" s="28"/>
      <c r="U603" s="28"/>
      <c r="V603" s="28"/>
      <c r="W603" s="28"/>
      <c r="X603" s="28"/>
      <c r="Y603" s="28"/>
      <c r="Z603" s="25"/>
      <c r="AA603" s="29"/>
      <c r="AB603" s="30" t="str">
        <f t="shared" ref="AB603:AE618" si="440">+AB602</f>
        <v>Chile</v>
      </c>
      <c r="AC603" s="31" t="str">
        <f t="shared" si="440"/>
        <v>Año 2020</v>
      </c>
      <c r="AD603" s="32" t="str">
        <f t="shared" si="440"/>
        <v>Dólar USA</v>
      </c>
      <c r="AE603" s="30" t="str">
        <f t="shared" si="440"/>
        <v>Ventas</v>
      </c>
      <c r="AG603" s="33" t="str">
        <f t="shared" si="434"/>
        <v>Informe 3</v>
      </c>
      <c r="AH603" s="34" t="str">
        <f t="shared" si="427"/>
        <v>Ventas Estimadas Agricultura</v>
      </c>
      <c r="AI603" s="34" t="str">
        <f t="shared" si="427"/>
        <v>Ventas estimadas de empresas dedicadas a agricultura y/o ganadería</v>
      </c>
      <c r="AJ603" s="34" t="str">
        <f t="shared" si="435"/>
        <v>Ventas Estimadas de Empresas del Sector Agrícola en cultivos de  Industriales  según la Categoría de Tamaño Específica del Servicio de Impuestos Internos de Chile para el Año 2020 (USD)</v>
      </c>
      <c r="AK603" s="35" t="str">
        <f t="shared" ref="AK603:AL618" si="441">+AK602</f>
        <v>Año 2020</v>
      </c>
      <c r="AL603" s="34" t="str">
        <f t="shared" si="441"/>
        <v>venta estimada, empresas en agricultura, cultivos, actividad económica, agricultura, ganadería</v>
      </c>
      <c r="AM603" s="36">
        <f t="shared" si="436"/>
        <v>0</v>
      </c>
      <c r="AN603" s="44" t="str">
        <f t="shared" si="437"/>
        <v>CHL</v>
      </c>
      <c r="AO603" s="44" t="str">
        <f t="shared" si="437"/>
        <v>País</v>
      </c>
      <c r="AP603" s="34" t="str">
        <f t="shared" si="437"/>
        <v>Número de Empleados de las empresas dedicadas a una actividad económica asociada a la agricultura o la ganadería, según tamaño de la empresa.</v>
      </c>
      <c r="AQ603" s="45">
        <f t="shared" si="437"/>
        <v>44324</v>
      </c>
      <c r="AR603" s="36" t="str">
        <f t="shared" si="437"/>
        <v>Español</v>
      </c>
      <c r="AS603" s="36" t="str">
        <f t="shared" si="437"/>
        <v>Naty</v>
      </c>
      <c r="AT603" s="40" t="str">
        <f t="shared" si="437"/>
        <v>No Aplica</v>
      </c>
      <c r="AU603" s="40" t="str">
        <f t="shared" si="437"/>
        <v>No Aplica</v>
      </c>
      <c r="AV603" s="40" t="str">
        <f t="shared" si="437"/>
        <v>No Aplica</v>
      </c>
      <c r="AW603" s="35">
        <f t="shared" si="437"/>
        <v>100117006</v>
      </c>
      <c r="AX603" s="41" t="e">
        <f t="shared" si="437"/>
        <v>#REF!</v>
      </c>
      <c r="AY603" s="46" t="str">
        <f t="shared" si="437"/>
        <v>Fruta</v>
      </c>
      <c r="AZ603" s="40">
        <f t="shared" si="437"/>
        <v>38</v>
      </c>
      <c r="BA603" s="41" t="e">
        <f>+VLOOKUP($Z603,[4]!Temporalidad[[nombre]:[Columna1]],7,0)</f>
        <v>#REF!</v>
      </c>
      <c r="BB603" s="41" t="e">
        <f>+VLOOKUP($B603,[4]!Tipo_Gráfico[#Data],2,0)</f>
        <v>#REF!</v>
      </c>
      <c r="BC603" s="36" t="str">
        <f t="shared" ref="BC603:BC629" si="442">+BC602</f>
        <v>Servicio de Impuestos Internos , Ministerio de Hacienda, Chile</v>
      </c>
      <c r="BD603" s="35" t="e">
        <f>+VLOOKUP($AA603,[4]!unidad_medida[[nombre]:[Columna1]],2,0)</f>
        <v>#REF!</v>
      </c>
      <c r="BE603" s="40" t="str">
        <f t="shared" si="438"/>
        <v>No Aplica</v>
      </c>
      <c r="BF603" s="40" t="str">
        <f t="shared" si="438"/>
        <v>No Aplica</v>
      </c>
      <c r="BG603" s="40" t="str">
        <f t="shared" si="438"/>
        <v>No Aplica</v>
      </c>
      <c r="BH603" s="41" t="e">
        <f>+VLOOKUP($AP603,[4]!Responsables[#Data],3,0)</f>
        <v>#REF!</v>
      </c>
      <c r="BI603" s="41" t="e">
        <f>+VLOOKUP($AA603,[4]!unidad_medida[[nombre]:[Columna1]],5,0)</f>
        <v>#REF!</v>
      </c>
    </row>
    <row r="604" spans="1:61" ht="24" x14ac:dyDescent="0.35">
      <c r="A604" s="58" t="s">
        <v>250</v>
      </c>
      <c r="B604" s="58" t="s">
        <v>251</v>
      </c>
      <c r="C604" s="59">
        <v>4.4000000000000004</v>
      </c>
      <c r="D604" s="19">
        <f t="shared" si="439"/>
        <v>132</v>
      </c>
      <c r="E604" s="20" t="s">
        <v>237</v>
      </c>
      <c r="F604" s="21"/>
      <c r="G604" s="22"/>
      <c r="H604" s="24">
        <v>100114</v>
      </c>
      <c r="I604" s="23" t="s">
        <v>48</v>
      </c>
      <c r="J604" s="23" t="s">
        <v>48</v>
      </c>
      <c r="K604" s="22"/>
      <c r="L604" s="22"/>
      <c r="M604" s="22"/>
      <c r="N604" s="22"/>
      <c r="O604" s="22"/>
      <c r="P604" s="53" t="str">
        <f t="shared" si="431"/>
        <v>Ventas Estimadas de Empresas del Sector Agrícola en cultivos de  Tubérculos  según la Categoría de Tamaño Específica del Servicio de Impuestos Internos de Chile para el Año 2020 (USD)</v>
      </c>
      <c r="Q604" s="20" t="str">
        <f t="shared" si="433"/>
        <v>Informe 3</v>
      </c>
      <c r="R604" s="47" t="s">
        <v>146</v>
      </c>
      <c r="S604" s="48">
        <f t="shared" si="432"/>
        <v>100114</v>
      </c>
      <c r="T604" s="28"/>
      <c r="U604" s="28"/>
      <c r="V604" s="28"/>
      <c r="W604" s="28"/>
      <c r="X604" s="28"/>
      <c r="Y604" s="28"/>
      <c r="Z604" s="25"/>
      <c r="AA604" s="29"/>
      <c r="AB604" s="30" t="str">
        <f t="shared" si="440"/>
        <v>Chile</v>
      </c>
      <c r="AC604" s="31" t="str">
        <f t="shared" si="440"/>
        <v>Año 2020</v>
      </c>
      <c r="AD604" s="32" t="str">
        <f t="shared" si="440"/>
        <v>Dólar USA</v>
      </c>
      <c r="AE604" s="30" t="str">
        <f t="shared" si="440"/>
        <v>Ventas</v>
      </c>
      <c r="AG604" s="33" t="str">
        <f t="shared" si="434"/>
        <v>Informe 3</v>
      </c>
      <c r="AH604" s="34" t="str">
        <f t="shared" si="427"/>
        <v>Ventas Estimadas Agricultura</v>
      </c>
      <c r="AI604" s="34" t="str">
        <f t="shared" si="427"/>
        <v>Ventas estimadas de empresas dedicadas a agricultura y/o ganadería</v>
      </c>
      <c r="AJ604" s="34" t="str">
        <f t="shared" si="435"/>
        <v>Ventas Estimadas de Empresas del Sector Agrícola en cultivos de  Tubérculos  según la Categoría de Tamaño Específica del Servicio de Impuestos Internos de Chile para el Año 2020 (USD)</v>
      </c>
      <c r="AK604" s="35" t="str">
        <f t="shared" si="441"/>
        <v>Año 2020</v>
      </c>
      <c r="AL604" s="34" t="str">
        <f t="shared" si="441"/>
        <v>venta estimada, empresas en agricultura, cultivos, actividad económica, agricultura, ganadería</v>
      </c>
      <c r="AM604" s="36">
        <f t="shared" si="436"/>
        <v>0</v>
      </c>
      <c r="AN604" s="44" t="str">
        <f t="shared" si="437"/>
        <v>CHL</v>
      </c>
      <c r="AO604" s="44" t="str">
        <f t="shared" si="437"/>
        <v>País</v>
      </c>
      <c r="AP604" s="34" t="str">
        <f t="shared" si="437"/>
        <v>Número de Empleados de las empresas dedicadas a una actividad económica asociada a la agricultura o la ganadería, según tamaño de la empresa.</v>
      </c>
      <c r="AQ604" s="45">
        <f t="shared" si="437"/>
        <v>44324</v>
      </c>
      <c r="AR604" s="36" t="str">
        <f t="shared" si="437"/>
        <v>Español</v>
      </c>
      <c r="AS604" s="36" t="str">
        <f t="shared" si="437"/>
        <v>Naty</v>
      </c>
      <c r="AT604" s="40" t="str">
        <f t="shared" si="437"/>
        <v>No Aplica</v>
      </c>
      <c r="AU604" s="40" t="str">
        <f t="shared" si="437"/>
        <v>No Aplica</v>
      </c>
      <c r="AV604" s="40" t="str">
        <f t="shared" si="437"/>
        <v>No Aplica</v>
      </c>
      <c r="AW604" s="35">
        <f t="shared" si="437"/>
        <v>100117006</v>
      </c>
      <c r="AX604" s="41" t="e">
        <f t="shared" si="437"/>
        <v>#REF!</v>
      </c>
      <c r="AY604" s="46" t="str">
        <f t="shared" si="437"/>
        <v>Fruta</v>
      </c>
      <c r="AZ604" s="40">
        <f t="shared" si="437"/>
        <v>38</v>
      </c>
      <c r="BA604" s="41" t="e">
        <f>+VLOOKUP($Z604,[4]!Temporalidad[[nombre]:[Columna1]],7,0)</f>
        <v>#REF!</v>
      </c>
      <c r="BB604" s="41" t="e">
        <f>+VLOOKUP($B604,[4]!Tipo_Gráfico[#Data],2,0)</f>
        <v>#REF!</v>
      </c>
      <c r="BC604" s="36" t="str">
        <f t="shared" si="442"/>
        <v>Servicio de Impuestos Internos , Ministerio de Hacienda, Chile</v>
      </c>
      <c r="BD604" s="35" t="e">
        <f>+VLOOKUP($AA604,[4]!unidad_medida[[nombre]:[Columna1]],2,0)</f>
        <v>#REF!</v>
      </c>
      <c r="BE604" s="40" t="str">
        <f t="shared" si="438"/>
        <v>No Aplica</v>
      </c>
      <c r="BF604" s="40" t="str">
        <f t="shared" si="438"/>
        <v>No Aplica</v>
      </c>
      <c r="BG604" s="40" t="str">
        <f t="shared" si="438"/>
        <v>No Aplica</v>
      </c>
      <c r="BH604" s="41" t="e">
        <f>+VLOOKUP($AP604,[4]!Responsables[#Data],3,0)</f>
        <v>#REF!</v>
      </c>
      <c r="BI604" s="41" t="e">
        <f>+VLOOKUP($AA604,[4]!unidad_medida[[nombre]:[Columna1]],5,0)</f>
        <v>#REF!</v>
      </c>
    </row>
    <row r="605" spans="1:61" ht="24" x14ac:dyDescent="0.35">
      <c r="A605" s="58" t="s">
        <v>250</v>
      </c>
      <c r="B605" s="58" t="s">
        <v>251</v>
      </c>
      <c r="C605" s="59">
        <v>4.4000000000000004</v>
      </c>
      <c r="D605" s="19">
        <f t="shared" si="439"/>
        <v>133</v>
      </c>
      <c r="E605" s="20" t="s">
        <v>237</v>
      </c>
      <c r="F605" s="21"/>
      <c r="G605" s="22"/>
      <c r="H605" s="24">
        <v>100115</v>
      </c>
      <c r="I605" s="23" t="s">
        <v>48</v>
      </c>
      <c r="J605" s="23" t="s">
        <v>48</v>
      </c>
      <c r="K605" s="22"/>
      <c r="L605" s="22"/>
      <c r="M605" s="22"/>
      <c r="N605" s="22"/>
      <c r="O605" s="22"/>
      <c r="P605" s="53" t="str">
        <f t="shared" si="431"/>
        <v>Ventas Estimadas de Empresas del Sector Agrícola en cultivos de  Semillas  según la Categoría de Tamaño Específica del Servicio de Impuestos Internos de Chile para el Año 2020 (USD)</v>
      </c>
      <c r="Q605" s="20" t="str">
        <f t="shared" si="433"/>
        <v>Informe 3</v>
      </c>
      <c r="R605" s="47" t="s">
        <v>148</v>
      </c>
      <c r="S605" s="48">
        <f t="shared" si="432"/>
        <v>100115</v>
      </c>
      <c r="T605" s="28"/>
      <c r="U605" s="28"/>
      <c r="V605" s="28"/>
      <c r="W605" s="28"/>
      <c r="X605" s="28"/>
      <c r="Y605" s="28"/>
      <c r="Z605" s="25"/>
      <c r="AA605" s="29"/>
      <c r="AB605" s="30" t="str">
        <f t="shared" si="440"/>
        <v>Chile</v>
      </c>
      <c r="AC605" s="31" t="str">
        <f t="shared" si="440"/>
        <v>Año 2020</v>
      </c>
      <c r="AD605" s="32" t="str">
        <f t="shared" si="440"/>
        <v>Dólar USA</v>
      </c>
      <c r="AE605" s="30" t="str">
        <f t="shared" si="440"/>
        <v>Ventas</v>
      </c>
      <c r="AG605" s="33" t="str">
        <f t="shared" si="434"/>
        <v>Informe 3</v>
      </c>
      <c r="AH605" s="34" t="str">
        <f t="shared" si="427"/>
        <v>Ventas Estimadas Agricultura</v>
      </c>
      <c r="AI605" s="34" t="str">
        <f t="shared" si="427"/>
        <v>Ventas estimadas de empresas dedicadas a agricultura y/o ganadería</v>
      </c>
      <c r="AJ605" s="34" t="str">
        <f t="shared" si="435"/>
        <v>Ventas Estimadas de Empresas del Sector Agrícola en cultivos de  Semillas  según la Categoría de Tamaño Específica del Servicio de Impuestos Internos de Chile para el Año 2020 (USD)</v>
      </c>
      <c r="AK605" s="35" t="str">
        <f t="shared" si="441"/>
        <v>Año 2020</v>
      </c>
      <c r="AL605" s="34" t="str">
        <f t="shared" si="441"/>
        <v>venta estimada, empresas en agricultura, cultivos, actividad económica, agricultura, ganadería</v>
      </c>
      <c r="AM605" s="36">
        <f t="shared" si="436"/>
        <v>0</v>
      </c>
      <c r="AN605" s="44" t="str">
        <f t="shared" si="437"/>
        <v>CHL</v>
      </c>
      <c r="AO605" s="44" t="str">
        <f t="shared" si="437"/>
        <v>País</v>
      </c>
      <c r="AP605" s="34" t="str">
        <f t="shared" si="437"/>
        <v>Número de Empleados de las empresas dedicadas a una actividad económica asociada a la agricultura o la ganadería, según tamaño de la empresa.</v>
      </c>
      <c r="AQ605" s="45">
        <f t="shared" si="437"/>
        <v>44324</v>
      </c>
      <c r="AR605" s="36" t="str">
        <f t="shared" si="437"/>
        <v>Español</v>
      </c>
      <c r="AS605" s="36" t="str">
        <f t="shared" si="437"/>
        <v>Naty</v>
      </c>
      <c r="AT605" s="40" t="str">
        <f t="shared" si="437"/>
        <v>No Aplica</v>
      </c>
      <c r="AU605" s="40" t="str">
        <f t="shared" si="437"/>
        <v>No Aplica</v>
      </c>
      <c r="AV605" s="40" t="str">
        <f t="shared" si="437"/>
        <v>No Aplica</v>
      </c>
      <c r="AW605" s="35">
        <f t="shared" si="437"/>
        <v>100117006</v>
      </c>
      <c r="AX605" s="41" t="e">
        <f t="shared" si="437"/>
        <v>#REF!</v>
      </c>
      <c r="AY605" s="46" t="str">
        <f t="shared" si="437"/>
        <v>Fruta</v>
      </c>
      <c r="AZ605" s="40">
        <f t="shared" si="437"/>
        <v>38</v>
      </c>
      <c r="BA605" s="41" t="e">
        <f>+VLOOKUP($Z605,[4]!Temporalidad[[nombre]:[Columna1]],7,0)</f>
        <v>#REF!</v>
      </c>
      <c r="BB605" s="41" t="e">
        <f>+VLOOKUP($B605,[4]!Tipo_Gráfico[#Data],2,0)</f>
        <v>#REF!</v>
      </c>
      <c r="BC605" s="36" t="str">
        <f t="shared" si="442"/>
        <v>Servicio de Impuestos Internos , Ministerio de Hacienda, Chile</v>
      </c>
      <c r="BD605" s="35" t="e">
        <f>+VLOOKUP($AA605,[4]!unidad_medida[[nombre]:[Columna1]],2,0)</f>
        <v>#REF!</v>
      </c>
      <c r="BE605" s="40" t="str">
        <f t="shared" si="438"/>
        <v>No Aplica</v>
      </c>
      <c r="BF605" s="40" t="str">
        <f t="shared" si="438"/>
        <v>No Aplica</v>
      </c>
      <c r="BG605" s="40" t="str">
        <f t="shared" si="438"/>
        <v>No Aplica</v>
      </c>
      <c r="BH605" s="41" t="e">
        <f>+VLOOKUP($AP605,[4]!Responsables[#Data],3,0)</f>
        <v>#REF!</v>
      </c>
      <c r="BI605" s="41" t="e">
        <f>+VLOOKUP($AA605,[4]!unidad_medida[[nombre]:[Columna1]],5,0)</f>
        <v>#REF!</v>
      </c>
    </row>
    <row r="606" spans="1:61" ht="24" x14ac:dyDescent="0.35">
      <c r="A606" s="58" t="s">
        <v>250</v>
      </c>
      <c r="B606" s="58" t="s">
        <v>251</v>
      </c>
      <c r="C606" s="59">
        <v>4.4000000000000004</v>
      </c>
      <c r="D606" s="19">
        <f t="shared" si="439"/>
        <v>134</v>
      </c>
      <c r="E606" s="20" t="s">
        <v>237</v>
      </c>
      <c r="F606" s="21"/>
      <c r="G606" s="22"/>
      <c r="H606" s="24">
        <v>100117</v>
      </c>
      <c r="I606" s="23" t="s">
        <v>48</v>
      </c>
      <c r="J606" s="23" t="s">
        <v>48</v>
      </c>
      <c r="K606" s="22"/>
      <c r="L606" s="22"/>
      <c r="M606" s="22"/>
      <c r="N606" s="22"/>
      <c r="O606" s="22"/>
      <c r="P606" s="53" t="str">
        <f t="shared" si="431"/>
        <v>Ventas Estimadas de Empresas del Sector Agrícola en cultivos de  Plantas y forraje  según la Categoría de Tamaño Específica del Servicio de Impuestos Internos de Chile para el Año 2020 (USD)</v>
      </c>
      <c r="Q606" s="20" t="str">
        <f t="shared" si="433"/>
        <v>Informe 3</v>
      </c>
      <c r="R606" s="47" t="s">
        <v>150</v>
      </c>
      <c r="S606" s="48">
        <f t="shared" si="432"/>
        <v>100117</v>
      </c>
      <c r="T606" s="28"/>
      <c r="U606" s="28"/>
      <c r="V606" s="28"/>
      <c r="W606" s="28"/>
      <c r="X606" s="28"/>
      <c r="Y606" s="28"/>
      <c r="Z606" s="25"/>
      <c r="AA606" s="29"/>
      <c r="AB606" s="30" t="str">
        <f t="shared" si="440"/>
        <v>Chile</v>
      </c>
      <c r="AC606" s="31" t="str">
        <f t="shared" si="440"/>
        <v>Año 2020</v>
      </c>
      <c r="AD606" s="32" t="str">
        <f t="shared" si="440"/>
        <v>Dólar USA</v>
      </c>
      <c r="AE606" s="30" t="str">
        <f t="shared" si="440"/>
        <v>Ventas</v>
      </c>
      <c r="AG606" s="33" t="str">
        <f t="shared" si="434"/>
        <v>Informe 3</v>
      </c>
      <c r="AH606" s="34" t="str">
        <f t="shared" ref="AH606:AI621" si="443">+AH605</f>
        <v>Ventas Estimadas Agricultura</v>
      </c>
      <c r="AI606" s="34" t="str">
        <f t="shared" si="443"/>
        <v>Ventas estimadas de empresas dedicadas a agricultura y/o ganadería</v>
      </c>
      <c r="AJ606" s="34" t="str">
        <f t="shared" si="435"/>
        <v>Ventas Estimadas de Empresas del Sector Agrícola en cultivos de  Plantas y forraje  según la Categoría de Tamaño Específica del Servicio de Impuestos Internos de Chile para el Año 2020 (USD)</v>
      </c>
      <c r="AK606" s="35" t="str">
        <f t="shared" si="441"/>
        <v>Año 2020</v>
      </c>
      <c r="AL606" s="34" t="str">
        <f t="shared" si="441"/>
        <v>venta estimada, empresas en agricultura, cultivos, actividad económica, agricultura, ganadería</v>
      </c>
      <c r="AM606" s="36">
        <f t="shared" si="436"/>
        <v>0</v>
      </c>
      <c r="AN606" s="44" t="str">
        <f t="shared" si="437"/>
        <v>CHL</v>
      </c>
      <c r="AO606" s="44" t="str">
        <f t="shared" si="437"/>
        <v>País</v>
      </c>
      <c r="AP606" s="34" t="str">
        <f t="shared" si="437"/>
        <v>Número de Empleados de las empresas dedicadas a una actividad económica asociada a la agricultura o la ganadería, según tamaño de la empresa.</v>
      </c>
      <c r="AQ606" s="45">
        <f t="shared" si="437"/>
        <v>44324</v>
      </c>
      <c r="AR606" s="36" t="str">
        <f t="shared" si="437"/>
        <v>Español</v>
      </c>
      <c r="AS606" s="36" t="str">
        <f t="shared" si="437"/>
        <v>Naty</v>
      </c>
      <c r="AT606" s="40" t="str">
        <f t="shared" si="437"/>
        <v>No Aplica</v>
      </c>
      <c r="AU606" s="40" t="str">
        <f t="shared" si="437"/>
        <v>No Aplica</v>
      </c>
      <c r="AV606" s="40" t="str">
        <f t="shared" si="437"/>
        <v>No Aplica</v>
      </c>
      <c r="AW606" s="35">
        <f t="shared" si="437"/>
        <v>100117006</v>
      </c>
      <c r="AX606" s="41" t="e">
        <f t="shared" si="437"/>
        <v>#REF!</v>
      </c>
      <c r="AY606" s="46" t="str">
        <f t="shared" si="437"/>
        <v>Fruta</v>
      </c>
      <c r="AZ606" s="40">
        <f t="shared" si="437"/>
        <v>38</v>
      </c>
      <c r="BA606" s="41" t="e">
        <f>+VLOOKUP($Z606,[4]!Temporalidad[[nombre]:[Columna1]],7,0)</f>
        <v>#REF!</v>
      </c>
      <c r="BB606" s="41" t="e">
        <f>+VLOOKUP($B606,[4]!Tipo_Gráfico[#Data],2,0)</f>
        <v>#REF!</v>
      </c>
      <c r="BC606" s="36" t="str">
        <f t="shared" si="442"/>
        <v>Servicio de Impuestos Internos , Ministerio de Hacienda, Chile</v>
      </c>
      <c r="BD606" s="35" t="e">
        <f>+VLOOKUP($AA606,[4]!unidad_medida[[nombre]:[Columna1]],2,0)</f>
        <v>#REF!</v>
      </c>
      <c r="BE606" s="40" t="str">
        <f t="shared" si="438"/>
        <v>No Aplica</v>
      </c>
      <c r="BF606" s="40" t="str">
        <f t="shared" si="438"/>
        <v>No Aplica</v>
      </c>
      <c r="BG606" s="40" t="str">
        <f t="shared" si="438"/>
        <v>No Aplica</v>
      </c>
      <c r="BH606" s="41" t="e">
        <f>+VLOOKUP($AP606,[4]!Responsables[#Data],3,0)</f>
        <v>#REF!</v>
      </c>
      <c r="BI606" s="41" t="e">
        <f>+VLOOKUP($AA606,[4]!unidad_medida[[nombre]:[Columna1]],5,0)</f>
        <v>#REF!</v>
      </c>
    </row>
    <row r="607" spans="1:61" ht="24" x14ac:dyDescent="0.35">
      <c r="A607" s="58" t="s">
        <v>250</v>
      </c>
      <c r="B607" s="58" t="s">
        <v>251</v>
      </c>
      <c r="C607" s="59">
        <v>4.4000000000000004</v>
      </c>
      <c r="D607" s="19">
        <f t="shared" si="439"/>
        <v>135</v>
      </c>
      <c r="E607" s="20" t="s">
        <v>237</v>
      </c>
      <c r="F607" s="21"/>
      <c r="G607" s="22"/>
      <c r="H607" s="22"/>
      <c r="I607" s="24">
        <v>100110002</v>
      </c>
      <c r="J607" s="23" t="s">
        <v>48</v>
      </c>
      <c r="K607" s="22"/>
      <c r="L607" s="22"/>
      <c r="M607" s="22"/>
      <c r="N607" s="22"/>
      <c r="O607" s="22"/>
      <c r="P607" s="53" t="str">
        <f>+"Número de Empresas y Ventas del Sector Agrícola en cultivos de  "&amp;R607&amp;" según la Categoría de Tamaño Específica del Servicio de Impuestos Internos de Chile para el Año 2020 (USD)"</f>
        <v>Número de Empresas y Ventas del Sector Agrícola en cultivos de  Porotos según la Categoría de Tamaño Específica del Servicio de Impuestos Internos de Chile para el Año 2020 (USD)</v>
      </c>
      <c r="Q607" s="20" t="s">
        <v>243</v>
      </c>
      <c r="R607" s="49" t="s">
        <v>153</v>
      </c>
      <c r="S607" s="50">
        <f>+I607</f>
        <v>100110002</v>
      </c>
      <c r="T607" s="28"/>
      <c r="U607" s="28"/>
      <c r="V607" s="28"/>
      <c r="W607" s="28"/>
      <c r="X607" s="28"/>
      <c r="Y607" s="28"/>
      <c r="Z607" s="25"/>
      <c r="AA607" s="29"/>
      <c r="AB607" s="30" t="str">
        <f t="shared" si="440"/>
        <v>Chile</v>
      </c>
      <c r="AC607" s="31" t="str">
        <f t="shared" si="440"/>
        <v>Año 2020</v>
      </c>
      <c r="AD607" s="32" t="s">
        <v>244</v>
      </c>
      <c r="AE607" s="30" t="str">
        <f t="shared" si="440"/>
        <v>Ventas</v>
      </c>
      <c r="AG607" s="33" t="str">
        <f t="shared" si="434"/>
        <v>Informe 4</v>
      </c>
      <c r="AH607" s="34" t="str">
        <f t="shared" si="443"/>
        <v>Ventas Estimadas Agricultura</v>
      </c>
      <c r="AI607" s="34" t="str">
        <f t="shared" si="443"/>
        <v>Ventas estimadas de empresas dedicadas a agricultura y/o ganadería</v>
      </c>
      <c r="AJ607" s="34" t="str">
        <f t="shared" si="435"/>
        <v>Número de Empresas y Ventas del Sector Agrícola en cultivos de  Porotos según la Categoría de Tamaño Específica del Servicio de Impuestos Internos de Chile para el Año 2020 (USD)</v>
      </c>
      <c r="AK607" s="35" t="str">
        <f t="shared" si="441"/>
        <v>Año 2020</v>
      </c>
      <c r="AL607" s="34" t="str">
        <f t="shared" si="441"/>
        <v>venta estimada, empresas en agricultura, cultivos, actividad económica, agricultura, ganadería</v>
      </c>
      <c r="AM607" s="36">
        <f t="shared" si="436"/>
        <v>0</v>
      </c>
      <c r="AN607" s="44" t="str">
        <f t="shared" si="437"/>
        <v>CHL</v>
      </c>
      <c r="AO607" s="44" t="str">
        <f t="shared" si="437"/>
        <v>País</v>
      </c>
      <c r="AP607" s="34" t="str">
        <f t="shared" si="437"/>
        <v>Número de Empleados de las empresas dedicadas a una actividad económica asociada a la agricultura o la ganadería, según tamaño de la empresa.</v>
      </c>
      <c r="AQ607" s="45">
        <f t="shared" si="437"/>
        <v>44324</v>
      </c>
      <c r="AR607" s="36" t="str">
        <f t="shared" si="437"/>
        <v>Español</v>
      </c>
      <c r="AS607" s="36" t="str">
        <f t="shared" si="437"/>
        <v>Naty</v>
      </c>
      <c r="AT607" s="40" t="str">
        <f t="shared" si="437"/>
        <v>No Aplica</v>
      </c>
      <c r="AU607" s="40" t="str">
        <f t="shared" si="437"/>
        <v>No Aplica</v>
      </c>
      <c r="AV607" s="40" t="str">
        <f t="shared" si="437"/>
        <v>No Aplica</v>
      </c>
      <c r="AW607" s="35">
        <f t="shared" si="437"/>
        <v>100117006</v>
      </c>
      <c r="AX607" s="41" t="e">
        <f t="shared" si="437"/>
        <v>#REF!</v>
      </c>
      <c r="AY607" s="46" t="str">
        <f t="shared" si="437"/>
        <v>Fruta</v>
      </c>
      <c r="AZ607" s="40">
        <f t="shared" si="437"/>
        <v>38</v>
      </c>
      <c r="BA607" s="41" t="e">
        <f>+VLOOKUP($Z607,[4]!Temporalidad[[nombre]:[Columna1]],7,0)</f>
        <v>#REF!</v>
      </c>
      <c r="BB607" s="41" t="e">
        <f>+VLOOKUP($B607,[4]!Tipo_Gráfico[#Data],2,0)</f>
        <v>#REF!</v>
      </c>
      <c r="BC607" s="36" t="str">
        <f t="shared" si="442"/>
        <v>Servicio de Impuestos Internos , Ministerio de Hacienda, Chile</v>
      </c>
      <c r="BD607" s="35" t="e">
        <f>+VLOOKUP($AA607,[4]!unidad_medida[[nombre]:[Columna1]],2,0)</f>
        <v>#REF!</v>
      </c>
      <c r="BE607" s="40" t="str">
        <f t="shared" si="438"/>
        <v>No Aplica</v>
      </c>
      <c r="BF607" s="40" t="str">
        <f t="shared" si="438"/>
        <v>No Aplica</v>
      </c>
      <c r="BG607" s="40" t="str">
        <f t="shared" si="438"/>
        <v>No Aplica</v>
      </c>
      <c r="BH607" s="41" t="e">
        <f>+VLOOKUP($AP607,[4]!Responsables[#Data],3,0)</f>
        <v>#REF!</v>
      </c>
      <c r="BI607" s="41" t="e">
        <f>+VLOOKUP($AA607,[4]!unidad_medida[[nombre]:[Columna1]],5,0)</f>
        <v>#REF!</v>
      </c>
    </row>
    <row r="608" spans="1:61" ht="24" x14ac:dyDescent="0.35">
      <c r="A608" s="58" t="s">
        <v>250</v>
      </c>
      <c r="B608" s="58" t="s">
        <v>251</v>
      </c>
      <c r="C608" s="59">
        <v>4.4000000000000004</v>
      </c>
      <c r="D608" s="19">
        <f t="shared" si="439"/>
        <v>136</v>
      </c>
      <c r="E608" s="20" t="s">
        <v>237</v>
      </c>
      <c r="F608" s="21"/>
      <c r="G608" s="22"/>
      <c r="H608" s="22"/>
      <c r="I608" s="24">
        <v>100110007</v>
      </c>
      <c r="J608" s="23" t="s">
        <v>48</v>
      </c>
      <c r="K608" s="22"/>
      <c r="L608" s="22"/>
      <c r="M608" s="22"/>
      <c r="N608" s="22"/>
      <c r="O608" s="22"/>
      <c r="P608" s="53" t="str">
        <f t="shared" ref="P608:P628" si="444">+"Número de Empresas y Ventas del Sector Agrícola en cultivos de  "&amp;R608&amp;" según la Categoría de Tamaño Específica del Servicio de Impuestos Internos de Chile para el Año 2020 (USD)"</f>
        <v>Número de Empresas y Ventas del Sector Agrícola en cultivos de  Otras legumbres según la Categoría de Tamaño Específica del Servicio de Impuestos Internos de Chile para el Año 2020 (USD)</v>
      </c>
      <c r="Q608" s="20" t="str">
        <f t="shared" ref="Q608:Q628" si="445">+Q607</f>
        <v>Informe 4</v>
      </c>
      <c r="R608" s="49" t="s">
        <v>155</v>
      </c>
      <c r="S608" s="50">
        <f t="shared" ref="S608:S628" si="446">+I608</f>
        <v>100110007</v>
      </c>
      <c r="T608" s="28"/>
      <c r="U608" s="28"/>
      <c r="V608" s="28"/>
      <c r="W608" s="28"/>
      <c r="X608" s="28"/>
      <c r="Y608" s="28"/>
      <c r="Z608" s="25"/>
      <c r="AA608" s="29"/>
      <c r="AB608" s="30" t="str">
        <f t="shared" si="440"/>
        <v>Chile</v>
      </c>
      <c r="AC608" s="31" t="str">
        <f t="shared" si="440"/>
        <v>Año 2020</v>
      </c>
      <c r="AD608" s="32" t="str">
        <f t="shared" si="440"/>
        <v>Múltiples</v>
      </c>
      <c r="AE608" s="30" t="str">
        <f t="shared" si="440"/>
        <v>Ventas</v>
      </c>
      <c r="AG608" s="33" t="str">
        <f t="shared" si="434"/>
        <v>Informe 4</v>
      </c>
      <c r="AH608" s="34" t="str">
        <f t="shared" si="443"/>
        <v>Ventas Estimadas Agricultura</v>
      </c>
      <c r="AI608" s="34" t="str">
        <f t="shared" si="443"/>
        <v>Ventas estimadas de empresas dedicadas a agricultura y/o ganadería</v>
      </c>
      <c r="AJ608" s="34" t="str">
        <f t="shared" si="435"/>
        <v>Número de Empresas y Ventas del Sector Agrícola en cultivos de  Otras legumbres según la Categoría de Tamaño Específica del Servicio de Impuestos Internos de Chile para el Año 2020 (USD)</v>
      </c>
      <c r="AK608" s="35" t="str">
        <f t="shared" si="441"/>
        <v>Año 2020</v>
      </c>
      <c r="AL608" s="34" t="str">
        <f t="shared" si="441"/>
        <v>venta estimada, empresas en agricultura, cultivos, actividad económica, agricultura, ganadería</v>
      </c>
      <c r="AM608" s="36">
        <f t="shared" si="436"/>
        <v>0</v>
      </c>
      <c r="AN608" s="44" t="str">
        <f t="shared" si="437"/>
        <v>CHL</v>
      </c>
      <c r="AO608" s="44" t="str">
        <f t="shared" si="437"/>
        <v>País</v>
      </c>
      <c r="AP608" s="34" t="str">
        <f t="shared" si="437"/>
        <v>Número de Empleados de las empresas dedicadas a una actividad económica asociada a la agricultura o la ganadería, según tamaño de la empresa.</v>
      </c>
      <c r="AQ608" s="45">
        <f t="shared" si="437"/>
        <v>44324</v>
      </c>
      <c r="AR608" s="36" t="str">
        <f t="shared" si="437"/>
        <v>Español</v>
      </c>
      <c r="AS608" s="36" t="str">
        <f t="shared" si="437"/>
        <v>Naty</v>
      </c>
      <c r="AT608" s="40" t="str">
        <f t="shared" si="437"/>
        <v>No Aplica</v>
      </c>
      <c r="AU608" s="40" t="str">
        <f t="shared" si="437"/>
        <v>No Aplica</v>
      </c>
      <c r="AV608" s="40" t="str">
        <f t="shared" si="437"/>
        <v>No Aplica</v>
      </c>
      <c r="AW608" s="35">
        <f t="shared" si="437"/>
        <v>100117006</v>
      </c>
      <c r="AX608" s="41" t="e">
        <f t="shared" si="437"/>
        <v>#REF!</v>
      </c>
      <c r="AY608" s="46" t="str">
        <f t="shared" si="437"/>
        <v>Fruta</v>
      </c>
      <c r="AZ608" s="40">
        <f t="shared" si="437"/>
        <v>38</v>
      </c>
      <c r="BA608" s="41" t="e">
        <f>+VLOOKUP($Z608,[4]!Temporalidad[[nombre]:[Columna1]],7,0)</f>
        <v>#REF!</v>
      </c>
      <c r="BB608" s="41" t="e">
        <f>+VLOOKUP($B608,[4]!Tipo_Gráfico[#Data],2,0)</f>
        <v>#REF!</v>
      </c>
      <c r="BC608" s="36" t="str">
        <f t="shared" si="442"/>
        <v>Servicio de Impuestos Internos , Ministerio de Hacienda, Chile</v>
      </c>
      <c r="BD608" s="35" t="e">
        <f>+VLOOKUP($AA608,[4]!unidad_medida[[nombre]:[Columna1]],2,0)</f>
        <v>#REF!</v>
      </c>
      <c r="BE608" s="40" t="str">
        <f t="shared" si="438"/>
        <v>No Aplica</v>
      </c>
      <c r="BF608" s="40" t="str">
        <f t="shared" si="438"/>
        <v>No Aplica</v>
      </c>
      <c r="BG608" s="40" t="str">
        <f t="shared" si="438"/>
        <v>No Aplica</v>
      </c>
      <c r="BH608" s="41" t="e">
        <f>+VLOOKUP($AP608,[4]!Responsables[#Data],3,0)</f>
        <v>#REF!</v>
      </c>
      <c r="BI608" s="41" t="e">
        <f>+VLOOKUP($AA608,[4]!unidad_medida[[nombre]:[Columna1]],5,0)</f>
        <v>#REF!</v>
      </c>
    </row>
    <row r="609" spans="1:61" ht="24" x14ac:dyDescent="0.35">
      <c r="A609" s="58" t="s">
        <v>250</v>
      </c>
      <c r="B609" s="58" t="s">
        <v>251</v>
      </c>
      <c r="C609" s="59">
        <v>4.4000000000000004</v>
      </c>
      <c r="D609" s="19">
        <f t="shared" si="439"/>
        <v>137</v>
      </c>
      <c r="E609" s="20" t="s">
        <v>237</v>
      </c>
      <c r="F609" s="21"/>
      <c r="G609" s="22"/>
      <c r="H609" s="22"/>
      <c r="I609" s="24">
        <v>100111001</v>
      </c>
      <c r="J609" s="23" t="s">
        <v>48</v>
      </c>
      <c r="K609" s="22"/>
      <c r="L609" s="22"/>
      <c r="M609" s="22"/>
      <c r="N609" s="22"/>
      <c r="O609" s="22"/>
      <c r="P609" s="53" t="str">
        <f t="shared" si="444"/>
        <v>Número de Empresas y Ventas del Sector Agrícola en cultivos de  Arroz según la Categoría de Tamaño Específica del Servicio de Impuestos Internos de Chile para el Año 2020 (USD)</v>
      </c>
      <c r="Q609" s="20" t="str">
        <f t="shared" si="445"/>
        <v>Informe 4</v>
      </c>
      <c r="R609" s="49" t="s">
        <v>157</v>
      </c>
      <c r="S609" s="50">
        <f t="shared" si="446"/>
        <v>100111001</v>
      </c>
      <c r="T609" s="28"/>
      <c r="U609" s="28"/>
      <c r="V609" s="28"/>
      <c r="W609" s="28"/>
      <c r="X609" s="28"/>
      <c r="Y609" s="28"/>
      <c r="Z609" s="25"/>
      <c r="AA609" s="29"/>
      <c r="AB609" s="30" t="str">
        <f t="shared" si="440"/>
        <v>Chile</v>
      </c>
      <c r="AC609" s="31" t="str">
        <f t="shared" si="440"/>
        <v>Año 2020</v>
      </c>
      <c r="AD609" s="32" t="str">
        <f t="shared" si="440"/>
        <v>Múltiples</v>
      </c>
      <c r="AE609" s="30" t="str">
        <f t="shared" si="440"/>
        <v>Ventas</v>
      </c>
      <c r="AG609" s="33" t="str">
        <f t="shared" si="434"/>
        <v>Informe 4</v>
      </c>
      <c r="AH609" s="34" t="str">
        <f t="shared" si="443"/>
        <v>Ventas Estimadas Agricultura</v>
      </c>
      <c r="AI609" s="34" t="str">
        <f t="shared" si="443"/>
        <v>Ventas estimadas de empresas dedicadas a agricultura y/o ganadería</v>
      </c>
      <c r="AJ609" s="34" t="str">
        <f t="shared" si="435"/>
        <v>Número de Empresas y Ventas del Sector Agrícola en cultivos de  Arroz según la Categoría de Tamaño Específica del Servicio de Impuestos Internos de Chile para el Año 2020 (USD)</v>
      </c>
      <c r="AK609" s="35" t="str">
        <f t="shared" si="441"/>
        <v>Año 2020</v>
      </c>
      <c r="AL609" s="34" t="str">
        <f t="shared" si="441"/>
        <v>venta estimada, empresas en agricultura, cultivos, actividad económica, agricultura, ganadería</v>
      </c>
      <c r="AM609" s="36">
        <f t="shared" si="436"/>
        <v>0</v>
      </c>
      <c r="AN609" s="44" t="str">
        <f t="shared" si="437"/>
        <v>CHL</v>
      </c>
      <c r="AO609" s="44" t="str">
        <f t="shared" si="437"/>
        <v>País</v>
      </c>
      <c r="AP609" s="34" t="str">
        <f t="shared" si="437"/>
        <v>Número de Empleados de las empresas dedicadas a una actividad económica asociada a la agricultura o la ganadería, según tamaño de la empresa.</v>
      </c>
      <c r="AQ609" s="45">
        <f t="shared" si="437"/>
        <v>44324</v>
      </c>
      <c r="AR609" s="36" t="str">
        <f t="shared" si="437"/>
        <v>Español</v>
      </c>
      <c r="AS609" s="36" t="str">
        <f t="shared" si="437"/>
        <v>Naty</v>
      </c>
      <c r="AT609" s="40" t="str">
        <f t="shared" si="437"/>
        <v>No Aplica</v>
      </c>
      <c r="AU609" s="40" t="str">
        <f t="shared" si="437"/>
        <v>No Aplica</v>
      </c>
      <c r="AV609" s="40" t="str">
        <f t="shared" si="437"/>
        <v>No Aplica</v>
      </c>
      <c r="AW609" s="35">
        <f t="shared" si="437"/>
        <v>100117006</v>
      </c>
      <c r="AX609" s="41" t="e">
        <f t="shared" si="437"/>
        <v>#REF!</v>
      </c>
      <c r="AY609" s="46" t="str">
        <f t="shared" si="437"/>
        <v>Fruta</v>
      </c>
      <c r="AZ609" s="40">
        <f t="shared" si="437"/>
        <v>38</v>
      </c>
      <c r="BA609" s="41" t="e">
        <f>+VLOOKUP($Z609,[4]!Temporalidad[[nombre]:[Columna1]],7,0)</f>
        <v>#REF!</v>
      </c>
      <c r="BB609" s="41" t="e">
        <f>+VLOOKUP($B609,[4]!Tipo_Gráfico[#Data],2,0)</f>
        <v>#REF!</v>
      </c>
      <c r="BC609" s="36" t="str">
        <f t="shared" si="442"/>
        <v>Servicio de Impuestos Internos , Ministerio de Hacienda, Chile</v>
      </c>
      <c r="BD609" s="35" t="e">
        <f>+VLOOKUP($AA609,[4]!unidad_medida[[nombre]:[Columna1]],2,0)</f>
        <v>#REF!</v>
      </c>
      <c r="BE609" s="40" t="str">
        <f t="shared" si="438"/>
        <v>No Aplica</v>
      </c>
      <c r="BF609" s="40" t="str">
        <f t="shared" si="438"/>
        <v>No Aplica</v>
      </c>
      <c r="BG609" s="40" t="str">
        <f t="shared" si="438"/>
        <v>No Aplica</v>
      </c>
      <c r="BH609" s="41" t="e">
        <f>+VLOOKUP($AP609,[4]!Responsables[#Data],3,0)</f>
        <v>#REF!</v>
      </c>
      <c r="BI609" s="41" t="e">
        <f>+VLOOKUP($AA609,[4]!unidad_medida[[nombre]:[Columna1]],5,0)</f>
        <v>#REF!</v>
      </c>
    </row>
    <row r="610" spans="1:61" ht="24" x14ac:dyDescent="0.35">
      <c r="A610" s="58" t="s">
        <v>250</v>
      </c>
      <c r="B610" s="58" t="s">
        <v>251</v>
      </c>
      <c r="C610" s="59">
        <v>4.4000000000000004</v>
      </c>
      <c r="D610" s="19">
        <f t="shared" si="439"/>
        <v>138</v>
      </c>
      <c r="E610" s="20" t="s">
        <v>237</v>
      </c>
      <c r="F610" s="21"/>
      <c r="G610" s="22"/>
      <c r="H610" s="22"/>
      <c r="I610" s="24">
        <v>100111002</v>
      </c>
      <c r="J610" s="23" t="s">
        <v>48</v>
      </c>
      <c r="K610" s="22"/>
      <c r="L610" s="22"/>
      <c r="M610" s="22"/>
      <c r="N610" s="22"/>
      <c r="O610" s="22"/>
      <c r="P610" s="53" t="str">
        <f t="shared" si="444"/>
        <v>Número de Empresas y Ventas del Sector Agrícola en cultivos de  Trigo según la Categoría de Tamaño Específica del Servicio de Impuestos Internos de Chile para el Año 2020 (USD)</v>
      </c>
      <c r="Q610" s="20" t="str">
        <f t="shared" si="445"/>
        <v>Informe 4</v>
      </c>
      <c r="R610" s="49" t="s">
        <v>159</v>
      </c>
      <c r="S610" s="50">
        <f t="shared" si="446"/>
        <v>100111002</v>
      </c>
      <c r="T610" s="28"/>
      <c r="U610" s="28"/>
      <c r="V610" s="28"/>
      <c r="W610" s="28"/>
      <c r="X610" s="28"/>
      <c r="Y610" s="28"/>
      <c r="Z610" s="25"/>
      <c r="AA610" s="29"/>
      <c r="AB610" s="30" t="str">
        <f t="shared" si="440"/>
        <v>Chile</v>
      </c>
      <c r="AC610" s="31" t="str">
        <f t="shared" si="440"/>
        <v>Año 2020</v>
      </c>
      <c r="AD610" s="32" t="str">
        <f t="shared" si="440"/>
        <v>Múltiples</v>
      </c>
      <c r="AE610" s="30" t="str">
        <f t="shared" si="440"/>
        <v>Ventas</v>
      </c>
      <c r="AG610" s="33" t="str">
        <f t="shared" si="434"/>
        <v>Informe 4</v>
      </c>
      <c r="AH610" s="34" t="str">
        <f t="shared" si="443"/>
        <v>Ventas Estimadas Agricultura</v>
      </c>
      <c r="AI610" s="34" t="str">
        <f t="shared" si="443"/>
        <v>Ventas estimadas de empresas dedicadas a agricultura y/o ganadería</v>
      </c>
      <c r="AJ610" s="34" t="str">
        <f t="shared" si="435"/>
        <v>Número de Empresas y Ventas del Sector Agrícola en cultivos de  Trigo según la Categoría de Tamaño Específica del Servicio de Impuestos Internos de Chile para el Año 2020 (USD)</v>
      </c>
      <c r="AK610" s="35" t="str">
        <f t="shared" si="441"/>
        <v>Año 2020</v>
      </c>
      <c r="AL610" s="34" t="str">
        <f t="shared" si="441"/>
        <v>venta estimada, empresas en agricultura, cultivos, actividad económica, agricultura, ganadería</v>
      </c>
      <c r="AM610" s="36">
        <f t="shared" si="436"/>
        <v>0</v>
      </c>
      <c r="AN610" s="44" t="str">
        <f t="shared" si="437"/>
        <v>CHL</v>
      </c>
      <c r="AO610" s="44" t="str">
        <f t="shared" si="437"/>
        <v>País</v>
      </c>
      <c r="AP610" s="34" t="str">
        <f t="shared" si="437"/>
        <v>Número de Empleados de las empresas dedicadas a una actividad económica asociada a la agricultura o la ganadería, según tamaño de la empresa.</v>
      </c>
      <c r="AQ610" s="45">
        <f t="shared" si="437"/>
        <v>44324</v>
      </c>
      <c r="AR610" s="36" t="str">
        <f t="shared" si="437"/>
        <v>Español</v>
      </c>
      <c r="AS610" s="36" t="str">
        <f t="shared" si="437"/>
        <v>Naty</v>
      </c>
      <c r="AT610" s="40" t="str">
        <f t="shared" si="437"/>
        <v>No Aplica</v>
      </c>
      <c r="AU610" s="40" t="str">
        <f t="shared" si="437"/>
        <v>No Aplica</v>
      </c>
      <c r="AV610" s="40" t="str">
        <f t="shared" si="437"/>
        <v>No Aplica</v>
      </c>
      <c r="AW610" s="35">
        <f t="shared" si="437"/>
        <v>100117006</v>
      </c>
      <c r="AX610" s="41" t="e">
        <f t="shared" si="437"/>
        <v>#REF!</v>
      </c>
      <c r="AY610" s="46" t="str">
        <f t="shared" si="437"/>
        <v>Fruta</v>
      </c>
      <c r="AZ610" s="40">
        <f t="shared" si="437"/>
        <v>38</v>
      </c>
      <c r="BA610" s="41" t="e">
        <f>+VLOOKUP($Z610,[4]!Temporalidad[[nombre]:[Columna1]],7,0)</f>
        <v>#REF!</v>
      </c>
      <c r="BB610" s="41" t="e">
        <f>+VLOOKUP($B610,[4]!Tipo_Gráfico[#Data],2,0)</f>
        <v>#REF!</v>
      </c>
      <c r="BC610" s="36" t="str">
        <f t="shared" si="442"/>
        <v>Servicio de Impuestos Internos , Ministerio de Hacienda, Chile</v>
      </c>
      <c r="BD610" s="35" t="e">
        <f>+VLOOKUP($AA610,[4]!unidad_medida[[nombre]:[Columna1]],2,0)</f>
        <v>#REF!</v>
      </c>
      <c r="BE610" s="40" t="str">
        <f t="shared" si="438"/>
        <v>No Aplica</v>
      </c>
      <c r="BF610" s="40" t="str">
        <f t="shared" si="438"/>
        <v>No Aplica</v>
      </c>
      <c r="BG610" s="40" t="str">
        <f t="shared" si="438"/>
        <v>No Aplica</v>
      </c>
      <c r="BH610" s="41" t="e">
        <f>+VLOOKUP($AP610,[4]!Responsables[#Data],3,0)</f>
        <v>#REF!</v>
      </c>
      <c r="BI610" s="41" t="e">
        <f>+VLOOKUP($AA610,[4]!unidad_medida[[nombre]:[Columna1]],5,0)</f>
        <v>#REF!</v>
      </c>
    </row>
    <row r="611" spans="1:61" ht="24" x14ac:dyDescent="0.35">
      <c r="A611" s="58" t="s">
        <v>250</v>
      </c>
      <c r="B611" s="58" t="s">
        <v>251</v>
      </c>
      <c r="C611" s="59">
        <v>4.4000000000000004</v>
      </c>
      <c r="D611" s="19">
        <f t="shared" si="439"/>
        <v>139</v>
      </c>
      <c r="E611" s="20" t="s">
        <v>237</v>
      </c>
      <c r="F611" s="21"/>
      <c r="G611" s="22"/>
      <c r="H611" s="22"/>
      <c r="I611" s="24">
        <v>100111003</v>
      </c>
      <c r="J611" s="23" t="s">
        <v>48</v>
      </c>
      <c r="K611" s="22"/>
      <c r="L611" s="22"/>
      <c r="M611" s="22"/>
      <c r="N611" s="22"/>
      <c r="O611" s="22"/>
      <c r="P611" s="53" t="str">
        <f t="shared" si="444"/>
        <v>Número de Empresas y Ventas del Sector Agrícola en cultivos de  Maíz según la Categoría de Tamaño Específica del Servicio de Impuestos Internos de Chile para el Año 2020 (USD)</v>
      </c>
      <c r="Q611" s="20" t="str">
        <f t="shared" si="445"/>
        <v>Informe 4</v>
      </c>
      <c r="R611" s="49" t="s">
        <v>161</v>
      </c>
      <c r="S611" s="50">
        <f t="shared" si="446"/>
        <v>100111003</v>
      </c>
      <c r="T611" s="28"/>
      <c r="U611" s="28"/>
      <c r="V611" s="28"/>
      <c r="W611" s="28"/>
      <c r="X611" s="28"/>
      <c r="Y611" s="28"/>
      <c r="Z611" s="25"/>
      <c r="AA611" s="29"/>
      <c r="AB611" s="30" t="str">
        <f t="shared" si="440"/>
        <v>Chile</v>
      </c>
      <c r="AC611" s="31" t="str">
        <f t="shared" si="440"/>
        <v>Año 2020</v>
      </c>
      <c r="AD611" s="32" t="str">
        <f t="shared" si="440"/>
        <v>Múltiples</v>
      </c>
      <c r="AE611" s="30" t="str">
        <f t="shared" si="440"/>
        <v>Ventas</v>
      </c>
      <c r="AG611" s="33" t="str">
        <f t="shared" si="434"/>
        <v>Informe 4</v>
      </c>
      <c r="AH611" s="34" t="str">
        <f t="shared" si="443"/>
        <v>Ventas Estimadas Agricultura</v>
      </c>
      <c r="AI611" s="34" t="str">
        <f t="shared" si="443"/>
        <v>Ventas estimadas de empresas dedicadas a agricultura y/o ganadería</v>
      </c>
      <c r="AJ611" s="34" t="str">
        <f t="shared" si="435"/>
        <v>Número de Empresas y Ventas del Sector Agrícola en cultivos de  Maíz según la Categoría de Tamaño Específica del Servicio de Impuestos Internos de Chile para el Año 2020 (USD)</v>
      </c>
      <c r="AK611" s="35" t="str">
        <f t="shared" si="441"/>
        <v>Año 2020</v>
      </c>
      <c r="AL611" s="34" t="str">
        <f t="shared" si="441"/>
        <v>venta estimada, empresas en agricultura, cultivos, actividad económica, agricultura, ganadería</v>
      </c>
      <c r="AM611" s="36">
        <f t="shared" si="436"/>
        <v>0</v>
      </c>
      <c r="AN611" s="44" t="str">
        <f t="shared" si="437"/>
        <v>CHL</v>
      </c>
      <c r="AO611" s="44" t="str">
        <f t="shared" si="437"/>
        <v>País</v>
      </c>
      <c r="AP611" s="34" t="str">
        <f t="shared" si="437"/>
        <v>Número de Empleados de las empresas dedicadas a una actividad económica asociada a la agricultura o la ganadería, según tamaño de la empresa.</v>
      </c>
      <c r="AQ611" s="45">
        <f t="shared" si="437"/>
        <v>44324</v>
      </c>
      <c r="AR611" s="36" t="str">
        <f t="shared" si="437"/>
        <v>Español</v>
      </c>
      <c r="AS611" s="36" t="str">
        <f t="shared" si="437"/>
        <v>Naty</v>
      </c>
      <c r="AT611" s="40" t="str">
        <f t="shared" si="437"/>
        <v>No Aplica</v>
      </c>
      <c r="AU611" s="40" t="str">
        <f t="shared" si="437"/>
        <v>No Aplica</v>
      </c>
      <c r="AV611" s="40" t="str">
        <f t="shared" si="437"/>
        <v>No Aplica</v>
      </c>
      <c r="AW611" s="35">
        <f t="shared" si="437"/>
        <v>100117006</v>
      </c>
      <c r="AX611" s="41" t="e">
        <f t="shared" si="437"/>
        <v>#REF!</v>
      </c>
      <c r="AY611" s="46" t="str">
        <f t="shared" si="437"/>
        <v>Fruta</v>
      </c>
      <c r="AZ611" s="40">
        <f t="shared" si="437"/>
        <v>38</v>
      </c>
      <c r="BA611" s="41" t="e">
        <f>+VLOOKUP($Z611,[4]!Temporalidad[[nombre]:[Columna1]],7,0)</f>
        <v>#REF!</v>
      </c>
      <c r="BB611" s="41" t="e">
        <f>+VLOOKUP($B611,[4]!Tipo_Gráfico[#Data],2,0)</f>
        <v>#REF!</v>
      </c>
      <c r="BC611" s="36" t="str">
        <f t="shared" si="442"/>
        <v>Servicio de Impuestos Internos , Ministerio de Hacienda, Chile</v>
      </c>
      <c r="BD611" s="35" t="e">
        <f>+VLOOKUP($AA611,[4]!unidad_medida[[nombre]:[Columna1]],2,0)</f>
        <v>#REF!</v>
      </c>
      <c r="BE611" s="40" t="str">
        <f t="shared" si="438"/>
        <v>No Aplica</v>
      </c>
      <c r="BF611" s="40" t="str">
        <f t="shared" si="438"/>
        <v>No Aplica</v>
      </c>
      <c r="BG611" s="40" t="str">
        <f t="shared" si="438"/>
        <v>No Aplica</v>
      </c>
      <c r="BH611" s="41" t="e">
        <f>+VLOOKUP($AP611,[4]!Responsables[#Data],3,0)</f>
        <v>#REF!</v>
      </c>
      <c r="BI611" s="41" t="e">
        <f>+VLOOKUP($AA611,[4]!unidad_medida[[nombre]:[Columna1]],5,0)</f>
        <v>#REF!</v>
      </c>
    </row>
    <row r="612" spans="1:61" ht="24" x14ac:dyDescent="0.35">
      <c r="A612" s="58" t="s">
        <v>250</v>
      </c>
      <c r="B612" s="58" t="s">
        <v>251</v>
      </c>
      <c r="C612" s="59">
        <v>4.4000000000000004</v>
      </c>
      <c r="D612" s="19">
        <f t="shared" si="439"/>
        <v>140</v>
      </c>
      <c r="E612" s="20" t="s">
        <v>237</v>
      </c>
      <c r="F612" s="21"/>
      <c r="G612" s="22"/>
      <c r="H612" s="22"/>
      <c r="I612" s="24">
        <v>100111004</v>
      </c>
      <c r="J612" s="23" t="s">
        <v>48</v>
      </c>
      <c r="K612" s="22"/>
      <c r="L612" s="22"/>
      <c r="M612" s="22"/>
      <c r="N612" s="22"/>
      <c r="O612" s="22"/>
      <c r="P612" s="53" t="str">
        <f t="shared" si="444"/>
        <v>Número de Empresas y Ventas del Sector Agrícola en cultivos de  Cebada según la Categoría de Tamaño Específica del Servicio de Impuestos Internos de Chile para el Año 2020 (USD)</v>
      </c>
      <c r="Q612" s="20" t="str">
        <f t="shared" si="445"/>
        <v>Informe 4</v>
      </c>
      <c r="R612" s="49" t="s">
        <v>163</v>
      </c>
      <c r="S612" s="50">
        <f t="shared" si="446"/>
        <v>100111004</v>
      </c>
      <c r="T612" s="28"/>
      <c r="U612" s="28"/>
      <c r="V612" s="28"/>
      <c r="W612" s="28"/>
      <c r="X612" s="28"/>
      <c r="Y612" s="28"/>
      <c r="Z612" s="25"/>
      <c r="AA612" s="29"/>
      <c r="AB612" s="30" t="str">
        <f t="shared" si="440"/>
        <v>Chile</v>
      </c>
      <c r="AC612" s="31" t="str">
        <f t="shared" si="440"/>
        <v>Año 2020</v>
      </c>
      <c r="AD612" s="32" t="str">
        <f t="shared" si="440"/>
        <v>Múltiples</v>
      </c>
      <c r="AE612" s="30" t="str">
        <f t="shared" si="440"/>
        <v>Ventas</v>
      </c>
      <c r="AG612" s="33" t="str">
        <f t="shared" si="434"/>
        <v>Informe 4</v>
      </c>
      <c r="AH612" s="34" t="str">
        <f t="shared" si="443"/>
        <v>Ventas Estimadas Agricultura</v>
      </c>
      <c r="AI612" s="34" t="str">
        <f t="shared" si="443"/>
        <v>Ventas estimadas de empresas dedicadas a agricultura y/o ganadería</v>
      </c>
      <c r="AJ612" s="34" t="str">
        <f t="shared" si="435"/>
        <v>Número de Empresas y Ventas del Sector Agrícola en cultivos de  Cebada según la Categoría de Tamaño Específica del Servicio de Impuestos Internos de Chile para el Año 2020 (USD)</v>
      </c>
      <c r="AK612" s="35" t="str">
        <f t="shared" si="441"/>
        <v>Año 2020</v>
      </c>
      <c r="AL612" s="34" t="str">
        <f t="shared" si="441"/>
        <v>venta estimada, empresas en agricultura, cultivos, actividad económica, agricultura, ganadería</v>
      </c>
      <c r="AM612" s="36">
        <f t="shared" si="436"/>
        <v>0</v>
      </c>
      <c r="AN612" s="44" t="str">
        <f t="shared" si="437"/>
        <v>CHL</v>
      </c>
      <c r="AO612" s="44" t="str">
        <f t="shared" si="437"/>
        <v>País</v>
      </c>
      <c r="AP612" s="34" t="str">
        <f t="shared" si="437"/>
        <v>Número de Empleados de las empresas dedicadas a una actividad económica asociada a la agricultura o la ganadería, según tamaño de la empresa.</v>
      </c>
      <c r="AQ612" s="45">
        <f t="shared" si="437"/>
        <v>44324</v>
      </c>
      <c r="AR612" s="36" t="str">
        <f t="shared" si="437"/>
        <v>Español</v>
      </c>
      <c r="AS612" s="36" t="str">
        <f t="shared" si="437"/>
        <v>Naty</v>
      </c>
      <c r="AT612" s="40" t="str">
        <f t="shared" si="437"/>
        <v>No Aplica</v>
      </c>
      <c r="AU612" s="40" t="str">
        <f t="shared" si="437"/>
        <v>No Aplica</v>
      </c>
      <c r="AV612" s="40" t="str">
        <f t="shared" si="437"/>
        <v>No Aplica</v>
      </c>
      <c r="AW612" s="35">
        <f t="shared" si="437"/>
        <v>100117006</v>
      </c>
      <c r="AX612" s="41" t="e">
        <f t="shared" si="437"/>
        <v>#REF!</v>
      </c>
      <c r="AY612" s="46" t="str">
        <f t="shared" si="437"/>
        <v>Fruta</v>
      </c>
      <c r="AZ612" s="40">
        <f t="shared" si="437"/>
        <v>38</v>
      </c>
      <c r="BA612" s="41" t="e">
        <f>+VLOOKUP($Z612,[4]!Temporalidad[[nombre]:[Columna1]],7,0)</f>
        <v>#REF!</v>
      </c>
      <c r="BB612" s="41" t="e">
        <f>+VLOOKUP($B612,[4]!Tipo_Gráfico[#Data],2,0)</f>
        <v>#REF!</v>
      </c>
      <c r="BC612" s="36" t="str">
        <f t="shared" si="442"/>
        <v>Servicio de Impuestos Internos , Ministerio de Hacienda, Chile</v>
      </c>
      <c r="BD612" s="35" t="e">
        <f>+VLOOKUP($AA612,[4]!unidad_medida[[nombre]:[Columna1]],2,0)</f>
        <v>#REF!</v>
      </c>
      <c r="BE612" s="40" t="str">
        <f t="shared" si="438"/>
        <v>No Aplica</v>
      </c>
      <c r="BF612" s="40" t="str">
        <f t="shared" si="438"/>
        <v>No Aplica</v>
      </c>
      <c r="BG612" s="40" t="str">
        <f t="shared" si="438"/>
        <v>No Aplica</v>
      </c>
      <c r="BH612" s="41" t="e">
        <f>+VLOOKUP($AP612,[4]!Responsables[#Data],3,0)</f>
        <v>#REF!</v>
      </c>
      <c r="BI612" s="41" t="e">
        <f>+VLOOKUP($AA612,[4]!unidad_medida[[nombre]:[Columna1]],5,0)</f>
        <v>#REF!</v>
      </c>
    </row>
    <row r="613" spans="1:61" ht="24" x14ac:dyDescent="0.35">
      <c r="A613" s="58" t="s">
        <v>250</v>
      </c>
      <c r="B613" s="58" t="s">
        <v>251</v>
      </c>
      <c r="C613" s="59">
        <v>4.4000000000000004</v>
      </c>
      <c r="D613" s="19">
        <f t="shared" si="439"/>
        <v>141</v>
      </c>
      <c r="E613" s="20" t="s">
        <v>237</v>
      </c>
      <c r="F613" s="21"/>
      <c r="G613" s="22"/>
      <c r="H613" s="22"/>
      <c r="I613" s="24">
        <v>100111005</v>
      </c>
      <c r="J613" s="23" t="s">
        <v>48</v>
      </c>
      <c r="K613" s="22"/>
      <c r="L613" s="22"/>
      <c r="M613" s="22"/>
      <c r="N613" s="22"/>
      <c r="O613" s="22"/>
      <c r="P613" s="53" t="str">
        <f t="shared" si="444"/>
        <v>Número de Empresas y Ventas del Sector Agrícola en cultivos de  Avena según la Categoría de Tamaño Específica del Servicio de Impuestos Internos de Chile para el Año 2020 (USD)</v>
      </c>
      <c r="Q613" s="20" t="str">
        <f t="shared" si="445"/>
        <v>Informe 4</v>
      </c>
      <c r="R613" s="49" t="s">
        <v>165</v>
      </c>
      <c r="S613" s="50">
        <f t="shared" si="446"/>
        <v>100111005</v>
      </c>
      <c r="T613" s="28"/>
      <c r="U613" s="28"/>
      <c r="V613" s="28"/>
      <c r="W613" s="28"/>
      <c r="X613" s="28"/>
      <c r="Y613" s="28"/>
      <c r="Z613" s="25"/>
      <c r="AA613" s="29"/>
      <c r="AB613" s="30" t="str">
        <f t="shared" si="440"/>
        <v>Chile</v>
      </c>
      <c r="AC613" s="31" t="str">
        <f t="shared" si="440"/>
        <v>Año 2020</v>
      </c>
      <c r="AD613" s="32" t="str">
        <f t="shared" si="440"/>
        <v>Múltiples</v>
      </c>
      <c r="AE613" s="30" t="str">
        <f t="shared" si="440"/>
        <v>Ventas</v>
      </c>
      <c r="AG613" s="33" t="str">
        <f t="shared" si="434"/>
        <v>Informe 4</v>
      </c>
      <c r="AH613" s="34" t="str">
        <f t="shared" si="443"/>
        <v>Ventas Estimadas Agricultura</v>
      </c>
      <c r="AI613" s="34" t="str">
        <f t="shared" si="443"/>
        <v>Ventas estimadas de empresas dedicadas a agricultura y/o ganadería</v>
      </c>
      <c r="AJ613" s="34" t="str">
        <f t="shared" si="435"/>
        <v>Número de Empresas y Ventas del Sector Agrícola en cultivos de  Avena según la Categoría de Tamaño Específica del Servicio de Impuestos Internos de Chile para el Año 2020 (USD)</v>
      </c>
      <c r="AK613" s="35" t="str">
        <f t="shared" si="441"/>
        <v>Año 2020</v>
      </c>
      <c r="AL613" s="34" t="str">
        <f t="shared" si="441"/>
        <v>venta estimada, empresas en agricultura, cultivos, actividad económica, agricultura, ganadería</v>
      </c>
      <c r="AM613" s="36">
        <f t="shared" si="436"/>
        <v>0</v>
      </c>
      <c r="AN613" s="44" t="str">
        <f t="shared" si="437"/>
        <v>CHL</v>
      </c>
      <c r="AO613" s="44" t="str">
        <f t="shared" si="437"/>
        <v>País</v>
      </c>
      <c r="AP613" s="34" t="str">
        <f t="shared" si="437"/>
        <v>Número de Empleados de las empresas dedicadas a una actividad económica asociada a la agricultura o la ganadería, según tamaño de la empresa.</v>
      </c>
      <c r="AQ613" s="45">
        <f t="shared" si="437"/>
        <v>44324</v>
      </c>
      <c r="AR613" s="36" t="str">
        <f t="shared" si="437"/>
        <v>Español</v>
      </c>
      <c r="AS613" s="36" t="str">
        <f t="shared" si="437"/>
        <v>Naty</v>
      </c>
      <c r="AT613" s="40" t="str">
        <f t="shared" si="437"/>
        <v>No Aplica</v>
      </c>
      <c r="AU613" s="40" t="str">
        <f t="shared" si="437"/>
        <v>No Aplica</v>
      </c>
      <c r="AV613" s="40" t="str">
        <f t="shared" si="437"/>
        <v>No Aplica</v>
      </c>
      <c r="AW613" s="35">
        <f t="shared" si="437"/>
        <v>100117006</v>
      </c>
      <c r="AX613" s="41" t="e">
        <f t="shared" si="437"/>
        <v>#REF!</v>
      </c>
      <c r="AY613" s="46" t="str">
        <f t="shared" si="437"/>
        <v>Fruta</v>
      </c>
      <c r="AZ613" s="40">
        <f t="shared" si="437"/>
        <v>38</v>
      </c>
      <c r="BA613" s="41" t="e">
        <f>+VLOOKUP($Z613,[4]!Temporalidad[[nombre]:[Columna1]],7,0)</f>
        <v>#REF!</v>
      </c>
      <c r="BB613" s="41" t="e">
        <f>+VLOOKUP($B613,[4]!Tipo_Gráfico[#Data],2,0)</f>
        <v>#REF!</v>
      </c>
      <c r="BC613" s="36" t="str">
        <f t="shared" si="442"/>
        <v>Servicio de Impuestos Internos , Ministerio de Hacienda, Chile</v>
      </c>
      <c r="BD613" s="35" t="e">
        <f>+VLOOKUP($AA613,[4]!unidad_medida[[nombre]:[Columna1]],2,0)</f>
        <v>#REF!</v>
      </c>
      <c r="BE613" s="40" t="str">
        <f t="shared" si="438"/>
        <v>No Aplica</v>
      </c>
      <c r="BF613" s="40" t="str">
        <f t="shared" si="438"/>
        <v>No Aplica</v>
      </c>
      <c r="BG613" s="40" t="str">
        <f t="shared" si="438"/>
        <v>No Aplica</v>
      </c>
      <c r="BH613" s="41" t="e">
        <f>+VLOOKUP($AP613,[4]!Responsables[#Data],3,0)</f>
        <v>#REF!</v>
      </c>
      <c r="BI613" s="41" t="e">
        <f>+VLOOKUP($AA613,[4]!unidad_medida[[nombre]:[Columna1]],5,0)</f>
        <v>#REF!</v>
      </c>
    </row>
    <row r="614" spans="1:61" ht="24" x14ac:dyDescent="0.35">
      <c r="A614" s="58" t="s">
        <v>250</v>
      </c>
      <c r="B614" s="58" t="s">
        <v>251</v>
      </c>
      <c r="C614" s="59">
        <v>4.4000000000000004</v>
      </c>
      <c r="D614" s="19">
        <f t="shared" si="439"/>
        <v>142</v>
      </c>
      <c r="E614" s="20" t="s">
        <v>237</v>
      </c>
      <c r="F614" s="21"/>
      <c r="G614" s="22"/>
      <c r="H614" s="22"/>
      <c r="I614" s="24">
        <v>100111011</v>
      </c>
      <c r="J614" s="23" t="s">
        <v>48</v>
      </c>
      <c r="K614" s="22"/>
      <c r="L614" s="22"/>
      <c r="M614" s="22"/>
      <c r="N614" s="22"/>
      <c r="O614" s="22"/>
      <c r="P614" s="53" t="str">
        <f t="shared" si="444"/>
        <v>Número de Empresas y Ventas del Sector Agrícola en cultivos de  Otros cereales según la Categoría de Tamaño Específica del Servicio de Impuestos Internos de Chile para el Año 2020 (USD)</v>
      </c>
      <c r="Q614" s="20" t="str">
        <f t="shared" si="445"/>
        <v>Informe 4</v>
      </c>
      <c r="R614" s="49" t="s">
        <v>167</v>
      </c>
      <c r="S614" s="50">
        <f t="shared" si="446"/>
        <v>100111011</v>
      </c>
      <c r="T614" s="28"/>
      <c r="U614" s="28"/>
      <c r="V614" s="28"/>
      <c r="W614" s="28"/>
      <c r="X614" s="28"/>
      <c r="Y614" s="28"/>
      <c r="Z614" s="25"/>
      <c r="AA614" s="29"/>
      <c r="AB614" s="30" t="str">
        <f t="shared" si="440"/>
        <v>Chile</v>
      </c>
      <c r="AC614" s="31" t="str">
        <f t="shared" si="440"/>
        <v>Año 2020</v>
      </c>
      <c r="AD614" s="32" t="str">
        <f t="shared" si="440"/>
        <v>Múltiples</v>
      </c>
      <c r="AE614" s="30" t="str">
        <f t="shared" si="440"/>
        <v>Ventas</v>
      </c>
      <c r="AG614" s="33" t="str">
        <f t="shared" si="434"/>
        <v>Informe 4</v>
      </c>
      <c r="AH614" s="34" t="str">
        <f t="shared" si="443"/>
        <v>Ventas Estimadas Agricultura</v>
      </c>
      <c r="AI614" s="34" t="str">
        <f t="shared" si="443"/>
        <v>Ventas estimadas de empresas dedicadas a agricultura y/o ganadería</v>
      </c>
      <c r="AJ614" s="34" t="str">
        <f t="shared" si="435"/>
        <v>Número de Empresas y Ventas del Sector Agrícola en cultivos de  Otros cereales según la Categoría de Tamaño Específica del Servicio de Impuestos Internos de Chile para el Año 2020 (USD)</v>
      </c>
      <c r="AK614" s="35" t="str">
        <f t="shared" si="441"/>
        <v>Año 2020</v>
      </c>
      <c r="AL614" s="34" t="str">
        <f t="shared" si="441"/>
        <v>venta estimada, empresas en agricultura, cultivos, actividad económica, agricultura, ganadería</v>
      </c>
      <c r="AM614" s="36">
        <f t="shared" si="436"/>
        <v>0</v>
      </c>
      <c r="AN614" s="44" t="str">
        <f t="shared" si="437"/>
        <v>CHL</v>
      </c>
      <c r="AO614" s="44" t="str">
        <f t="shared" si="437"/>
        <v>País</v>
      </c>
      <c r="AP614" s="34" t="str">
        <f t="shared" si="437"/>
        <v>Número de Empleados de las empresas dedicadas a una actividad económica asociada a la agricultura o la ganadería, según tamaño de la empresa.</v>
      </c>
      <c r="AQ614" s="45">
        <f t="shared" si="437"/>
        <v>44324</v>
      </c>
      <c r="AR614" s="36" t="str">
        <f t="shared" si="437"/>
        <v>Español</v>
      </c>
      <c r="AS614" s="36" t="str">
        <f t="shared" si="437"/>
        <v>Naty</v>
      </c>
      <c r="AT614" s="40" t="str">
        <f t="shared" si="437"/>
        <v>No Aplica</v>
      </c>
      <c r="AU614" s="40" t="str">
        <f t="shared" si="437"/>
        <v>No Aplica</v>
      </c>
      <c r="AV614" s="40" t="str">
        <f t="shared" si="437"/>
        <v>No Aplica</v>
      </c>
      <c r="AW614" s="35">
        <f t="shared" si="437"/>
        <v>100117006</v>
      </c>
      <c r="AX614" s="41" t="e">
        <f t="shared" si="437"/>
        <v>#REF!</v>
      </c>
      <c r="AY614" s="46" t="str">
        <f t="shared" si="437"/>
        <v>Fruta</v>
      </c>
      <c r="AZ614" s="40">
        <f t="shared" si="437"/>
        <v>38</v>
      </c>
      <c r="BA614" s="41" t="e">
        <f>+VLOOKUP($Z614,[4]!Temporalidad[[nombre]:[Columna1]],7,0)</f>
        <v>#REF!</v>
      </c>
      <c r="BB614" s="41" t="e">
        <f>+VLOOKUP($B614,[4]!Tipo_Gráfico[#Data],2,0)</f>
        <v>#REF!</v>
      </c>
      <c r="BC614" s="36" t="str">
        <f t="shared" si="442"/>
        <v>Servicio de Impuestos Internos , Ministerio de Hacienda, Chile</v>
      </c>
      <c r="BD614" s="35" t="e">
        <f>+VLOOKUP($AA614,[4]!unidad_medida[[nombre]:[Columna1]],2,0)</f>
        <v>#REF!</v>
      </c>
      <c r="BE614" s="40" t="str">
        <f t="shared" si="438"/>
        <v>No Aplica</v>
      </c>
      <c r="BF614" s="40" t="str">
        <f t="shared" si="438"/>
        <v>No Aplica</v>
      </c>
      <c r="BG614" s="40" t="str">
        <f t="shared" si="438"/>
        <v>No Aplica</v>
      </c>
      <c r="BH614" s="41" t="e">
        <f>+VLOOKUP($AP614,[4]!Responsables[#Data],3,0)</f>
        <v>#REF!</v>
      </c>
      <c r="BI614" s="41" t="e">
        <f>+VLOOKUP($AA614,[4]!unidad_medida[[nombre]:[Columna1]],5,0)</f>
        <v>#REF!</v>
      </c>
    </row>
    <row r="615" spans="1:61" ht="24" x14ac:dyDescent="0.35">
      <c r="A615" s="58" t="s">
        <v>250</v>
      </c>
      <c r="B615" s="58" t="s">
        <v>251</v>
      </c>
      <c r="C615" s="59">
        <v>4.4000000000000004</v>
      </c>
      <c r="D615" s="19">
        <f t="shared" si="439"/>
        <v>143</v>
      </c>
      <c r="E615" s="20" t="s">
        <v>237</v>
      </c>
      <c r="F615" s="21"/>
      <c r="G615" s="22"/>
      <c r="H615" s="22"/>
      <c r="I615" s="24">
        <v>100112046</v>
      </c>
      <c r="J615" s="23" t="s">
        <v>48</v>
      </c>
      <c r="K615" s="22"/>
      <c r="L615" s="22"/>
      <c r="M615" s="22"/>
      <c r="N615" s="22"/>
      <c r="O615" s="22"/>
      <c r="P615" s="53" t="str">
        <f t="shared" si="444"/>
        <v>Número de Empresas y Ventas del Sector Agrícola en cultivos de  Hortalizas y melones según la Categoría de Tamaño Específica del Servicio de Impuestos Internos de Chile para el Año 2020 (USD)</v>
      </c>
      <c r="Q615" s="20" t="str">
        <f t="shared" si="445"/>
        <v>Informe 4</v>
      </c>
      <c r="R615" s="49" t="s">
        <v>169</v>
      </c>
      <c r="S615" s="50">
        <f t="shared" si="446"/>
        <v>100112046</v>
      </c>
      <c r="T615" s="28"/>
      <c r="U615" s="28"/>
      <c r="V615" s="28"/>
      <c r="W615" s="28"/>
      <c r="X615" s="28"/>
      <c r="Y615" s="28"/>
      <c r="Z615" s="25"/>
      <c r="AA615" s="29"/>
      <c r="AB615" s="30" t="str">
        <f t="shared" si="440"/>
        <v>Chile</v>
      </c>
      <c r="AC615" s="31" t="str">
        <f t="shared" si="440"/>
        <v>Año 2020</v>
      </c>
      <c r="AD615" s="32" t="str">
        <f t="shared" si="440"/>
        <v>Múltiples</v>
      </c>
      <c r="AE615" s="30" t="str">
        <f t="shared" si="440"/>
        <v>Ventas</v>
      </c>
      <c r="AG615" s="33" t="str">
        <f t="shared" si="434"/>
        <v>Informe 4</v>
      </c>
      <c r="AH615" s="34" t="str">
        <f t="shared" si="443"/>
        <v>Ventas Estimadas Agricultura</v>
      </c>
      <c r="AI615" s="34" t="str">
        <f t="shared" si="443"/>
        <v>Ventas estimadas de empresas dedicadas a agricultura y/o ganadería</v>
      </c>
      <c r="AJ615" s="34" t="str">
        <f t="shared" si="435"/>
        <v>Número de Empresas y Ventas del Sector Agrícola en cultivos de  Hortalizas y melones según la Categoría de Tamaño Específica del Servicio de Impuestos Internos de Chile para el Año 2020 (USD)</v>
      </c>
      <c r="AK615" s="35" t="str">
        <f t="shared" si="441"/>
        <v>Año 2020</v>
      </c>
      <c r="AL615" s="34" t="str">
        <f t="shared" si="441"/>
        <v>venta estimada, empresas en agricultura, cultivos, actividad económica, agricultura, ganadería</v>
      </c>
      <c r="AM615" s="36">
        <f t="shared" si="436"/>
        <v>0</v>
      </c>
      <c r="AN615" s="44" t="str">
        <f t="shared" si="437"/>
        <v>CHL</v>
      </c>
      <c r="AO615" s="44" t="str">
        <f t="shared" si="437"/>
        <v>País</v>
      </c>
      <c r="AP615" s="34" t="str">
        <f t="shared" si="437"/>
        <v>Número de Empleados de las empresas dedicadas a una actividad económica asociada a la agricultura o la ganadería, según tamaño de la empresa.</v>
      </c>
      <c r="AQ615" s="45">
        <f t="shared" si="437"/>
        <v>44324</v>
      </c>
      <c r="AR615" s="36" t="str">
        <f t="shared" si="437"/>
        <v>Español</v>
      </c>
      <c r="AS615" s="36" t="str">
        <f t="shared" si="437"/>
        <v>Naty</v>
      </c>
      <c r="AT615" s="40" t="str">
        <f t="shared" si="437"/>
        <v>No Aplica</v>
      </c>
      <c r="AU615" s="40" t="str">
        <f t="shared" si="437"/>
        <v>No Aplica</v>
      </c>
      <c r="AV615" s="40" t="str">
        <f t="shared" si="437"/>
        <v>No Aplica</v>
      </c>
      <c r="AW615" s="35">
        <f t="shared" si="437"/>
        <v>100117006</v>
      </c>
      <c r="AX615" s="41" t="e">
        <f t="shared" si="437"/>
        <v>#REF!</v>
      </c>
      <c r="AY615" s="46" t="str">
        <f t="shared" si="437"/>
        <v>Fruta</v>
      </c>
      <c r="AZ615" s="40">
        <f t="shared" si="437"/>
        <v>38</v>
      </c>
      <c r="BA615" s="41" t="e">
        <f>+VLOOKUP($Z615,[4]!Temporalidad[[nombre]:[Columna1]],7,0)</f>
        <v>#REF!</v>
      </c>
      <c r="BB615" s="41" t="e">
        <f>+VLOOKUP($B615,[4]!Tipo_Gráfico[#Data],2,0)</f>
        <v>#REF!</v>
      </c>
      <c r="BC615" s="36" t="str">
        <f t="shared" si="442"/>
        <v>Servicio de Impuestos Internos , Ministerio de Hacienda, Chile</v>
      </c>
      <c r="BD615" s="35" t="e">
        <f>+VLOOKUP($AA615,[4]!unidad_medida[[nombre]:[Columna1]],2,0)</f>
        <v>#REF!</v>
      </c>
      <c r="BE615" s="40" t="str">
        <f t="shared" si="438"/>
        <v>No Aplica</v>
      </c>
      <c r="BF615" s="40" t="str">
        <f t="shared" si="438"/>
        <v>No Aplica</v>
      </c>
      <c r="BG615" s="40" t="str">
        <f t="shared" si="438"/>
        <v>No Aplica</v>
      </c>
      <c r="BH615" s="41" t="e">
        <f>+VLOOKUP($AP615,[4]!Responsables[#Data],3,0)</f>
        <v>#REF!</v>
      </c>
      <c r="BI615" s="41" t="e">
        <f>+VLOOKUP($AA615,[4]!unidad_medida[[nombre]:[Columna1]],5,0)</f>
        <v>#REF!</v>
      </c>
    </row>
    <row r="616" spans="1:61" ht="24" x14ac:dyDescent="0.35">
      <c r="A616" s="58" t="s">
        <v>250</v>
      </c>
      <c r="B616" s="58" t="s">
        <v>251</v>
      </c>
      <c r="C616" s="59">
        <v>4.4000000000000004</v>
      </c>
      <c r="D616" s="19">
        <f t="shared" si="439"/>
        <v>144</v>
      </c>
      <c r="E616" s="20" t="s">
        <v>237</v>
      </c>
      <c r="F616" s="21"/>
      <c r="G616" s="22"/>
      <c r="H616" s="22"/>
      <c r="I616" s="24">
        <v>100113001</v>
      </c>
      <c r="J616" s="23" t="s">
        <v>48</v>
      </c>
      <c r="K616" s="22"/>
      <c r="L616" s="22"/>
      <c r="M616" s="22"/>
      <c r="N616" s="22"/>
      <c r="O616" s="22"/>
      <c r="P616" s="53" t="str">
        <f t="shared" si="444"/>
        <v>Número de Empresas y Ventas del Sector Agrícola en cultivos de  Lupino según la Categoría de Tamaño Específica del Servicio de Impuestos Internos de Chile para el Año 2020 (USD)</v>
      </c>
      <c r="Q616" s="20" t="str">
        <f t="shared" si="445"/>
        <v>Informe 4</v>
      </c>
      <c r="R616" s="49" t="s">
        <v>171</v>
      </c>
      <c r="S616" s="50">
        <f t="shared" si="446"/>
        <v>100113001</v>
      </c>
      <c r="T616" s="28"/>
      <c r="U616" s="28"/>
      <c r="V616" s="28"/>
      <c r="W616" s="28"/>
      <c r="X616" s="28"/>
      <c r="Y616" s="28"/>
      <c r="Z616" s="25"/>
      <c r="AA616" s="29"/>
      <c r="AB616" s="30" t="str">
        <f t="shared" si="440"/>
        <v>Chile</v>
      </c>
      <c r="AC616" s="31" t="str">
        <f t="shared" si="440"/>
        <v>Año 2020</v>
      </c>
      <c r="AD616" s="32" t="str">
        <f t="shared" si="440"/>
        <v>Múltiples</v>
      </c>
      <c r="AE616" s="30" t="str">
        <f t="shared" si="440"/>
        <v>Ventas</v>
      </c>
      <c r="AG616" s="33" t="str">
        <f t="shared" si="434"/>
        <v>Informe 4</v>
      </c>
      <c r="AH616" s="34" t="str">
        <f t="shared" si="443"/>
        <v>Ventas Estimadas Agricultura</v>
      </c>
      <c r="AI616" s="34" t="str">
        <f t="shared" si="443"/>
        <v>Ventas estimadas de empresas dedicadas a agricultura y/o ganadería</v>
      </c>
      <c r="AJ616" s="34" t="str">
        <f t="shared" si="435"/>
        <v>Número de Empresas y Ventas del Sector Agrícola en cultivos de  Lupino según la Categoría de Tamaño Específica del Servicio de Impuestos Internos de Chile para el Año 2020 (USD)</v>
      </c>
      <c r="AK616" s="35" t="str">
        <f t="shared" si="441"/>
        <v>Año 2020</v>
      </c>
      <c r="AL616" s="34" t="str">
        <f t="shared" si="441"/>
        <v>venta estimada, empresas en agricultura, cultivos, actividad económica, agricultura, ganadería</v>
      </c>
      <c r="AM616" s="36">
        <f t="shared" si="436"/>
        <v>0</v>
      </c>
      <c r="AN616" s="44" t="str">
        <f t="shared" si="437"/>
        <v>CHL</v>
      </c>
      <c r="AO616" s="44" t="str">
        <f t="shared" si="437"/>
        <v>País</v>
      </c>
      <c r="AP616" s="34" t="str">
        <f t="shared" si="437"/>
        <v>Número de Empleados de las empresas dedicadas a una actividad económica asociada a la agricultura o la ganadería, según tamaño de la empresa.</v>
      </c>
      <c r="AQ616" s="45">
        <f t="shared" si="437"/>
        <v>44324</v>
      </c>
      <c r="AR616" s="36" t="str">
        <f t="shared" si="437"/>
        <v>Español</v>
      </c>
      <c r="AS616" s="36" t="str">
        <f t="shared" si="437"/>
        <v>Naty</v>
      </c>
      <c r="AT616" s="40" t="str">
        <f t="shared" si="437"/>
        <v>No Aplica</v>
      </c>
      <c r="AU616" s="40" t="str">
        <f t="shared" si="437"/>
        <v>No Aplica</v>
      </c>
      <c r="AV616" s="40" t="str">
        <f t="shared" si="437"/>
        <v>No Aplica</v>
      </c>
      <c r="AW616" s="35">
        <f t="shared" si="437"/>
        <v>100117006</v>
      </c>
      <c r="AX616" s="41" t="e">
        <f t="shared" si="437"/>
        <v>#REF!</v>
      </c>
      <c r="AY616" s="46" t="str">
        <f t="shared" si="437"/>
        <v>Fruta</v>
      </c>
      <c r="AZ616" s="40">
        <f t="shared" si="437"/>
        <v>38</v>
      </c>
      <c r="BA616" s="41" t="e">
        <f>+VLOOKUP($Z616,[4]!Temporalidad[[nombre]:[Columna1]],7,0)</f>
        <v>#REF!</v>
      </c>
      <c r="BB616" s="41" t="e">
        <f>+VLOOKUP($B616,[4]!Tipo_Gráfico[#Data],2,0)</f>
        <v>#REF!</v>
      </c>
      <c r="BC616" s="36" t="str">
        <f t="shared" si="442"/>
        <v>Servicio de Impuestos Internos , Ministerio de Hacienda, Chile</v>
      </c>
      <c r="BD616" s="35" t="e">
        <f>+VLOOKUP($AA616,[4]!unidad_medida[[nombre]:[Columna1]],2,0)</f>
        <v>#REF!</v>
      </c>
      <c r="BE616" s="40" t="str">
        <f t="shared" si="438"/>
        <v>No Aplica</v>
      </c>
      <c r="BF616" s="40" t="str">
        <f t="shared" si="438"/>
        <v>No Aplica</v>
      </c>
      <c r="BG616" s="40" t="str">
        <f t="shared" si="438"/>
        <v>No Aplica</v>
      </c>
      <c r="BH616" s="41" t="e">
        <f>+VLOOKUP($AP616,[4]!Responsables[#Data],3,0)</f>
        <v>#REF!</v>
      </c>
      <c r="BI616" s="41" t="e">
        <f>+VLOOKUP($AA616,[4]!unidad_medida[[nombre]:[Columna1]],5,0)</f>
        <v>#REF!</v>
      </c>
    </row>
    <row r="617" spans="1:61" ht="24" x14ac:dyDescent="0.35">
      <c r="A617" s="58" t="s">
        <v>250</v>
      </c>
      <c r="B617" s="58" t="s">
        <v>251</v>
      </c>
      <c r="C617" s="59">
        <v>4.4000000000000004</v>
      </c>
      <c r="D617" s="19">
        <f t="shared" si="439"/>
        <v>145</v>
      </c>
      <c r="E617" s="20" t="s">
        <v>237</v>
      </c>
      <c r="F617" s="21"/>
      <c r="G617" s="22"/>
      <c r="H617" s="22"/>
      <c r="I617" s="24">
        <v>100113002</v>
      </c>
      <c r="J617" s="23" t="s">
        <v>48</v>
      </c>
      <c r="K617" s="22"/>
      <c r="L617" s="22"/>
      <c r="M617" s="22"/>
      <c r="N617" s="22"/>
      <c r="O617" s="22"/>
      <c r="P617" s="53" t="str">
        <f t="shared" si="444"/>
        <v>Número de Empresas y Ventas del Sector Agrícola en cultivos de  Semillas de Maravilla según la Categoría de Tamaño Específica del Servicio de Impuestos Internos de Chile para el Año 2020 (USD)</v>
      </c>
      <c r="Q617" s="20" t="str">
        <f t="shared" si="445"/>
        <v>Informe 4</v>
      </c>
      <c r="R617" s="49" t="s">
        <v>173</v>
      </c>
      <c r="S617" s="50">
        <f t="shared" si="446"/>
        <v>100113002</v>
      </c>
      <c r="T617" s="28"/>
      <c r="U617" s="28"/>
      <c r="V617" s="28"/>
      <c r="W617" s="28"/>
      <c r="X617" s="28"/>
      <c r="Y617" s="28"/>
      <c r="Z617" s="25"/>
      <c r="AA617" s="29"/>
      <c r="AB617" s="30" t="str">
        <f t="shared" si="440"/>
        <v>Chile</v>
      </c>
      <c r="AC617" s="31" t="str">
        <f t="shared" si="440"/>
        <v>Año 2020</v>
      </c>
      <c r="AD617" s="32" t="str">
        <f t="shared" si="440"/>
        <v>Múltiples</v>
      </c>
      <c r="AE617" s="30" t="str">
        <f t="shared" si="440"/>
        <v>Ventas</v>
      </c>
      <c r="AG617" s="33" t="str">
        <f t="shared" si="434"/>
        <v>Informe 4</v>
      </c>
      <c r="AH617" s="34" t="str">
        <f t="shared" si="443"/>
        <v>Ventas Estimadas Agricultura</v>
      </c>
      <c r="AI617" s="34" t="str">
        <f t="shared" si="443"/>
        <v>Ventas estimadas de empresas dedicadas a agricultura y/o ganadería</v>
      </c>
      <c r="AJ617" s="34" t="str">
        <f t="shared" si="435"/>
        <v>Número de Empresas y Ventas del Sector Agrícola en cultivos de  Semillas de Maravilla según la Categoría de Tamaño Específica del Servicio de Impuestos Internos de Chile para el Año 2020 (USD)</v>
      </c>
      <c r="AK617" s="35" t="str">
        <f t="shared" si="441"/>
        <v>Año 2020</v>
      </c>
      <c r="AL617" s="34" t="str">
        <f t="shared" si="441"/>
        <v>venta estimada, empresas en agricultura, cultivos, actividad económica, agricultura, ganadería</v>
      </c>
      <c r="AM617" s="36">
        <f t="shared" si="436"/>
        <v>0</v>
      </c>
      <c r="AN617" s="44" t="str">
        <f t="shared" si="437"/>
        <v>CHL</v>
      </c>
      <c r="AO617" s="44" t="str">
        <f t="shared" si="437"/>
        <v>País</v>
      </c>
      <c r="AP617" s="34" t="str">
        <f t="shared" si="437"/>
        <v>Número de Empleados de las empresas dedicadas a una actividad económica asociada a la agricultura o la ganadería, según tamaño de la empresa.</v>
      </c>
      <c r="AQ617" s="45">
        <f t="shared" si="437"/>
        <v>44324</v>
      </c>
      <c r="AR617" s="36" t="str">
        <f t="shared" si="437"/>
        <v>Español</v>
      </c>
      <c r="AS617" s="36" t="str">
        <f t="shared" si="437"/>
        <v>Naty</v>
      </c>
      <c r="AT617" s="40" t="str">
        <f t="shared" si="437"/>
        <v>No Aplica</v>
      </c>
      <c r="AU617" s="40" t="str">
        <f t="shared" si="437"/>
        <v>No Aplica</v>
      </c>
      <c r="AV617" s="40" t="str">
        <f t="shared" si="437"/>
        <v>No Aplica</v>
      </c>
      <c r="AW617" s="35">
        <f t="shared" si="437"/>
        <v>100117006</v>
      </c>
      <c r="AX617" s="41" t="e">
        <f t="shared" si="437"/>
        <v>#REF!</v>
      </c>
      <c r="AY617" s="46" t="str">
        <f t="shared" si="437"/>
        <v>Fruta</v>
      </c>
      <c r="AZ617" s="40">
        <f t="shared" si="437"/>
        <v>38</v>
      </c>
      <c r="BA617" s="41" t="e">
        <f>+VLOOKUP($Z617,[4]!Temporalidad[[nombre]:[Columna1]],7,0)</f>
        <v>#REF!</v>
      </c>
      <c r="BB617" s="41" t="e">
        <f>+VLOOKUP($B617,[4]!Tipo_Gráfico[#Data],2,0)</f>
        <v>#REF!</v>
      </c>
      <c r="BC617" s="36" t="str">
        <f t="shared" si="442"/>
        <v>Servicio de Impuestos Internos , Ministerio de Hacienda, Chile</v>
      </c>
      <c r="BD617" s="35" t="e">
        <f>+VLOOKUP($AA617,[4]!unidad_medida[[nombre]:[Columna1]],2,0)</f>
        <v>#REF!</v>
      </c>
      <c r="BE617" s="40" t="str">
        <f t="shared" si="438"/>
        <v>No Aplica</v>
      </c>
      <c r="BF617" s="40" t="str">
        <f t="shared" si="438"/>
        <v>No Aplica</v>
      </c>
      <c r="BG617" s="40" t="str">
        <f t="shared" si="438"/>
        <v>No Aplica</v>
      </c>
      <c r="BH617" s="41" t="e">
        <f>+VLOOKUP($AP617,[4]!Responsables[#Data],3,0)</f>
        <v>#REF!</v>
      </c>
      <c r="BI617" s="41" t="e">
        <f>+VLOOKUP($AA617,[4]!unidad_medida[[nombre]:[Columna1]],5,0)</f>
        <v>#REF!</v>
      </c>
    </row>
    <row r="618" spans="1:61" ht="24" x14ac:dyDescent="0.35">
      <c r="A618" s="58" t="s">
        <v>250</v>
      </c>
      <c r="B618" s="58" t="s">
        <v>251</v>
      </c>
      <c r="C618" s="59">
        <v>4.4000000000000004</v>
      </c>
      <c r="D618" s="19">
        <f t="shared" si="439"/>
        <v>146</v>
      </c>
      <c r="E618" s="20" t="s">
        <v>237</v>
      </c>
      <c r="F618" s="21"/>
      <c r="G618" s="22"/>
      <c r="H618" s="22"/>
      <c r="I618" s="24">
        <v>100113003</v>
      </c>
      <c r="J618" s="23" t="s">
        <v>48</v>
      </c>
      <c r="K618" s="22"/>
      <c r="L618" s="22"/>
      <c r="M618" s="22"/>
      <c r="N618" s="22"/>
      <c r="O618" s="22"/>
      <c r="P618" s="53" t="str">
        <f t="shared" si="444"/>
        <v>Número de Empresas y Ventas del Sector Agrícola en cultivos de  Semillas de Raps según la Categoría de Tamaño Específica del Servicio de Impuestos Internos de Chile para el Año 2020 (USD)</v>
      </c>
      <c r="Q618" s="20" t="str">
        <f t="shared" si="445"/>
        <v>Informe 4</v>
      </c>
      <c r="R618" s="49" t="s">
        <v>175</v>
      </c>
      <c r="S618" s="50">
        <f t="shared" si="446"/>
        <v>100113003</v>
      </c>
      <c r="T618" s="28"/>
      <c r="U618" s="28"/>
      <c r="V618" s="28"/>
      <c r="W618" s="28"/>
      <c r="X618" s="28"/>
      <c r="Y618" s="28"/>
      <c r="Z618" s="25"/>
      <c r="AA618" s="29"/>
      <c r="AB618" s="30" t="str">
        <f t="shared" si="440"/>
        <v>Chile</v>
      </c>
      <c r="AC618" s="31" t="str">
        <f t="shared" si="440"/>
        <v>Año 2020</v>
      </c>
      <c r="AD618" s="32" t="str">
        <f t="shared" si="440"/>
        <v>Múltiples</v>
      </c>
      <c r="AE618" s="30" t="str">
        <f t="shared" si="440"/>
        <v>Ventas</v>
      </c>
      <c r="AG618" s="33" t="str">
        <f t="shared" si="434"/>
        <v>Informe 4</v>
      </c>
      <c r="AH618" s="34" t="str">
        <f t="shared" si="443"/>
        <v>Ventas Estimadas Agricultura</v>
      </c>
      <c r="AI618" s="34" t="str">
        <f t="shared" si="443"/>
        <v>Ventas estimadas de empresas dedicadas a agricultura y/o ganadería</v>
      </c>
      <c r="AJ618" s="34" t="str">
        <f t="shared" si="435"/>
        <v>Número de Empresas y Ventas del Sector Agrícola en cultivos de  Semillas de Raps según la Categoría de Tamaño Específica del Servicio de Impuestos Internos de Chile para el Año 2020 (USD)</v>
      </c>
      <c r="AK618" s="35" t="str">
        <f t="shared" si="441"/>
        <v>Año 2020</v>
      </c>
      <c r="AL618" s="34" t="str">
        <f t="shared" si="441"/>
        <v>venta estimada, empresas en agricultura, cultivos, actividad económica, agricultura, ganadería</v>
      </c>
      <c r="AM618" s="36">
        <f t="shared" si="436"/>
        <v>0</v>
      </c>
      <c r="AN618" s="44" t="str">
        <f t="shared" ref="AN618:AZ629" si="447">+AN617</f>
        <v>CHL</v>
      </c>
      <c r="AO618" s="44" t="str">
        <f t="shared" si="447"/>
        <v>País</v>
      </c>
      <c r="AP618" s="34" t="str">
        <f t="shared" si="447"/>
        <v>Número de Empleados de las empresas dedicadas a una actividad económica asociada a la agricultura o la ganadería, según tamaño de la empresa.</v>
      </c>
      <c r="AQ618" s="45">
        <f t="shared" si="447"/>
        <v>44324</v>
      </c>
      <c r="AR618" s="36" t="str">
        <f t="shared" si="447"/>
        <v>Español</v>
      </c>
      <c r="AS618" s="36" t="str">
        <f t="shared" si="447"/>
        <v>Naty</v>
      </c>
      <c r="AT618" s="40" t="str">
        <f t="shared" si="447"/>
        <v>No Aplica</v>
      </c>
      <c r="AU618" s="40" t="str">
        <f t="shared" si="447"/>
        <v>No Aplica</v>
      </c>
      <c r="AV618" s="40" t="str">
        <f t="shared" si="447"/>
        <v>No Aplica</v>
      </c>
      <c r="AW618" s="35">
        <f t="shared" si="447"/>
        <v>100117006</v>
      </c>
      <c r="AX618" s="41" t="e">
        <f t="shared" si="447"/>
        <v>#REF!</v>
      </c>
      <c r="AY618" s="46" t="str">
        <f t="shared" si="447"/>
        <v>Fruta</v>
      </c>
      <c r="AZ618" s="40">
        <f t="shared" si="447"/>
        <v>38</v>
      </c>
      <c r="BA618" s="41" t="e">
        <f>+VLOOKUP($Z618,[4]!Temporalidad[[nombre]:[Columna1]],7,0)</f>
        <v>#REF!</v>
      </c>
      <c r="BB618" s="41" t="e">
        <f>+VLOOKUP($B618,[4]!Tipo_Gráfico[#Data],2,0)</f>
        <v>#REF!</v>
      </c>
      <c r="BC618" s="36" t="str">
        <f t="shared" si="442"/>
        <v>Servicio de Impuestos Internos , Ministerio de Hacienda, Chile</v>
      </c>
      <c r="BD618" s="35" t="e">
        <f>+VLOOKUP($AA618,[4]!unidad_medida[[nombre]:[Columna1]],2,0)</f>
        <v>#REF!</v>
      </c>
      <c r="BE618" s="40" t="str">
        <f t="shared" ref="BE618:BG629" si="448">+BE617</f>
        <v>No Aplica</v>
      </c>
      <c r="BF618" s="40" t="str">
        <f t="shared" si="448"/>
        <v>No Aplica</v>
      </c>
      <c r="BG618" s="40" t="str">
        <f t="shared" si="448"/>
        <v>No Aplica</v>
      </c>
      <c r="BH618" s="41" t="e">
        <f>+VLOOKUP($AP618,[4]!Responsables[#Data],3,0)</f>
        <v>#REF!</v>
      </c>
      <c r="BI618" s="41" t="e">
        <f>+VLOOKUP($AA618,[4]!unidad_medida[[nombre]:[Columna1]],5,0)</f>
        <v>#REF!</v>
      </c>
    </row>
    <row r="619" spans="1:61" ht="24" x14ac:dyDescent="0.35">
      <c r="A619" s="58" t="s">
        <v>250</v>
      </c>
      <c r="B619" s="58" t="s">
        <v>251</v>
      </c>
      <c r="C619" s="59">
        <v>4.4000000000000004</v>
      </c>
      <c r="D619" s="19">
        <f t="shared" si="439"/>
        <v>147</v>
      </c>
      <c r="E619" s="20" t="s">
        <v>237</v>
      </c>
      <c r="F619" s="21"/>
      <c r="G619" s="22"/>
      <c r="H619" s="22"/>
      <c r="I619" s="24">
        <v>100113004</v>
      </c>
      <c r="J619" s="23" t="s">
        <v>48</v>
      </c>
      <c r="K619" s="22"/>
      <c r="L619" s="22"/>
      <c r="M619" s="22"/>
      <c r="N619" s="22"/>
      <c r="O619" s="22"/>
      <c r="P619" s="53" t="str">
        <f t="shared" si="444"/>
        <v>Número de Empresas y Ventas del Sector Agrícola en cultivos de  Remolacha azucarera según la Categoría de Tamaño Específica del Servicio de Impuestos Internos de Chile para el Año 2020 (USD)</v>
      </c>
      <c r="Q619" s="20" t="str">
        <f t="shared" si="445"/>
        <v>Informe 4</v>
      </c>
      <c r="R619" s="49" t="s">
        <v>177</v>
      </c>
      <c r="S619" s="50">
        <f t="shared" si="446"/>
        <v>100113004</v>
      </c>
      <c r="T619" s="28"/>
      <c r="U619" s="28"/>
      <c r="V619" s="28"/>
      <c r="W619" s="28"/>
      <c r="X619" s="28"/>
      <c r="Y619" s="28"/>
      <c r="Z619" s="25"/>
      <c r="AA619" s="29"/>
      <c r="AB619" s="30" t="str">
        <f t="shared" ref="AB619:AE629" si="449">+AB618</f>
        <v>Chile</v>
      </c>
      <c r="AC619" s="31" t="str">
        <f t="shared" si="449"/>
        <v>Año 2020</v>
      </c>
      <c r="AD619" s="32" t="str">
        <f t="shared" si="449"/>
        <v>Múltiples</v>
      </c>
      <c r="AE619" s="30" t="str">
        <f t="shared" si="449"/>
        <v>Ventas</v>
      </c>
      <c r="AG619" s="33" t="str">
        <f t="shared" si="434"/>
        <v>Informe 4</v>
      </c>
      <c r="AH619" s="34" t="str">
        <f t="shared" si="443"/>
        <v>Ventas Estimadas Agricultura</v>
      </c>
      <c r="AI619" s="34" t="str">
        <f t="shared" si="443"/>
        <v>Ventas estimadas de empresas dedicadas a agricultura y/o ganadería</v>
      </c>
      <c r="AJ619" s="34" t="str">
        <f t="shared" si="435"/>
        <v>Número de Empresas y Ventas del Sector Agrícola en cultivos de  Remolacha azucarera según la Categoría de Tamaño Específica del Servicio de Impuestos Internos de Chile para el Año 2020 (USD)</v>
      </c>
      <c r="AK619" s="35" t="str">
        <f t="shared" ref="AK619:AL629" si="450">+AK618</f>
        <v>Año 2020</v>
      </c>
      <c r="AL619" s="34" t="str">
        <f t="shared" si="450"/>
        <v>venta estimada, empresas en agricultura, cultivos, actividad económica, agricultura, ganadería</v>
      </c>
      <c r="AM619" s="36">
        <f t="shared" si="436"/>
        <v>0</v>
      </c>
      <c r="AN619" s="44" t="str">
        <f t="shared" si="447"/>
        <v>CHL</v>
      </c>
      <c r="AO619" s="44" t="str">
        <f t="shared" si="447"/>
        <v>País</v>
      </c>
      <c r="AP619" s="34" t="str">
        <f t="shared" si="447"/>
        <v>Número de Empleados de las empresas dedicadas a una actividad económica asociada a la agricultura o la ganadería, según tamaño de la empresa.</v>
      </c>
      <c r="AQ619" s="45">
        <f t="shared" si="447"/>
        <v>44324</v>
      </c>
      <c r="AR619" s="36" t="str">
        <f t="shared" si="447"/>
        <v>Español</v>
      </c>
      <c r="AS619" s="36" t="str">
        <f t="shared" si="447"/>
        <v>Naty</v>
      </c>
      <c r="AT619" s="40" t="str">
        <f t="shared" si="447"/>
        <v>No Aplica</v>
      </c>
      <c r="AU619" s="40" t="str">
        <f t="shared" si="447"/>
        <v>No Aplica</v>
      </c>
      <c r="AV619" s="40" t="str">
        <f t="shared" si="447"/>
        <v>No Aplica</v>
      </c>
      <c r="AW619" s="35">
        <f t="shared" si="447"/>
        <v>100117006</v>
      </c>
      <c r="AX619" s="41" t="e">
        <f t="shared" si="447"/>
        <v>#REF!</v>
      </c>
      <c r="AY619" s="46" t="str">
        <f t="shared" si="447"/>
        <v>Fruta</v>
      </c>
      <c r="AZ619" s="40">
        <f t="shared" si="447"/>
        <v>38</v>
      </c>
      <c r="BA619" s="41" t="e">
        <f>+VLOOKUP($Z619,[4]!Temporalidad[[nombre]:[Columna1]],7,0)</f>
        <v>#REF!</v>
      </c>
      <c r="BB619" s="41" t="e">
        <f>+VLOOKUP($B619,[4]!Tipo_Gráfico[#Data],2,0)</f>
        <v>#REF!</v>
      </c>
      <c r="BC619" s="36" t="str">
        <f t="shared" si="442"/>
        <v>Servicio de Impuestos Internos , Ministerio de Hacienda, Chile</v>
      </c>
      <c r="BD619" s="35" t="e">
        <f>+VLOOKUP($AA619,[4]!unidad_medida[[nombre]:[Columna1]],2,0)</f>
        <v>#REF!</v>
      </c>
      <c r="BE619" s="40" t="str">
        <f t="shared" si="448"/>
        <v>No Aplica</v>
      </c>
      <c r="BF619" s="40" t="str">
        <f t="shared" si="448"/>
        <v>No Aplica</v>
      </c>
      <c r="BG619" s="40" t="str">
        <f t="shared" si="448"/>
        <v>No Aplica</v>
      </c>
      <c r="BH619" s="41" t="e">
        <f>+VLOOKUP($AP619,[4]!Responsables[#Data],3,0)</f>
        <v>#REF!</v>
      </c>
      <c r="BI619" s="41" t="e">
        <f>+VLOOKUP($AA619,[4]!unidad_medida[[nombre]:[Columna1]],5,0)</f>
        <v>#REF!</v>
      </c>
    </row>
    <row r="620" spans="1:61" ht="24" x14ac:dyDescent="0.35">
      <c r="A620" s="58" t="s">
        <v>250</v>
      </c>
      <c r="B620" s="58" t="s">
        <v>251</v>
      </c>
      <c r="C620" s="59">
        <v>4.4000000000000004</v>
      </c>
      <c r="D620" s="19">
        <f t="shared" si="439"/>
        <v>148</v>
      </c>
      <c r="E620" s="20" t="s">
        <v>237</v>
      </c>
      <c r="F620" s="21"/>
      <c r="G620" s="22"/>
      <c r="H620" s="22"/>
      <c r="I620" s="24">
        <v>100113005</v>
      </c>
      <c r="J620" s="23" t="s">
        <v>48</v>
      </c>
      <c r="K620" s="22"/>
      <c r="L620" s="22"/>
      <c r="M620" s="22"/>
      <c r="N620" s="22"/>
      <c r="O620" s="22"/>
      <c r="P620" s="53" t="str">
        <f t="shared" si="444"/>
        <v>Número de Empresas y Ventas del Sector Agrícola en cultivos de  Tabaco según la Categoría de Tamaño Específica del Servicio de Impuestos Internos de Chile para el Año 2020 (USD)</v>
      </c>
      <c r="Q620" s="20" t="str">
        <f t="shared" si="445"/>
        <v>Informe 4</v>
      </c>
      <c r="R620" s="49" t="s">
        <v>179</v>
      </c>
      <c r="S620" s="50">
        <f t="shared" si="446"/>
        <v>100113005</v>
      </c>
      <c r="T620" s="28"/>
      <c r="U620" s="28"/>
      <c r="V620" s="28"/>
      <c r="W620" s="28"/>
      <c r="X620" s="28"/>
      <c r="Y620" s="28"/>
      <c r="Z620" s="25"/>
      <c r="AA620" s="29"/>
      <c r="AB620" s="30" t="str">
        <f t="shared" si="449"/>
        <v>Chile</v>
      </c>
      <c r="AC620" s="31" t="str">
        <f t="shared" si="449"/>
        <v>Año 2020</v>
      </c>
      <c r="AD620" s="32" t="str">
        <f t="shared" si="449"/>
        <v>Múltiples</v>
      </c>
      <c r="AE620" s="30" t="str">
        <f t="shared" si="449"/>
        <v>Ventas</v>
      </c>
      <c r="AG620" s="33" t="str">
        <f t="shared" si="434"/>
        <v>Informe 4</v>
      </c>
      <c r="AH620" s="34" t="str">
        <f t="shared" si="443"/>
        <v>Ventas Estimadas Agricultura</v>
      </c>
      <c r="AI620" s="34" t="str">
        <f t="shared" si="443"/>
        <v>Ventas estimadas de empresas dedicadas a agricultura y/o ganadería</v>
      </c>
      <c r="AJ620" s="34" t="str">
        <f t="shared" si="435"/>
        <v>Número de Empresas y Ventas del Sector Agrícola en cultivos de  Tabaco según la Categoría de Tamaño Específica del Servicio de Impuestos Internos de Chile para el Año 2020 (USD)</v>
      </c>
      <c r="AK620" s="35" t="str">
        <f t="shared" si="450"/>
        <v>Año 2020</v>
      </c>
      <c r="AL620" s="34" t="str">
        <f t="shared" si="450"/>
        <v>venta estimada, empresas en agricultura, cultivos, actividad económica, agricultura, ganadería</v>
      </c>
      <c r="AM620" s="36">
        <f t="shared" si="436"/>
        <v>0</v>
      </c>
      <c r="AN620" s="44" t="str">
        <f t="shared" si="447"/>
        <v>CHL</v>
      </c>
      <c r="AO620" s="44" t="str">
        <f t="shared" si="447"/>
        <v>País</v>
      </c>
      <c r="AP620" s="34" t="str">
        <f t="shared" si="447"/>
        <v>Número de Empleados de las empresas dedicadas a una actividad económica asociada a la agricultura o la ganadería, según tamaño de la empresa.</v>
      </c>
      <c r="AQ620" s="45">
        <f t="shared" si="447"/>
        <v>44324</v>
      </c>
      <c r="AR620" s="36" t="str">
        <f t="shared" si="447"/>
        <v>Español</v>
      </c>
      <c r="AS620" s="36" t="str">
        <f t="shared" si="447"/>
        <v>Naty</v>
      </c>
      <c r="AT620" s="40" t="str">
        <f t="shared" si="447"/>
        <v>No Aplica</v>
      </c>
      <c r="AU620" s="40" t="str">
        <f t="shared" si="447"/>
        <v>No Aplica</v>
      </c>
      <c r="AV620" s="40" t="str">
        <f t="shared" si="447"/>
        <v>No Aplica</v>
      </c>
      <c r="AW620" s="35">
        <f t="shared" si="447"/>
        <v>100117006</v>
      </c>
      <c r="AX620" s="41" t="e">
        <f t="shared" si="447"/>
        <v>#REF!</v>
      </c>
      <c r="AY620" s="46" t="str">
        <f t="shared" si="447"/>
        <v>Fruta</v>
      </c>
      <c r="AZ620" s="40">
        <f t="shared" si="447"/>
        <v>38</v>
      </c>
      <c r="BA620" s="41" t="e">
        <f>+VLOOKUP($Z620,[4]!Temporalidad[[nombre]:[Columna1]],7,0)</f>
        <v>#REF!</v>
      </c>
      <c r="BB620" s="41" t="e">
        <f>+VLOOKUP($B620,[4]!Tipo_Gráfico[#Data],2,0)</f>
        <v>#REF!</v>
      </c>
      <c r="BC620" s="36" t="str">
        <f t="shared" si="442"/>
        <v>Servicio de Impuestos Internos , Ministerio de Hacienda, Chile</v>
      </c>
      <c r="BD620" s="35" t="e">
        <f>+VLOOKUP($AA620,[4]!unidad_medida[[nombre]:[Columna1]],2,0)</f>
        <v>#REF!</v>
      </c>
      <c r="BE620" s="40" t="str">
        <f t="shared" si="448"/>
        <v>No Aplica</v>
      </c>
      <c r="BF620" s="40" t="str">
        <f t="shared" si="448"/>
        <v>No Aplica</v>
      </c>
      <c r="BG620" s="40" t="str">
        <f t="shared" si="448"/>
        <v>No Aplica</v>
      </c>
      <c r="BH620" s="41" t="e">
        <f>+VLOOKUP($AP620,[4]!Responsables[#Data],3,0)</f>
        <v>#REF!</v>
      </c>
      <c r="BI620" s="41" t="e">
        <f>+VLOOKUP($AA620,[4]!unidad_medida[[nombre]:[Columna1]],5,0)</f>
        <v>#REF!</v>
      </c>
    </row>
    <row r="621" spans="1:61" ht="24" x14ac:dyDescent="0.35">
      <c r="A621" s="58" t="s">
        <v>250</v>
      </c>
      <c r="B621" s="58" t="s">
        <v>251</v>
      </c>
      <c r="C621" s="59">
        <v>4.4000000000000004</v>
      </c>
      <c r="D621" s="19">
        <f t="shared" si="439"/>
        <v>149</v>
      </c>
      <c r="E621" s="20" t="s">
        <v>237</v>
      </c>
      <c r="F621" s="21"/>
      <c r="G621" s="22"/>
      <c r="H621" s="22"/>
      <c r="I621" s="24">
        <v>100114001</v>
      </c>
      <c r="J621" s="23" t="s">
        <v>48</v>
      </c>
      <c r="K621" s="22"/>
      <c r="L621" s="22"/>
      <c r="M621" s="22"/>
      <c r="N621" s="22"/>
      <c r="O621" s="22"/>
      <c r="P621" s="53" t="str">
        <f t="shared" si="444"/>
        <v>Número de Empresas y Ventas del Sector Agrícola en cultivos de  Papas según la Categoría de Tamaño Específica del Servicio de Impuestos Internos de Chile para el Año 2020 (USD)</v>
      </c>
      <c r="Q621" s="20" t="str">
        <f t="shared" si="445"/>
        <v>Informe 4</v>
      </c>
      <c r="R621" s="49" t="s">
        <v>181</v>
      </c>
      <c r="S621" s="50">
        <f t="shared" si="446"/>
        <v>100114001</v>
      </c>
      <c r="T621" s="28"/>
      <c r="U621" s="28"/>
      <c r="V621" s="28"/>
      <c r="W621" s="28"/>
      <c r="X621" s="28"/>
      <c r="Y621" s="28"/>
      <c r="Z621" s="25"/>
      <c r="AA621" s="29"/>
      <c r="AB621" s="30" t="str">
        <f t="shared" si="449"/>
        <v>Chile</v>
      </c>
      <c r="AC621" s="31" t="str">
        <f t="shared" si="449"/>
        <v>Año 2020</v>
      </c>
      <c r="AD621" s="32" t="str">
        <f t="shared" si="449"/>
        <v>Múltiples</v>
      </c>
      <c r="AE621" s="30" t="str">
        <f t="shared" si="449"/>
        <v>Ventas</v>
      </c>
      <c r="AG621" s="33" t="str">
        <f t="shared" si="434"/>
        <v>Informe 4</v>
      </c>
      <c r="AH621" s="34" t="str">
        <f t="shared" si="443"/>
        <v>Ventas Estimadas Agricultura</v>
      </c>
      <c r="AI621" s="34" t="str">
        <f t="shared" si="443"/>
        <v>Ventas estimadas de empresas dedicadas a agricultura y/o ganadería</v>
      </c>
      <c r="AJ621" s="34" t="str">
        <f t="shared" si="435"/>
        <v>Número de Empresas y Ventas del Sector Agrícola en cultivos de  Papas según la Categoría de Tamaño Específica del Servicio de Impuestos Internos de Chile para el Año 2020 (USD)</v>
      </c>
      <c r="AK621" s="35" t="str">
        <f t="shared" si="450"/>
        <v>Año 2020</v>
      </c>
      <c r="AL621" s="34" t="str">
        <f t="shared" si="450"/>
        <v>venta estimada, empresas en agricultura, cultivos, actividad económica, agricultura, ganadería</v>
      </c>
      <c r="AM621" s="36">
        <f t="shared" si="436"/>
        <v>0</v>
      </c>
      <c r="AN621" s="44" t="str">
        <f t="shared" si="447"/>
        <v>CHL</v>
      </c>
      <c r="AO621" s="44" t="str">
        <f t="shared" si="447"/>
        <v>País</v>
      </c>
      <c r="AP621" s="34" t="str">
        <f t="shared" si="447"/>
        <v>Número de Empleados de las empresas dedicadas a una actividad económica asociada a la agricultura o la ganadería, según tamaño de la empresa.</v>
      </c>
      <c r="AQ621" s="45">
        <f t="shared" si="447"/>
        <v>44324</v>
      </c>
      <c r="AR621" s="36" t="str">
        <f t="shared" si="447"/>
        <v>Español</v>
      </c>
      <c r="AS621" s="36" t="str">
        <f t="shared" si="447"/>
        <v>Naty</v>
      </c>
      <c r="AT621" s="40" t="str">
        <f t="shared" si="447"/>
        <v>No Aplica</v>
      </c>
      <c r="AU621" s="40" t="str">
        <f t="shared" si="447"/>
        <v>No Aplica</v>
      </c>
      <c r="AV621" s="40" t="str">
        <f t="shared" si="447"/>
        <v>No Aplica</v>
      </c>
      <c r="AW621" s="35">
        <f t="shared" si="447"/>
        <v>100117006</v>
      </c>
      <c r="AX621" s="41" t="e">
        <f t="shared" si="447"/>
        <v>#REF!</v>
      </c>
      <c r="AY621" s="46" t="str">
        <f t="shared" si="447"/>
        <v>Fruta</v>
      </c>
      <c r="AZ621" s="40">
        <f t="shared" si="447"/>
        <v>38</v>
      </c>
      <c r="BA621" s="41" t="e">
        <f>+VLOOKUP($Z621,[4]!Temporalidad[[nombre]:[Columna1]],7,0)</f>
        <v>#REF!</v>
      </c>
      <c r="BB621" s="41" t="e">
        <f>+VLOOKUP($B621,[4]!Tipo_Gráfico[#Data],2,0)</f>
        <v>#REF!</v>
      </c>
      <c r="BC621" s="36" t="str">
        <f t="shared" si="442"/>
        <v>Servicio de Impuestos Internos , Ministerio de Hacienda, Chile</v>
      </c>
      <c r="BD621" s="35" t="e">
        <f>+VLOOKUP($AA621,[4]!unidad_medida[[nombre]:[Columna1]],2,0)</f>
        <v>#REF!</v>
      </c>
      <c r="BE621" s="40" t="str">
        <f t="shared" si="448"/>
        <v>No Aplica</v>
      </c>
      <c r="BF621" s="40" t="str">
        <f t="shared" si="448"/>
        <v>No Aplica</v>
      </c>
      <c r="BG621" s="40" t="str">
        <f t="shared" si="448"/>
        <v>No Aplica</v>
      </c>
      <c r="BH621" s="41" t="e">
        <f>+VLOOKUP($AP621,[4]!Responsables[#Data],3,0)</f>
        <v>#REF!</v>
      </c>
      <c r="BI621" s="41" t="e">
        <f>+VLOOKUP($AA621,[4]!unidad_medida[[nombre]:[Columna1]],5,0)</f>
        <v>#REF!</v>
      </c>
    </row>
    <row r="622" spans="1:61" ht="24" x14ac:dyDescent="0.35">
      <c r="A622" s="58" t="s">
        <v>250</v>
      </c>
      <c r="B622" s="58" t="s">
        <v>251</v>
      </c>
      <c r="C622" s="59">
        <v>4.4000000000000004</v>
      </c>
      <c r="D622" s="19">
        <f t="shared" si="439"/>
        <v>150</v>
      </c>
      <c r="E622" s="20" t="s">
        <v>237</v>
      </c>
      <c r="F622" s="21"/>
      <c r="G622" s="22"/>
      <c r="H622" s="22"/>
      <c r="I622" s="24">
        <v>100114002</v>
      </c>
      <c r="J622" s="23" t="s">
        <v>48</v>
      </c>
      <c r="K622" s="22"/>
      <c r="L622" s="22"/>
      <c r="M622" s="22"/>
      <c r="N622" s="22"/>
      <c r="O622" s="22"/>
      <c r="P622" s="53" t="str">
        <f t="shared" si="444"/>
        <v>Número de Empresas y Ventas del Sector Agrícola en cultivos de  Camotes según la Categoría de Tamaño Específica del Servicio de Impuestos Internos de Chile para el Año 2020 (USD)</v>
      </c>
      <c r="Q622" s="20" t="str">
        <f t="shared" si="445"/>
        <v>Informe 4</v>
      </c>
      <c r="R622" s="49" t="s">
        <v>183</v>
      </c>
      <c r="S622" s="50">
        <f t="shared" si="446"/>
        <v>100114002</v>
      </c>
      <c r="T622" s="28"/>
      <c r="U622" s="28"/>
      <c r="V622" s="28"/>
      <c r="W622" s="28"/>
      <c r="X622" s="28"/>
      <c r="Y622" s="28"/>
      <c r="Z622" s="25"/>
      <c r="AA622" s="29"/>
      <c r="AB622" s="30" t="str">
        <f t="shared" si="449"/>
        <v>Chile</v>
      </c>
      <c r="AC622" s="31" t="str">
        <f t="shared" si="449"/>
        <v>Año 2020</v>
      </c>
      <c r="AD622" s="32" t="str">
        <f t="shared" si="449"/>
        <v>Múltiples</v>
      </c>
      <c r="AE622" s="30" t="str">
        <f t="shared" si="449"/>
        <v>Ventas</v>
      </c>
      <c r="AG622" s="33" t="str">
        <f t="shared" si="434"/>
        <v>Informe 4</v>
      </c>
      <c r="AH622" s="34" t="str">
        <f t="shared" ref="AH622:AI629" si="451">+AH621</f>
        <v>Ventas Estimadas Agricultura</v>
      </c>
      <c r="AI622" s="34" t="str">
        <f t="shared" si="451"/>
        <v>Ventas estimadas de empresas dedicadas a agricultura y/o ganadería</v>
      </c>
      <c r="AJ622" s="34" t="str">
        <f t="shared" si="435"/>
        <v>Número de Empresas y Ventas del Sector Agrícola en cultivos de  Camotes según la Categoría de Tamaño Específica del Servicio de Impuestos Internos de Chile para el Año 2020 (USD)</v>
      </c>
      <c r="AK622" s="35" t="str">
        <f t="shared" si="450"/>
        <v>Año 2020</v>
      </c>
      <c r="AL622" s="34" t="str">
        <f t="shared" si="450"/>
        <v>venta estimada, empresas en agricultura, cultivos, actividad económica, agricultura, ganadería</v>
      </c>
      <c r="AM622" s="36">
        <f t="shared" si="436"/>
        <v>0</v>
      </c>
      <c r="AN622" s="44" t="str">
        <f t="shared" si="447"/>
        <v>CHL</v>
      </c>
      <c r="AO622" s="44" t="str">
        <f t="shared" si="447"/>
        <v>País</v>
      </c>
      <c r="AP622" s="34" t="str">
        <f t="shared" si="447"/>
        <v>Número de Empleados de las empresas dedicadas a una actividad económica asociada a la agricultura o la ganadería, según tamaño de la empresa.</v>
      </c>
      <c r="AQ622" s="45">
        <f t="shared" si="447"/>
        <v>44324</v>
      </c>
      <c r="AR622" s="36" t="str">
        <f t="shared" si="447"/>
        <v>Español</v>
      </c>
      <c r="AS622" s="36" t="str">
        <f t="shared" si="447"/>
        <v>Naty</v>
      </c>
      <c r="AT622" s="40" t="str">
        <f t="shared" si="447"/>
        <v>No Aplica</v>
      </c>
      <c r="AU622" s="40" t="str">
        <f t="shared" si="447"/>
        <v>No Aplica</v>
      </c>
      <c r="AV622" s="40" t="str">
        <f t="shared" si="447"/>
        <v>No Aplica</v>
      </c>
      <c r="AW622" s="35">
        <f t="shared" si="447"/>
        <v>100117006</v>
      </c>
      <c r="AX622" s="41" t="e">
        <f t="shared" si="447"/>
        <v>#REF!</v>
      </c>
      <c r="AY622" s="46" t="str">
        <f t="shared" si="447"/>
        <v>Fruta</v>
      </c>
      <c r="AZ622" s="40">
        <f t="shared" si="447"/>
        <v>38</v>
      </c>
      <c r="BA622" s="41" t="e">
        <f>+VLOOKUP($Z622,[4]!Temporalidad[[nombre]:[Columna1]],7,0)</f>
        <v>#REF!</v>
      </c>
      <c r="BB622" s="41" t="e">
        <f>+VLOOKUP($B622,[4]!Tipo_Gráfico[#Data],2,0)</f>
        <v>#REF!</v>
      </c>
      <c r="BC622" s="36" t="str">
        <f t="shared" si="442"/>
        <v>Servicio de Impuestos Internos , Ministerio de Hacienda, Chile</v>
      </c>
      <c r="BD622" s="35" t="e">
        <f>+VLOOKUP($AA622,[4]!unidad_medida[[nombre]:[Columna1]],2,0)</f>
        <v>#REF!</v>
      </c>
      <c r="BE622" s="40" t="str">
        <f t="shared" si="448"/>
        <v>No Aplica</v>
      </c>
      <c r="BF622" s="40" t="str">
        <f t="shared" si="448"/>
        <v>No Aplica</v>
      </c>
      <c r="BG622" s="40" t="str">
        <f t="shared" si="448"/>
        <v>No Aplica</v>
      </c>
      <c r="BH622" s="41" t="e">
        <f>+VLOOKUP($AP622,[4]!Responsables[#Data],3,0)</f>
        <v>#REF!</v>
      </c>
      <c r="BI622" s="41" t="e">
        <f>+VLOOKUP($AA622,[4]!unidad_medida[[nombre]:[Columna1]],5,0)</f>
        <v>#REF!</v>
      </c>
    </row>
    <row r="623" spans="1:61" ht="24" x14ac:dyDescent="0.35">
      <c r="A623" s="58" t="s">
        <v>250</v>
      </c>
      <c r="B623" s="58" t="s">
        <v>251</v>
      </c>
      <c r="C623" s="59">
        <v>4.4000000000000004</v>
      </c>
      <c r="D623" s="19">
        <f t="shared" si="439"/>
        <v>151</v>
      </c>
      <c r="E623" s="20" t="s">
        <v>237</v>
      </c>
      <c r="F623" s="21"/>
      <c r="G623" s="22"/>
      <c r="H623" s="22"/>
      <c r="I623" s="24">
        <v>100114015</v>
      </c>
      <c r="J623" s="23" t="s">
        <v>48</v>
      </c>
      <c r="K623" s="22"/>
      <c r="L623" s="22"/>
      <c r="M623" s="22"/>
      <c r="N623" s="22"/>
      <c r="O623" s="22"/>
      <c r="P623" s="53" t="str">
        <f t="shared" si="444"/>
        <v>Número de Empresas y Ventas del Sector Agrícola en cultivos de  Otros tubérculos según la Categoría de Tamaño Específica del Servicio de Impuestos Internos de Chile para el Año 2020 (USD)</v>
      </c>
      <c r="Q623" s="20" t="str">
        <f t="shared" si="445"/>
        <v>Informe 4</v>
      </c>
      <c r="R623" s="49" t="s">
        <v>185</v>
      </c>
      <c r="S623" s="50">
        <f t="shared" si="446"/>
        <v>100114015</v>
      </c>
      <c r="T623" s="28"/>
      <c r="U623" s="28"/>
      <c r="V623" s="28"/>
      <c r="W623" s="28"/>
      <c r="X623" s="28"/>
      <c r="Y623" s="28"/>
      <c r="Z623" s="25"/>
      <c r="AA623" s="29"/>
      <c r="AB623" s="30" t="str">
        <f t="shared" si="449"/>
        <v>Chile</v>
      </c>
      <c r="AC623" s="31" t="str">
        <f t="shared" si="449"/>
        <v>Año 2020</v>
      </c>
      <c r="AD623" s="32" t="str">
        <f t="shared" si="449"/>
        <v>Múltiples</v>
      </c>
      <c r="AE623" s="30" t="str">
        <f t="shared" si="449"/>
        <v>Ventas</v>
      </c>
      <c r="AG623" s="33" t="str">
        <f t="shared" si="434"/>
        <v>Informe 4</v>
      </c>
      <c r="AH623" s="34" t="str">
        <f t="shared" si="451"/>
        <v>Ventas Estimadas Agricultura</v>
      </c>
      <c r="AI623" s="34" t="str">
        <f t="shared" si="451"/>
        <v>Ventas estimadas de empresas dedicadas a agricultura y/o ganadería</v>
      </c>
      <c r="AJ623" s="34" t="str">
        <f t="shared" si="435"/>
        <v>Número de Empresas y Ventas del Sector Agrícola en cultivos de  Otros tubérculos según la Categoría de Tamaño Específica del Servicio de Impuestos Internos de Chile para el Año 2020 (USD)</v>
      </c>
      <c r="AK623" s="35" t="str">
        <f t="shared" si="450"/>
        <v>Año 2020</v>
      </c>
      <c r="AL623" s="34" t="str">
        <f t="shared" si="450"/>
        <v>venta estimada, empresas en agricultura, cultivos, actividad económica, agricultura, ganadería</v>
      </c>
      <c r="AM623" s="36">
        <f t="shared" si="436"/>
        <v>0</v>
      </c>
      <c r="AN623" s="44" t="str">
        <f t="shared" si="447"/>
        <v>CHL</v>
      </c>
      <c r="AO623" s="44" t="str">
        <f t="shared" si="447"/>
        <v>País</v>
      </c>
      <c r="AP623" s="34" t="str">
        <f t="shared" si="447"/>
        <v>Número de Empleados de las empresas dedicadas a una actividad económica asociada a la agricultura o la ganadería, según tamaño de la empresa.</v>
      </c>
      <c r="AQ623" s="45">
        <f t="shared" si="447"/>
        <v>44324</v>
      </c>
      <c r="AR623" s="36" t="str">
        <f t="shared" si="447"/>
        <v>Español</v>
      </c>
      <c r="AS623" s="36" t="str">
        <f t="shared" si="447"/>
        <v>Naty</v>
      </c>
      <c r="AT623" s="40" t="str">
        <f t="shared" si="447"/>
        <v>No Aplica</v>
      </c>
      <c r="AU623" s="40" t="str">
        <f t="shared" si="447"/>
        <v>No Aplica</v>
      </c>
      <c r="AV623" s="40" t="str">
        <f t="shared" si="447"/>
        <v>No Aplica</v>
      </c>
      <c r="AW623" s="35">
        <f t="shared" si="447"/>
        <v>100117006</v>
      </c>
      <c r="AX623" s="41" t="e">
        <f t="shared" si="447"/>
        <v>#REF!</v>
      </c>
      <c r="AY623" s="46" t="str">
        <f t="shared" si="447"/>
        <v>Fruta</v>
      </c>
      <c r="AZ623" s="40">
        <f t="shared" si="447"/>
        <v>38</v>
      </c>
      <c r="BA623" s="41" t="e">
        <f>+VLOOKUP($Z623,[4]!Temporalidad[[nombre]:[Columna1]],7,0)</f>
        <v>#REF!</v>
      </c>
      <c r="BB623" s="41" t="e">
        <f>+VLOOKUP($B623,[4]!Tipo_Gráfico[#Data],2,0)</f>
        <v>#REF!</v>
      </c>
      <c r="BC623" s="36" t="str">
        <f t="shared" si="442"/>
        <v>Servicio de Impuestos Internos , Ministerio de Hacienda, Chile</v>
      </c>
      <c r="BD623" s="35" t="e">
        <f>+VLOOKUP($AA623,[4]!unidad_medida[[nombre]:[Columna1]],2,0)</f>
        <v>#REF!</v>
      </c>
      <c r="BE623" s="40" t="str">
        <f t="shared" si="448"/>
        <v>No Aplica</v>
      </c>
      <c r="BF623" s="40" t="str">
        <f t="shared" si="448"/>
        <v>No Aplica</v>
      </c>
      <c r="BG623" s="40" t="str">
        <f t="shared" si="448"/>
        <v>No Aplica</v>
      </c>
      <c r="BH623" s="41" t="e">
        <f>+VLOOKUP($AP623,[4]!Responsables[#Data],3,0)</f>
        <v>#REF!</v>
      </c>
      <c r="BI623" s="41" t="e">
        <f>+VLOOKUP($AA623,[4]!unidad_medida[[nombre]:[Columna1]],5,0)</f>
        <v>#REF!</v>
      </c>
    </row>
    <row r="624" spans="1:61" ht="24" x14ac:dyDescent="0.35">
      <c r="A624" s="58" t="s">
        <v>250</v>
      </c>
      <c r="B624" s="58" t="s">
        <v>251</v>
      </c>
      <c r="C624" s="59">
        <v>4.4000000000000004</v>
      </c>
      <c r="D624" s="19">
        <f t="shared" si="439"/>
        <v>152</v>
      </c>
      <c r="E624" s="20" t="s">
        <v>237</v>
      </c>
      <c r="F624" s="21"/>
      <c r="G624" s="22"/>
      <c r="H624" s="22"/>
      <c r="I624" s="24">
        <v>100115001</v>
      </c>
      <c r="J624" s="23" t="s">
        <v>48</v>
      </c>
      <c r="K624" s="22"/>
      <c r="L624" s="22"/>
      <c r="M624" s="22"/>
      <c r="N624" s="22"/>
      <c r="O624" s="22"/>
      <c r="P624" s="53" t="str">
        <f t="shared" si="444"/>
        <v>Número de Empresas y Ventas del Sector Agrícola en cultivos de  Semillas de hortalizas según la Categoría de Tamaño Específica del Servicio de Impuestos Internos de Chile para el Año 2020 (USD)</v>
      </c>
      <c r="Q624" s="20" t="str">
        <f t="shared" si="445"/>
        <v>Informe 4</v>
      </c>
      <c r="R624" s="49" t="s">
        <v>187</v>
      </c>
      <c r="S624" s="50">
        <f t="shared" si="446"/>
        <v>100115001</v>
      </c>
      <c r="T624" s="28"/>
      <c r="U624" s="28"/>
      <c r="V624" s="28"/>
      <c r="W624" s="28"/>
      <c r="X624" s="28"/>
      <c r="Y624" s="28"/>
      <c r="Z624" s="25"/>
      <c r="AA624" s="29"/>
      <c r="AB624" s="30" t="str">
        <f t="shared" si="449"/>
        <v>Chile</v>
      </c>
      <c r="AC624" s="31" t="str">
        <f t="shared" si="449"/>
        <v>Año 2020</v>
      </c>
      <c r="AD624" s="32" t="str">
        <f t="shared" si="449"/>
        <v>Múltiples</v>
      </c>
      <c r="AE624" s="30" t="str">
        <f t="shared" si="449"/>
        <v>Ventas</v>
      </c>
      <c r="AG624" s="33" t="str">
        <f t="shared" si="434"/>
        <v>Informe 4</v>
      </c>
      <c r="AH624" s="34" t="str">
        <f t="shared" si="451"/>
        <v>Ventas Estimadas Agricultura</v>
      </c>
      <c r="AI624" s="34" t="str">
        <f t="shared" si="451"/>
        <v>Ventas estimadas de empresas dedicadas a agricultura y/o ganadería</v>
      </c>
      <c r="AJ624" s="34" t="str">
        <f t="shared" si="435"/>
        <v>Número de Empresas y Ventas del Sector Agrícola en cultivos de  Semillas de hortalizas según la Categoría de Tamaño Específica del Servicio de Impuestos Internos de Chile para el Año 2020 (USD)</v>
      </c>
      <c r="AK624" s="35" t="str">
        <f t="shared" si="450"/>
        <v>Año 2020</v>
      </c>
      <c r="AL624" s="34" t="str">
        <f t="shared" si="450"/>
        <v>venta estimada, empresas en agricultura, cultivos, actividad económica, agricultura, ganadería</v>
      </c>
      <c r="AM624" s="36">
        <f t="shared" si="436"/>
        <v>0</v>
      </c>
      <c r="AN624" s="44" t="str">
        <f t="shared" si="447"/>
        <v>CHL</v>
      </c>
      <c r="AO624" s="44" t="str">
        <f t="shared" si="447"/>
        <v>País</v>
      </c>
      <c r="AP624" s="34" t="str">
        <f t="shared" si="447"/>
        <v>Número de Empleados de las empresas dedicadas a una actividad económica asociada a la agricultura o la ganadería, según tamaño de la empresa.</v>
      </c>
      <c r="AQ624" s="45">
        <f t="shared" si="447"/>
        <v>44324</v>
      </c>
      <c r="AR624" s="36" t="str">
        <f t="shared" si="447"/>
        <v>Español</v>
      </c>
      <c r="AS624" s="36" t="str">
        <f t="shared" si="447"/>
        <v>Naty</v>
      </c>
      <c r="AT624" s="40" t="str">
        <f t="shared" si="447"/>
        <v>No Aplica</v>
      </c>
      <c r="AU624" s="40" t="str">
        <f t="shared" si="447"/>
        <v>No Aplica</v>
      </c>
      <c r="AV624" s="40" t="str">
        <f t="shared" si="447"/>
        <v>No Aplica</v>
      </c>
      <c r="AW624" s="35">
        <f t="shared" si="447"/>
        <v>100117006</v>
      </c>
      <c r="AX624" s="41" t="e">
        <f t="shared" si="447"/>
        <v>#REF!</v>
      </c>
      <c r="AY624" s="46" t="str">
        <f t="shared" si="447"/>
        <v>Fruta</v>
      </c>
      <c r="AZ624" s="40">
        <f t="shared" si="447"/>
        <v>38</v>
      </c>
      <c r="BA624" s="41" t="e">
        <f>+VLOOKUP($Z624,[4]!Temporalidad[[nombre]:[Columna1]],7,0)</f>
        <v>#REF!</v>
      </c>
      <c r="BB624" s="41" t="e">
        <f>+VLOOKUP($B624,[4]!Tipo_Gráfico[#Data],2,0)</f>
        <v>#REF!</v>
      </c>
      <c r="BC624" s="36" t="str">
        <f t="shared" si="442"/>
        <v>Servicio de Impuestos Internos , Ministerio de Hacienda, Chile</v>
      </c>
      <c r="BD624" s="35" t="e">
        <f>+VLOOKUP($AA624,[4]!unidad_medida[[nombre]:[Columna1]],2,0)</f>
        <v>#REF!</v>
      </c>
      <c r="BE624" s="40" t="str">
        <f t="shared" si="448"/>
        <v>No Aplica</v>
      </c>
      <c r="BF624" s="40" t="str">
        <f t="shared" si="448"/>
        <v>No Aplica</v>
      </c>
      <c r="BG624" s="40" t="str">
        <f t="shared" si="448"/>
        <v>No Aplica</v>
      </c>
      <c r="BH624" s="41" t="e">
        <f>+VLOOKUP($AP624,[4]!Responsables[#Data],3,0)</f>
        <v>#REF!</v>
      </c>
      <c r="BI624" s="41" t="e">
        <f>+VLOOKUP($AA624,[4]!unidad_medida[[nombre]:[Columna1]],5,0)</f>
        <v>#REF!</v>
      </c>
    </row>
    <row r="625" spans="1:61" ht="42" x14ac:dyDescent="0.35">
      <c r="A625" s="58" t="s">
        <v>250</v>
      </c>
      <c r="B625" s="58" t="s">
        <v>251</v>
      </c>
      <c r="C625" s="59">
        <v>4.4000000000000004</v>
      </c>
      <c r="D625" s="19">
        <f t="shared" si="439"/>
        <v>153</v>
      </c>
      <c r="E625" s="20" t="s">
        <v>237</v>
      </c>
      <c r="F625" s="21"/>
      <c r="G625" s="22"/>
      <c r="H625" s="22"/>
      <c r="I625" s="24">
        <v>100115003</v>
      </c>
      <c r="J625" s="23" t="s">
        <v>48</v>
      </c>
      <c r="K625" s="22"/>
      <c r="L625" s="22"/>
      <c r="M625" s="22"/>
      <c r="N625" s="22"/>
      <c r="O625" s="22"/>
      <c r="P625" s="53" t="str">
        <f t="shared" si="444"/>
        <v>Número de Empresas y Ventas del Sector Agrícola en cultivos de  Otras semillas de cereales, legumbres y oleaginosas según la Categoría de Tamaño Específica del Servicio de Impuestos Internos de Chile para el Año 2020 (USD)</v>
      </c>
      <c r="Q625" s="20" t="str">
        <f t="shared" si="445"/>
        <v>Informe 4</v>
      </c>
      <c r="R625" s="49" t="s">
        <v>189</v>
      </c>
      <c r="S625" s="50">
        <f t="shared" si="446"/>
        <v>100115003</v>
      </c>
      <c r="T625" s="28"/>
      <c r="U625" s="28"/>
      <c r="V625" s="28"/>
      <c r="W625" s="28"/>
      <c r="X625" s="28"/>
      <c r="Y625" s="28"/>
      <c r="Z625" s="25"/>
      <c r="AA625" s="29"/>
      <c r="AB625" s="30" t="str">
        <f t="shared" si="449"/>
        <v>Chile</v>
      </c>
      <c r="AC625" s="31" t="str">
        <f t="shared" si="449"/>
        <v>Año 2020</v>
      </c>
      <c r="AD625" s="32" t="str">
        <f t="shared" si="449"/>
        <v>Múltiples</v>
      </c>
      <c r="AE625" s="30" t="str">
        <f t="shared" si="449"/>
        <v>Ventas</v>
      </c>
      <c r="AG625" s="33" t="str">
        <f t="shared" si="434"/>
        <v>Informe 4</v>
      </c>
      <c r="AH625" s="34" t="str">
        <f t="shared" si="451"/>
        <v>Ventas Estimadas Agricultura</v>
      </c>
      <c r="AI625" s="34" t="str">
        <f t="shared" si="451"/>
        <v>Ventas estimadas de empresas dedicadas a agricultura y/o ganadería</v>
      </c>
      <c r="AJ625" s="34" t="str">
        <f t="shared" si="435"/>
        <v>Número de Empresas y Ventas del Sector Agrícola en cultivos de  Otras semillas de cereales, legumbres y oleaginosas según la Categoría de Tamaño Específica del Servicio de Impuestos Internos de Chile para el Año 2020 (USD)</v>
      </c>
      <c r="AK625" s="35" t="str">
        <f t="shared" si="450"/>
        <v>Año 2020</v>
      </c>
      <c r="AL625" s="34" t="str">
        <f t="shared" si="450"/>
        <v>venta estimada, empresas en agricultura, cultivos, actividad económica, agricultura, ganadería</v>
      </c>
      <c r="AM625" s="36">
        <f t="shared" si="436"/>
        <v>0</v>
      </c>
      <c r="AN625" s="44" t="str">
        <f t="shared" si="447"/>
        <v>CHL</v>
      </c>
      <c r="AO625" s="44" t="str">
        <f t="shared" si="447"/>
        <v>País</v>
      </c>
      <c r="AP625" s="34" t="str">
        <f t="shared" si="447"/>
        <v>Número de Empleados de las empresas dedicadas a una actividad económica asociada a la agricultura o la ganadería, según tamaño de la empresa.</v>
      </c>
      <c r="AQ625" s="45">
        <f t="shared" si="447"/>
        <v>44324</v>
      </c>
      <c r="AR625" s="36" t="str">
        <f t="shared" si="447"/>
        <v>Español</v>
      </c>
      <c r="AS625" s="36" t="str">
        <f t="shared" si="447"/>
        <v>Naty</v>
      </c>
      <c r="AT625" s="40" t="str">
        <f t="shared" si="447"/>
        <v>No Aplica</v>
      </c>
      <c r="AU625" s="40" t="str">
        <f t="shared" si="447"/>
        <v>No Aplica</v>
      </c>
      <c r="AV625" s="40" t="str">
        <f t="shared" si="447"/>
        <v>No Aplica</v>
      </c>
      <c r="AW625" s="35">
        <f t="shared" si="447"/>
        <v>100117006</v>
      </c>
      <c r="AX625" s="41" t="e">
        <f t="shared" si="447"/>
        <v>#REF!</v>
      </c>
      <c r="AY625" s="46" t="str">
        <f t="shared" si="447"/>
        <v>Fruta</v>
      </c>
      <c r="AZ625" s="40">
        <f t="shared" si="447"/>
        <v>38</v>
      </c>
      <c r="BA625" s="41" t="e">
        <f>+VLOOKUP($Z625,[4]!Temporalidad[[nombre]:[Columna1]],7,0)</f>
        <v>#REF!</v>
      </c>
      <c r="BB625" s="41" t="e">
        <f>+VLOOKUP($B625,[4]!Tipo_Gráfico[#Data],2,0)</f>
        <v>#REF!</v>
      </c>
      <c r="BC625" s="36" t="str">
        <f t="shared" si="442"/>
        <v>Servicio de Impuestos Internos , Ministerio de Hacienda, Chile</v>
      </c>
      <c r="BD625" s="35" t="e">
        <f>+VLOOKUP($AA625,[4]!unidad_medida[[nombre]:[Columna1]],2,0)</f>
        <v>#REF!</v>
      </c>
      <c r="BE625" s="40" t="str">
        <f t="shared" si="448"/>
        <v>No Aplica</v>
      </c>
      <c r="BF625" s="40" t="str">
        <f t="shared" si="448"/>
        <v>No Aplica</v>
      </c>
      <c r="BG625" s="40" t="str">
        <f t="shared" si="448"/>
        <v>No Aplica</v>
      </c>
      <c r="BH625" s="41" t="e">
        <f>+VLOOKUP($AP625,[4]!Responsables[#Data],3,0)</f>
        <v>#REF!</v>
      </c>
      <c r="BI625" s="41" t="e">
        <f>+VLOOKUP($AA625,[4]!unidad_medida[[nombre]:[Columna1]],5,0)</f>
        <v>#REF!</v>
      </c>
    </row>
    <row r="626" spans="1:61" ht="24" x14ac:dyDescent="0.35">
      <c r="A626" s="58" t="s">
        <v>250</v>
      </c>
      <c r="B626" s="58" t="s">
        <v>251</v>
      </c>
      <c r="C626" s="59">
        <v>4.4000000000000004</v>
      </c>
      <c r="D626" s="19">
        <f t="shared" si="439"/>
        <v>154</v>
      </c>
      <c r="E626" s="20" t="s">
        <v>237</v>
      </c>
      <c r="F626" s="21"/>
      <c r="G626" s="22"/>
      <c r="H626" s="22"/>
      <c r="I626" s="24">
        <v>100117002</v>
      </c>
      <c r="J626" s="23" t="s">
        <v>48</v>
      </c>
      <c r="K626" s="22"/>
      <c r="L626" s="22"/>
      <c r="M626" s="22"/>
      <c r="N626" s="22"/>
      <c r="O626" s="22"/>
      <c r="P626" s="53" t="str">
        <f t="shared" si="444"/>
        <v>Número de Empresas y Ventas del Sector Agrícola en cultivos de  Plantas de fibra según la Categoría de Tamaño Específica del Servicio de Impuestos Internos de Chile para el Año 2020 (USD)</v>
      </c>
      <c r="Q626" s="20" t="str">
        <f t="shared" si="445"/>
        <v>Informe 4</v>
      </c>
      <c r="R626" s="49" t="s">
        <v>191</v>
      </c>
      <c r="S626" s="50">
        <f t="shared" si="446"/>
        <v>100117002</v>
      </c>
      <c r="T626" s="28"/>
      <c r="U626" s="28"/>
      <c r="V626" s="28"/>
      <c r="W626" s="28"/>
      <c r="X626" s="28"/>
      <c r="Y626" s="28"/>
      <c r="Z626" s="25"/>
      <c r="AA626" s="29"/>
      <c r="AB626" s="30" t="str">
        <f t="shared" si="449"/>
        <v>Chile</v>
      </c>
      <c r="AC626" s="31" t="str">
        <f t="shared" si="449"/>
        <v>Año 2020</v>
      </c>
      <c r="AD626" s="32" t="str">
        <f t="shared" si="449"/>
        <v>Múltiples</v>
      </c>
      <c r="AE626" s="30" t="str">
        <f t="shared" si="449"/>
        <v>Ventas</v>
      </c>
      <c r="AG626" s="33" t="str">
        <f t="shared" si="434"/>
        <v>Informe 4</v>
      </c>
      <c r="AH626" s="34" t="str">
        <f t="shared" si="451"/>
        <v>Ventas Estimadas Agricultura</v>
      </c>
      <c r="AI626" s="34" t="str">
        <f t="shared" si="451"/>
        <v>Ventas estimadas de empresas dedicadas a agricultura y/o ganadería</v>
      </c>
      <c r="AJ626" s="34" t="str">
        <f t="shared" si="435"/>
        <v>Número de Empresas y Ventas del Sector Agrícola en cultivos de  Plantas de fibra según la Categoría de Tamaño Específica del Servicio de Impuestos Internos de Chile para el Año 2020 (USD)</v>
      </c>
      <c r="AK626" s="35" t="str">
        <f t="shared" si="450"/>
        <v>Año 2020</v>
      </c>
      <c r="AL626" s="34" t="str">
        <f t="shared" si="450"/>
        <v>venta estimada, empresas en agricultura, cultivos, actividad económica, agricultura, ganadería</v>
      </c>
      <c r="AM626" s="36">
        <f t="shared" si="436"/>
        <v>0</v>
      </c>
      <c r="AN626" s="44" t="str">
        <f t="shared" si="447"/>
        <v>CHL</v>
      </c>
      <c r="AO626" s="44" t="str">
        <f t="shared" si="447"/>
        <v>País</v>
      </c>
      <c r="AP626" s="34" t="str">
        <f t="shared" si="447"/>
        <v>Número de Empleados de las empresas dedicadas a una actividad económica asociada a la agricultura o la ganadería, según tamaño de la empresa.</v>
      </c>
      <c r="AQ626" s="45">
        <f t="shared" si="447"/>
        <v>44324</v>
      </c>
      <c r="AR626" s="36" t="str">
        <f t="shared" si="447"/>
        <v>Español</v>
      </c>
      <c r="AS626" s="36" t="str">
        <f t="shared" si="447"/>
        <v>Naty</v>
      </c>
      <c r="AT626" s="40" t="str">
        <f t="shared" si="447"/>
        <v>No Aplica</v>
      </c>
      <c r="AU626" s="40" t="str">
        <f t="shared" si="447"/>
        <v>No Aplica</v>
      </c>
      <c r="AV626" s="40" t="str">
        <f t="shared" si="447"/>
        <v>No Aplica</v>
      </c>
      <c r="AW626" s="35">
        <f t="shared" si="447"/>
        <v>100117006</v>
      </c>
      <c r="AX626" s="41" t="e">
        <f t="shared" si="447"/>
        <v>#REF!</v>
      </c>
      <c r="AY626" s="46" t="str">
        <f t="shared" si="447"/>
        <v>Fruta</v>
      </c>
      <c r="AZ626" s="40">
        <f t="shared" si="447"/>
        <v>38</v>
      </c>
      <c r="BA626" s="41" t="e">
        <f>+VLOOKUP($Z626,[4]!Temporalidad[[nombre]:[Columna1]],7,0)</f>
        <v>#REF!</v>
      </c>
      <c r="BB626" s="41" t="e">
        <f>+VLOOKUP($B626,[4]!Tipo_Gráfico[#Data],2,0)</f>
        <v>#REF!</v>
      </c>
      <c r="BC626" s="36" t="str">
        <f t="shared" si="442"/>
        <v>Servicio de Impuestos Internos , Ministerio de Hacienda, Chile</v>
      </c>
      <c r="BD626" s="35" t="e">
        <f>+VLOOKUP($AA626,[4]!unidad_medida[[nombre]:[Columna1]],2,0)</f>
        <v>#REF!</v>
      </c>
      <c r="BE626" s="40" t="str">
        <f t="shared" si="448"/>
        <v>No Aplica</v>
      </c>
      <c r="BF626" s="40" t="str">
        <f t="shared" si="448"/>
        <v>No Aplica</v>
      </c>
      <c r="BG626" s="40" t="str">
        <f t="shared" si="448"/>
        <v>No Aplica</v>
      </c>
      <c r="BH626" s="41" t="e">
        <f>+VLOOKUP($AP626,[4]!Responsables[#Data],3,0)</f>
        <v>#REF!</v>
      </c>
      <c r="BI626" s="41" t="e">
        <f>+VLOOKUP($AA626,[4]!unidad_medida[[nombre]:[Columna1]],5,0)</f>
        <v>#REF!</v>
      </c>
    </row>
    <row r="627" spans="1:61" ht="24" x14ac:dyDescent="0.35">
      <c r="A627" s="58" t="s">
        <v>250</v>
      </c>
      <c r="B627" s="58" t="s">
        <v>251</v>
      </c>
      <c r="C627" s="59">
        <v>4.4000000000000004</v>
      </c>
      <c r="D627" s="19">
        <f t="shared" si="439"/>
        <v>155</v>
      </c>
      <c r="E627" s="20" t="s">
        <v>237</v>
      </c>
      <c r="F627" s="21"/>
      <c r="G627" s="22"/>
      <c r="H627" s="22"/>
      <c r="I627" s="24">
        <v>100117005</v>
      </c>
      <c r="J627" s="23" t="s">
        <v>48</v>
      </c>
      <c r="K627" s="22"/>
      <c r="L627" s="22"/>
      <c r="M627" s="22"/>
      <c r="N627" s="22"/>
      <c r="O627" s="22"/>
      <c r="P627" s="53" t="str">
        <f t="shared" si="444"/>
        <v>Número de Empresas y Ventas del Sector Agrícola en cultivos de  Flores según la Categoría de Tamaño Específica del Servicio de Impuestos Internos de Chile para el Año 2020 (USD)</v>
      </c>
      <c r="Q627" s="20" t="str">
        <f t="shared" si="445"/>
        <v>Informe 4</v>
      </c>
      <c r="R627" s="49" t="s">
        <v>193</v>
      </c>
      <c r="S627" s="50">
        <f t="shared" si="446"/>
        <v>100117005</v>
      </c>
      <c r="T627" s="28"/>
      <c r="U627" s="28"/>
      <c r="V627" s="28"/>
      <c r="W627" s="28"/>
      <c r="X627" s="28"/>
      <c r="Y627" s="28"/>
      <c r="Z627" s="25"/>
      <c r="AA627" s="29"/>
      <c r="AB627" s="30" t="str">
        <f t="shared" si="449"/>
        <v>Chile</v>
      </c>
      <c r="AC627" s="31" t="str">
        <f t="shared" si="449"/>
        <v>Año 2020</v>
      </c>
      <c r="AD627" s="32" t="str">
        <f t="shared" si="449"/>
        <v>Múltiples</v>
      </c>
      <c r="AE627" s="30" t="str">
        <f t="shared" si="449"/>
        <v>Ventas</v>
      </c>
      <c r="AG627" s="33" t="str">
        <f t="shared" si="434"/>
        <v>Informe 4</v>
      </c>
      <c r="AH627" s="34" t="str">
        <f t="shared" si="451"/>
        <v>Ventas Estimadas Agricultura</v>
      </c>
      <c r="AI627" s="34" t="str">
        <f t="shared" si="451"/>
        <v>Ventas estimadas de empresas dedicadas a agricultura y/o ganadería</v>
      </c>
      <c r="AJ627" s="34" t="str">
        <f t="shared" si="435"/>
        <v>Número de Empresas y Ventas del Sector Agrícola en cultivos de  Flores según la Categoría de Tamaño Específica del Servicio de Impuestos Internos de Chile para el Año 2020 (USD)</v>
      </c>
      <c r="AK627" s="35" t="str">
        <f t="shared" si="450"/>
        <v>Año 2020</v>
      </c>
      <c r="AL627" s="34" t="str">
        <f t="shared" si="450"/>
        <v>venta estimada, empresas en agricultura, cultivos, actividad económica, agricultura, ganadería</v>
      </c>
      <c r="AM627" s="36">
        <f t="shared" si="436"/>
        <v>0</v>
      </c>
      <c r="AN627" s="44" t="str">
        <f t="shared" si="447"/>
        <v>CHL</v>
      </c>
      <c r="AO627" s="44" t="str">
        <f t="shared" si="447"/>
        <v>País</v>
      </c>
      <c r="AP627" s="34" t="str">
        <f t="shared" si="447"/>
        <v>Número de Empleados de las empresas dedicadas a una actividad económica asociada a la agricultura o la ganadería, según tamaño de la empresa.</v>
      </c>
      <c r="AQ627" s="45">
        <f t="shared" si="447"/>
        <v>44324</v>
      </c>
      <c r="AR627" s="36" t="str">
        <f t="shared" si="447"/>
        <v>Español</v>
      </c>
      <c r="AS627" s="36" t="str">
        <f t="shared" si="447"/>
        <v>Naty</v>
      </c>
      <c r="AT627" s="40" t="str">
        <f t="shared" si="447"/>
        <v>No Aplica</v>
      </c>
      <c r="AU627" s="40" t="str">
        <f t="shared" si="447"/>
        <v>No Aplica</v>
      </c>
      <c r="AV627" s="40" t="str">
        <f t="shared" si="447"/>
        <v>No Aplica</v>
      </c>
      <c r="AW627" s="35">
        <f t="shared" si="447"/>
        <v>100117006</v>
      </c>
      <c r="AX627" s="41" t="e">
        <f t="shared" si="447"/>
        <v>#REF!</v>
      </c>
      <c r="AY627" s="46" t="str">
        <f t="shared" si="447"/>
        <v>Fruta</v>
      </c>
      <c r="AZ627" s="40">
        <f t="shared" si="447"/>
        <v>38</v>
      </c>
      <c r="BA627" s="41" t="e">
        <f>+VLOOKUP($Z627,[4]!Temporalidad[[nombre]:[Columna1]],7,0)</f>
        <v>#REF!</v>
      </c>
      <c r="BB627" s="41" t="e">
        <f>+VLOOKUP($B627,[4]!Tipo_Gráfico[#Data],2,0)</f>
        <v>#REF!</v>
      </c>
      <c r="BC627" s="36" t="str">
        <f t="shared" si="442"/>
        <v>Servicio de Impuestos Internos , Ministerio de Hacienda, Chile</v>
      </c>
      <c r="BD627" s="35" t="e">
        <f>+VLOOKUP($AA627,[4]!unidad_medida[[nombre]:[Columna1]],2,0)</f>
        <v>#REF!</v>
      </c>
      <c r="BE627" s="40" t="str">
        <f t="shared" si="448"/>
        <v>No Aplica</v>
      </c>
      <c r="BF627" s="40" t="str">
        <f t="shared" si="448"/>
        <v>No Aplica</v>
      </c>
      <c r="BG627" s="40" t="str">
        <f t="shared" si="448"/>
        <v>No Aplica</v>
      </c>
      <c r="BH627" s="41" t="e">
        <f>+VLOOKUP($AP627,[4]!Responsables[#Data],3,0)</f>
        <v>#REF!</v>
      </c>
      <c r="BI627" s="41" t="e">
        <f>+VLOOKUP($AA627,[4]!unidad_medida[[nombre]:[Columna1]],5,0)</f>
        <v>#REF!</v>
      </c>
    </row>
    <row r="628" spans="1:61" ht="42" x14ac:dyDescent="0.35">
      <c r="A628" s="58" t="s">
        <v>250</v>
      </c>
      <c r="B628" s="58" t="s">
        <v>251</v>
      </c>
      <c r="C628" s="59">
        <v>4.4000000000000004</v>
      </c>
      <c r="D628" s="19">
        <f t="shared" si="439"/>
        <v>156</v>
      </c>
      <c r="E628" s="20" t="s">
        <v>237</v>
      </c>
      <c r="F628" s="21"/>
      <c r="G628" s="22"/>
      <c r="H628" s="22"/>
      <c r="I628" s="24">
        <v>100117006</v>
      </c>
      <c r="J628" s="23" t="s">
        <v>48</v>
      </c>
      <c r="K628" s="22"/>
      <c r="L628" s="22"/>
      <c r="M628" s="22"/>
      <c r="N628" s="22"/>
      <c r="O628" s="22"/>
      <c r="P628" s="53" t="str">
        <f t="shared" si="444"/>
        <v>Número de Empresas y Ventas del Sector Agrícola en cultivos de  Forraje en praderas mejoradas o sembradas según la Categoría de Tamaño Específica del Servicio de Impuestos Internos de Chile para el Año 2020 (USD)</v>
      </c>
      <c r="Q628" s="20" t="str">
        <f t="shared" si="445"/>
        <v>Informe 4</v>
      </c>
      <c r="R628" s="49" t="s">
        <v>195</v>
      </c>
      <c r="S628" s="50">
        <f t="shared" si="446"/>
        <v>100117006</v>
      </c>
      <c r="T628" s="28"/>
      <c r="U628" s="28"/>
      <c r="V628" s="28"/>
      <c r="W628" s="28"/>
      <c r="X628" s="28"/>
      <c r="Y628" s="28"/>
      <c r="Z628" s="25"/>
      <c r="AA628" s="29"/>
      <c r="AB628" s="30" t="str">
        <f t="shared" si="449"/>
        <v>Chile</v>
      </c>
      <c r="AC628" s="31" t="str">
        <f t="shared" si="449"/>
        <v>Año 2020</v>
      </c>
      <c r="AD628" s="32" t="str">
        <f t="shared" si="449"/>
        <v>Múltiples</v>
      </c>
      <c r="AE628" s="30" t="str">
        <f t="shared" si="449"/>
        <v>Ventas</v>
      </c>
      <c r="AG628" s="33" t="str">
        <f t="shared" si="434"/>
        <v>Informe 4</v>
      </c>
      <c r="AH628" s="34" t="str">
        <f t="shared" si="451"/>
        <v>Ventas Estimadas Agricultura</v>
      </c>
      <c r="AI628" s="34" t="str">
        <f t="shared" si="451"/>
        <v>Ventas estimadas de empresas dedicadas a agricultura y/o ganadería</v>
      </c>
      <c r="AJ628" s="34" t="str">
        <f t="shared" si="435"/>
        <v>Número de Empresas y Ventas del Sector Agrícola en cultivos de  Forraje en praderas mejoradas o sembradas según la Categoría de Tamaño Específica del Servicio de Impuestos Internos de Chile para el Año 2020 (USD)</v>
      </c>
      <c r="AK628" s="35" t="str">
        <f t="shared" si="450"/>
        <v>Año 2020</v>
      </c>
      <c r="AL628" s="34" t="str">
        <f t="shared" si="450"/>
        <v>venta estimada, empresas en agricultura, cultivos, actividad económica, agricultura, ganadería</v>
      </c>
      <c r="AM628" s="36">
        <f t="shared" si="436"/>
        <v>0</v>
      </c>
      <c r="AN628" s="44" t="str">
        <f t="shared" si="447"/>
        <v>CHL</v>
      </c>
      <c r="AO628" s="44" t="str">
        <f t="shared" si="447"/>
        <v>País</v>
      </c>
      <c r="AP628" s="34" t="str">
        <f t="shared" si="447"/>
        <v>Número de Empleados de las empresas dedicadas a una actividad económica asociada a la agricultura o la ganadería, según tamaño de la empresa.</v>
      </c>
      <c r="AQ628" s="45">
        <f t="shared" si="447"/>
        <v>44324</v>
      </c>
      <c r="AR628" s="36" t="str">
        <f t="shared" si="447"/>
        <v>Español</v>
      </c>
      <c r="AS628" s="36" t="str">
        <f t="shared" si="447"/>
        <v>Naty</v>
      </c>
      <c r="AT628" s="40" t="str">
        <f t="shared" si="447"/>
        <v>No Aplica</v>
      </c>
      <c r="AU628" s="40" t="str">
        <f t="shared" si="447"/>
        <v>No Aplica</v>
      </c>
      <c r="AV628" s="40" t="str">
        <f t="shared" si="447"/>
        <v>No Aplica</v>
      </c>
      <c r="AW628" s="35">
        <f t="shared" si="447"/>
        <v>100117006</v>
      </c>
      <c r="AX628" s="41" t="e">
        <f t="shared" si="447"/>
        <v>#REF!</v>
      </c>
      <c r="AY628" s="46" t="str">
        <f t="shared" si="447"/>
        <v>Fruta</v>
      </c>
      <c r="AZ628" s="40">
        <f t="shared" si="447"/>
        <v>38</v>
      </c>
      <c r="BA628" s="41" t="e">
        <f>+VLOOKUP($Z628,[4]!Temporalidad[[nombre]:[Columna1]],7,0)</f>
        <v>#REF!</v>
      </c>
      <c r="BB628" s="41" t="e">
        <f>+VLOOKUP($B628,[4]!Tipo_Gráfico[#Data],2,0)</f>
        <v>#REF!</v>
      </c>
      <c r="BC628" s="36" t="str">
        <f t="shared" si="442"/>
        <v>Servicio de Impuestos Internos , Ministerio de Hacienda, Chile</v>
      </c>
      <c r="BD628" s="35" t="e">
        <f>+VLOOKUP($AA628,[4]!unidad_medida[[nombre]:[Columna1]],2,0)</f>
        <v>#REF!</v>
      </c>
      <c r="BE628" s="40" t="str">
        <f t="shared" si="448"/>
        <v>No Aplica</v>
      </c>
      <c r="BF628" s="40" t="str">
        <f t="shared" si="448"/>
        <v>No Aplica</v>
      </c>
      <c r="BG628" s="40" t="str">
        <f t="shared" si="448"/>
        <v>No Aplica</v>
      </c>
      <c r="BH628" s="41" t="e">
        <f>+VLOOKUP($AP628,[4]!Responsables[#Data],3,0)</f>
        <v>#REF!</v>
      </c>
      <c r="BI628" s="41" t="e">
        <f>+VLOOKUP($AA628,[4]!unidad_medida[[nombre]:[Columna1]],5,0)</f>
        <v>#REF!</v>
      </c>
    </row>
    <row r="629" spans="1:61" ht="24" x14ac:dyDescent="0.35">
      <c r="A629" s="58" t="s">
        <v>250</v>
      </c>
      <c r="B629" s="58" t="s">
        <v>251</v>
      </c>
      <c r="C629" s="59">
        <v>4.4000000000000004</v>
      </c>
      <c r="D629" s="19">
        <f t="shared" si="439"/>
        <v>157</v>
      </c>
      <c r="E629" s="20" t="s">
        <v>245</v>
      </c>
      <c r="F629" s="21"/>
      <c r="G629" s="22"/>
      <c r="H629" s="23" t="s">
        <v>48</v>
      </c>
      <c r="I629" s="23" t="s">
        <v>48</v>
      </c>
      <c r="J629" s="23" t="s">
        <v>48</v>
      </c>
      <c r="K629" s="22"/>
      <c r="L629" s="22"/>
      <c r="M629" s="22"/>
      <c r="N629" s="22"/>
      <c r="O629" s="22"/>
      <c r="P629" s="53" t="s">
        <v>246</v>
      </c>
      <c r="Q629" s="20" t="s">
        <v>247</v>
      </c>
      <c r="R629" s="51"/>
      <c r="S629" s="52"/>
      <c r="T629" s="28"/>
      <c r="U629" s="28"/>
      <c r="V629" s="28"/>
      <c r="W629" s="28"/>
      <c r="X629" s="28"/>
      <c r="Y629" s="28"/>
      <c r="Z629" s="25"/>
      <c r="AA629" s="29"/>
      <c r="AB629" s="30" t="str">
        <f t="shared" si="449"/>
        <v>Chile</v>
      </c>
      <c r="AC629" s="31" t="str">
        <f t="shared" si="449"/>
        <v>Año 2020</v>
      </c>
      <c r="AD629" s="32" t="str">
        <f t="shared" si="449"/>
        <v>Múltiples</v>
      </c>
      <c r="AE629" s="30" t="str">
        <f t="shared" si="449"/>
        <v>Ventas</v>
      </c>
      <c r="AG629" s="33" t="str">
        <f t="shared" si="434"/>
        <v>Reporte 1</v>
      </c>
      <c r="AH629" s="34" t="str">
        <f t="shared" si="451"/>
        <v>Ventas Estimadas Agricultura</v>
      </c>
      <c r="AI629" s="34" t="str">
        <f t="shared" si="451"/>
        <v>Ventas estimadas de empresas dedicadas a agricultura y/o ganadería</v>
      </c>
      <c r="AJ629" s="34" t="str">
        <f t="shared" si="435"/>
        <v>Número de Empresas y Ventas del Sector Agrícola según la Categoría de Tamaño Específica del Servicio de Impuestos Internos de Chile para el Año 2020</v>
      </c>
      <c r="AK629" s="35" t="str">
        <f t="shared" si="450"/>
        <v>Año 2020</v>
      </c>
      <c r="AL629" s="34" t="str">
        <f t="shared" si="450"/>
        <v>venta estimada, empresas en agricultura, cultivos, actividad económica, agricultura, ganadería</v>
      </c>
      <c r="AM629" s="36">
        <f t="shared" si="436"/>
        <v>0</v>
      </c>
      <c r="AN629" s="44" t="str">
        <f t="shared" si="447"/>
        <v>CHL</v>
      </c>
      <c r="AO629" s="44" t="str">
        <f t="shared" si="447"/>
        <v>País</v>
      </c>
      <c r="AP629" s="34" t="str">
        <f t="shared" si="447"/>
        <v>Número de Empleados de las empresas dedicadas a una actividad económica asociada a la agricultura o la ganadería, según tamaño de la empresa.</v>
      </c>
      <c r="AQ629" s="45">
        <f t="shared" si="447"/>
        <v>44324</v>
      </c>
      <c r="AR629" s="36" t="str">
        <f t="shared" si="447"/>
        <v>Español</v>
      </c>
      <c r="AS629" s="36" t="str">
        <f t="shared" si="447"/>
        <v>Naty</v>
      </c>
      <c r="AT629" s="40" t="str">
        <f t="shared" si="447"/>
        <v>No Aplica</v>
      </c>
      <c r="AU629" s="40" t="str">
        <f t="shared" si="447"/>
        <v>No Aplica</v>
      </c>
      <c r="AV629" s="40" t="str">
        <f t="shared" si="447"/>
        <v>No Aplica</v>
      </c>
      <c r="AW629" s="35">
        <f t="shared" si="447"/>
        <v>100117006</v>
      </c>
      <c r="AX629" s="41" t="e">
        <f t="shared" si="447"/>
        <v>#REF!</v>
      </c>
      <c r="AY629" s="46" t="str">
        <f t="shared" si="447"/>
        <v>Fruta</v>
      </c>
      <c r="AZ629" s="40">
        <f t="shared" si="447"/>
        <v>38</v>
      </c>
      <c r="BA629" s="41" t="e">
        <f>+VLOOKUP($Z629,[4]!Temporalidad[[nombre]:[Columna1]],7,0)</f>
        <v>#REF!</v>
      </c>
      <c r="BB629" s="41" t="e">
        <f>+VLOOKUP($B629,[4]!Tipo_Gráfico[#Data],2,0)</f>
        <v>#REF!</v>
      </c>
      <c r="BC629" s="36" t="str">
        <f t="shared" si="442"/>
        <v>Servicio de Impuestos Internos , Ministerio de Hacienda, Chile</v>
      </c>
      <c r="BD629" s="35" t="e">
        <f>+VLOOKUP($AA629,[4]!unidad_medida[[nombre]:[Columna1]],2,0)</f>
        <v>#REF!</v>
      </c>
      <c r="BE629" s="40" t="str">
        <f t="shared" si="448"/>
        <v>No Aplica</v>
      </c>
      <c r="BF629" s="40" t="str">
        <f t="shared" si="448"/>
        <v>No Aplica</v>
      </c>
      <c r="BG629" s="40" t="str">
        <f t="shared" si="448"/>
        <v>No Aplica</v>
      </c>
      <c r="BH629" s="41" t="e">
        <f>+VLOOKUP($AP629,[4]!Responsables[#Data],3,0)</f>
        <v>#REF!</v>
      </c>
      <c r="BI629" s="41" t="e">
        <f>+VLOOKUP($AA629,[4]!unidad_medida[[nombre]:[Columna1]],5,0)</f>
        <v>#REF!</v>
      </c>
    </row>
  </sheetData>
  <conditionalFormatting sqref="Q3:Q158">
    <cfRule type="containsText" dxfId="4272" priority="2079" operator="containsText" text="Gráfico 9">
      <formula>NOT(ISERROR(SEARCH("Gráfico 9",Q3)))</formula>
    </cfRule>
    <cfRule type="containsText" dxfId="4271" priority="2080" operator="containsText" text="Gráfico 8">
      <formula>NOT(ISERROR(SEARCH("Gráfico 8",Q3)))</formula>
    </cfRule>
    <cfRule type="containsText" dxfId="4270" priority="2081" operator="containsText" text="Gráfico 7">
      <formula>NOT(ISERROR(SEARCH("Gráfico 7",Q3)))</formula>
    </cfRule>
    <cfRule type="containsText" dxfId="4269" priority="2082" operator="containsText" text="Gráfico 6">
      <formula>NOT(ISERROR(SEARCH("Gráfico 6",Q3)))</formula>
    </cfRule>
    <cfRule type="containsText" dxfId="4268" priority="2083" operator="containsText" text="Gráfico 5">
      <formula>NOT(ISERROR(SEARCH("Gráfico 5",Q3)))</formula>
    </cfRule>
    <cfRule type="containsText" dxfId="4267" priority="2084" operator="containsText" text="Gráfico 4">
      <formula>NOT(ISERROR(SEARCH("Gráfico 4",Q3)))</formula>
    </cfRule>
    <cfRule type="containsText" dxfId="4266" priority="2085" operator="containsText" text="Gráfico 3">
      <formula>NOT(ISERROR(SEARCH("Gráfico 3",Q3)))</formula>
    </cfRule>
    <cfRule type="containsText" dxfId="4265" priority="2086" operator="containsText" text="Gráfico 2">
      <formula>NOT(ISERROR(SEARCH("Gráfico 2",Q3)))</formula>
    </cfRule>
    <cfRule type="containsText" dxfId="4264" priority="2087" operator="containsText" text="Gráfico 1">
      <formula>NOT(ISERROR(SEARCH("Gráfico 1",Q3)))</formula>
    </cfRule>
    <cfRule type="colorScale" priority="2088">
      <colorScale>
        <cfvo type="min"/>
        <cfvo type="percentile" val="50"/>
        <cfvo type="max"/>
        <color rgb="FFF8696B"/>
        <color rgb="FFFFEB84"/>
        <color rgb="FF63BE7B"/>
      </colorScale>
    </cfRule>
  </conditionalFormatting>
  <conditionalFormatting sqref="AB2">
    <cfRule type="containsText" dxfId="4263" priority="2069" operator="containsText" text="Gráfico 9">
      <formula>NOT(ISERROR(SEARCH("Gráfico 9",AB2)))</formula>
    </cfRule>
    <cfRule type="containsText" dxfId="4262" priority="2070" operator="containsText" text="Gráfico 8">
      <formula>NOT(ISERROR(SEARCH("Gráfico 8",AB2)))</formula>
    </cfRule>
    <cfRule type="containsText" dxfId="4261" priority="2071" operator="containsText" text="Gráfico 7">
      <formula>NOT(ISERROR(SEARCH("Gráfico 7",AB2)))</formula>
    </cfRule>
    <cfRule type="containsText" dxfId="4260" priority="2072" operator="containsText" text="Gráfico 6">
      <formula>NOT(ISERROR(SEARCH("Gráfico 6",AB2)))</formula>
    </cfRule>
    <cfRule type="containsText" dxfId="4259" priority="2073" operator="containsText" text="Gráfico 5">
      <formula>NOT(ISERROR(SEARCH("Gráfico 5",AB2)))</formula>
    </cfRule>
    <cfRule type="containsText" dxfId="4258" priority="2074" operator="containsText" text="Gráfico 4">
      <formula>NOT(ISERROR(SEARCH("Gráfico 4",AB2)))</formula>
    </cfRule>
    <cfRule type="containsText" dxfId="4257" priority="2075" operator="containsText" text="Gráfico 3">
      <formula>NOT(ISERROR(SEARCH("Gráfico 3",AB2)))</formula>
    </cfRule>
    <cfRule type="containsText" dxfId="4256" priority="2076" operator="containsText" text="Gráfico 2">
      <formula>NOT(ISERROR(SEARCH("Gráfico 2",AB2)))</formula>
    </cfRule>
    <cfRule type="containsText" dxfId="4255" priority="2077" operator="containsText" text="Gráfico 1">
      <formula>NOT(ISERROR(SEARCH("Gráfico 1",AB2)))</formula>
    </cfRule>
    <cfRule type="colorScale" priority="2078">
      <colorScale>
        <cfvo type="min"/>
        <cfvo type="percentile" val="50"/>
        <cfvo type="max"/>
        <color rgb="FFF8696B"/>
        <color rgb="FFFFEB84"/>
        <color rgb="FF63BE7B"/>
      </colorScale>
    </cfRule>
  </conditionalFormatting>
  <conditionalFormatting sqref="AC2 AE2">
    <cfRule type="containsText" dxfId="4254" priority="2059" operator="containsText" text="Gráfico 9">
      <formula>NOT(ISERROR(SEARCH("Gráfico 9",AC2)))</formula>
    </cfRule>
    <cfRule type="containsText" dxfId="4253" priority="2060" operator="containsText" text="Gráfico 8">
      <formula>NOT(ISERROR(SEARCH("Gráfico 8",AC2)))</formula>
    </cfRule>
    <cfRule type="containsText" dxfId="4252" priority="2061" operator="containsText" text="Gráfico 7">
      <formula>NOT(ISERROR(SEARCH("Gráfico 7",AC2)))</formula>
    </cfRule>
    <cfRule type="containsText" dxfId="4251" priority="2062" operator="containsText" text="Gráfico 6">
      <formula>NOT(ISERROR(SEARCH("Gráfico 6",AC2)))</formula>
    </cfRule>
    <cfRule type="containsText" dxfId="4250" priority="2063" operator="containsText" text="Gráfico 5">
      <formula>NOT(ISERROR(SEARCH("Gráfico 5",AC2)))</formula>
    </cfRule>
    <cfRule type="containsText" dxfId="4249" priority="2064" operator="containsText" text="Gráfico 4">
      <formula>NOT(ISERROR(SEARCH("Gráfico 4",AC2)))</formula>
    </cfRule>
    <cfRule type="containsText" dxfId="4248" priority="2065" operator="containsText" text="Gráfico 3">
      <formula>NOT(ISERROR(SEARCH("Gráfico 3",AC2)))</formula>
    </cfRule>
    <cfRule type="containsText" dxfId="4247" priority="2066" operator="containsText" text="Gráfico 2">
      <formula>NOT(ISERROR(SEARCH("Gráfico 2",AC2)))</formula>
    </cfRule>
    <cfRule type="containsText" dxfId="4246" priority="2067" operator="containsText" text="Gráfico 1">
      <formula>NOT(ISERROR(SEARCH("Gráfico 1",AC2)))</formula>
    </cfRule>
    <cfRule type="colorScale" priority="2068">
      <colorScale>
        <cfvo type="min"/>
        <cfvo type="percentile" val="50"/>
        <cfvo type="max"/>
        <color rgb="FFF8696B"/>
        <color rgb="FFFFEB84"/>
        <color rgb="FF63BE7B"/>
      </colorScale>
    </cfRule>
  </conditionalFormatting>
  <conditionalFormatting sqref="AB3:AB26">
    <cfRule type="containsText" dxfId="4245" priority="2049" operator="containsText" text="Gráfico 9">
      <formula>NOT(ISERROR(SEARCH("Gráfico 9",AB3)))</formula>
    </cfRule>
    <cfRule type="containsText" dxfId="4244" priority="2050" operator="containsText" text="Gráfico 8">
      <formula>NOT(ISERROR(SEARCH("Gráfico 8",AB3)))</formula>
    </cfRule>
    <cfRule type="containsText" dxfId="4243" priority="2051" operator="containsText" text="Gráfico 7">
      <formula>NOT(ISERROR(SEARCH("Gráfico 7",AB3)))</formula>
    </cfRule>
    <cfRule type="containsText" dxfId="4242" priority="2052" operator="containsText" text="Gráfico 6">
      <formula>NOT(ISERROR(SEARCH("Gráfico 6",AB3)))</formula>
    </cfRule>
    <cfRule type="containsText" dxfId="4241" priority="2053" operator="containsText" text="Gráfico 5">
      <formula>NOT(ISERROR(SEARCH("Gráfico 5",AB3)))</formula>
    </cfRule>
    <cfRule type="containsText" dxfId="4240" priority="2054" operator="containsText" text="Gráfico 4">
      <formula>NOT(ISERROR(SEARCH("Gráfico 4",AB3)))</formula>
    </cfRule>
    <cfRule type="containsText" dxfId="4239" priority="2055" operator="containsText" text="Gráfico 3">
      <formula>NOT(ISERROR(SEARCH("Gráfico 3",AB3)))</formula>
    </cfRule>
    <cfRule type="containsText" dxfId="4238" priority="2056" operator="containsText" text="Gráfico 2">
      <formula>NOT(ISERROR(SEARCH("Gráfico 2",AB3)))</formula>
    </cfRule>
    <cfRule type="containsText" dxfId="4237" priority="2057" operator="containsText" text="Gráfico 1">
      <formula>NOT(ISERROR(SEARCH("Gráfico 1",AB3)))</formula>
    </cfRule>
    <cfRule type="colorScale" priority="2058">
      <colorScale>
        <cfvo type="min"/>
        <cfvo type="percentile" val="50"/>
        <cfvo type="max"/>
        <color rgb="FFF8696B"/>
        <color rgb="FFFFEB84"/>
        <color rgb="FF63BE7B"/>
      </colorScale>
    </cfRule>
  </conditionalFormatting>
  <conditionalFormatting sqref="AC3:AC26 AE3:AE26">
    <cfRule type="containsText" dxfId="4236" priority="2039" operator="containsText" text="Gráfico 9">
      <formula>NOT(ISERROR(SEARCH("Gráfico 9",AC3)))</formula>
    </cfRule>
    <cfRule type="containsText" dxfId="4235" priority="2040" operator="containsText" text="Gráfico 8">
      <formula>NOT(ISERROR(SEARCH("Gráfico 8",AC3)))</formula>
    </cfRule>
    <cfRule type="containsText" dxfId="4234" priority="2041" operator="containsText" text="Gráfico 7">
      <formula>NOT(ISERROR(SEARCH("Gráfico 7",AC3)))</formula>
    </cfRule>
    <cfRule type="containsText" dxfId="4233" priority="2042" operator="containsText" text="Gráfico 6">
      <formula>NOT(ISERROR(SEARCH("Gráfico 6",AC3)))</formula>
    </cfRule>
    <cfRule type="containsText" dxfId="4232" priority="2043" operator="containsText" text="Gráfico 5">
      <formula>NOT(ISERROR(SEARCH("Gráfico 5",AC3)))</formula>
    </cfRule>
    <cfRule type="containsText" dxfId="4231" priority="2044" operator="containsText" text="Gráfico 4">
      <formula>NOT(ISERROR(SEARCH("Gráfico 4",AC3)))</formula>
    </cfRule>
    <cfRule type="containsText" dxfId="4230" priority="2045" operator="containsText" text="Gráfico 3">
      <formula>NOT(ISERROR(SEARCH("Gráfico 3",AC3)))</formula>
    </cfRule>
    <cfRule type="containsText" dxfId="4229" priority="2046" operator="containsText" text="Gráfico 2">
      <formula>NOT(ISERROR(SEARCH("Gráfico 2",AC3)))</formula>
    </cfRule>
    <cfRule type="containsText" dxfId="4228" priority="2047" operator="containsText" text="Gráfico 1">
      <formula>NOT(ISERROR(SEARCH("Gráfico 1",AC3)))</formula>
    </cfRule>
    <cfRule type="colorScale" priority="2048">
      <colorScale>
        <cfvo type="min"/>
        <cfvo type="percentile" val="50"/>
        <cfvo type="max"/>
        <color rgb="FFF8696B"/>
        <color rgb="FFFFEB84"/>
        <color rgb="FF63BE7B"/>
      </colorScale>
    </cfRule>
  </conditionalFormatting>
  <conditionalFormatting sqref="AB27:AB50">
    <cfRule type="containsText" dxfId="4227" priority="2029" operator="containsText" text="Gráfico 9">
      <formula>NOT(ISERROR(SEARCH("Gráfico 9",AB27)))</formula>
    </cfRule>
    <cfRule type="containsText" dxfId="4226" priority="2030" operator="containsText" text="Gráfico 8">
      <formula>NOT(ISERROR(SEARCH("Gráfico 8",AB27)))</formula>
    </cfRule>
    <cfRule type="containsText" dxfId="4225" priority="2031" operator="containsText" text="Gráfico 7">
      <formula>NOT(ISERROR(SEARCH("Gráfico 7",AB27)))</formula>
    </cfRule>
    <cfRule type="containsText" dxfId="4224" priority="2032" operator="containsText" text="Gráfico 6">
      <formula>NOT(ISERROR(SEARCH("Gráfico 6",AB27)))</formula>
    </cfRule>
    <cfRule type="containsText" dxfId="4223" priority="2033" operator="containsText" text="Gráfico 5">
      <formula>NOT(ISERROR(SEARCH("Gráfico 5",AB27)))</formula>
    </cfRule>
    <cfRule type="containsText" dxfId="4222" priority="2034" operator="containsText" text="Gráfico 4">
      <formula>NOT(ISERROR(SEARCH("Gráfico 4",AB27)))</formula>
    </cfRule>
    <cfRule type="containsText" dxfId="4221" priority="2035" operator="containsText" text="Gráfico 3">
      <formula>NOT(ISERROR(SEARCH("Gráfico 3",AB27)))</formula>
    </cfRule>
    <cfRule type="containsText" dxfId="4220" priority="2036" operator="containsText" text="Gráfico 2">
      <formula>NOT(ISERROR(SEARCH("Gráfico 2",AB27)))</formula>
    </cfRule>
    <cfRule type="containsText" dxfId="4219" priority="2037" operator="containsText" text="Gráfico 1">
      <formula>NOT(ISERROR(SEARCH("Gráfico 1",AB27)))</formula>
    </cfRule>
    <cfRule type="colorScale" priority="2038">
      <colorScale>
        <cfvo type="min"/>
        <cfvo type="percentile" val="50"/>
        <cfvo type="max"/>
        <color rgb="FFF8696B"/>
        <color rgb="FFFFEB84"/>
        <color rgb="FF63BE7B"/>
      </colorScale>
    </cfRule>
  </conditionalFormatting>
  <conditionalFormatting sqref="AC27:AC50 AE27:AE50">
    <cfRule type="containsText" dxfId="4218" priority="2019" operator="containsText" text="Gráfico 9">
      <formula>NOT(ISERROR(SEARCH("Gráfico 9",AC27)))</formula>
    </cfRule>
    <cfRule type="containsText" dxfId="4217" priority="2020" operator="containsText" text="Gráfico 8">
      <formula>NOT(ISERROR(SEARCH("Gráfico 8",AC27)))</formula>
    </cfRule>
    <cfRule type="containsText" dxfId="4216" priority="2021" operator="containsText" text="Gráfico 7">
      <formula>NOT(ISERROR(SEARCH("Gráfico 7",AC27)))</formula>
    </cfRule>
    <cfRule type="containsText" dxfId="4215" priority="2022" operator="containsText" text="Gráfico 6">
      <formula>NOT(ISERROR(SEARCH("Gráfico 6",AC27)))</formula>
    </cfRule>
    <cfRule type="containsText" dxfId="4214" priority="2023" operator="containsText" text="Gráfico 5">
      <formula>NOT(ISERROR(SEARCH("Gráfico 5",AC27)))</formula>
    </cfRule>
    <cfRule type="containsText" dxfId="4213" priority="2024" operator="containsText" text="Gráfico 4">
      <formula>NOT(ISERROR(SEARCH("Gráfico 4",AC27)))</formula>
    </cfRule>
    <cfRule type="containsText" dxfId="4212" priority="2025" operator="containsText" text="Gráfico 3">
      <formula>NOT(ISERROR(SEARCH("Gráfico 3",AC27)))</formula>
    </cfRule>
    <cfRule type="containsText" dxfId="4211" priority="2026" operator="containsText" text="Gráfico 2">
      <formula>NOT(ISERROR(SEARCH("Gráfico 2",AC27)))</formula>
    </cfRule>
    <cfRule type="containsText" dxfId="4210" priority="2027" operator="containsText" text="Gráfico 1">
      <formula>NOT(ISERROR(SEARCH("Gráfico 1",AC27)))</formula>
    </cfRule>
    <cfRule type="colorScale" priority="2028">
      <colorScale>
        <cfvo type="min"/>
        <cfvo type="percentile" val="50"/>
        <cfvo type="max"/>
        <color rgb="FFF8696B"/>
        <color rgb="FFFFEB84"/>
        <color rgb="FF63BE7B"/>
      </colorScale>
    </cfRule>
  </conditionalFormatting>
  <conditionalFormatting sqref="AB51">
    <cfRule type="containsText" dxfId="4209" priority="2009" operator="containsText" text="Gráfico 9">
      <formula>NOT(ISERROR(SEARCH("Gráfico 9",AB51)))</formula>
    </cfRule>
    <cfRule type="containsText" dxfId="4208" priority="2010" operator="containsText" text="Gráfico 8">
      <formula>NOT(ISERROR(SEARCH("Gráfico 8",AB51)))</formula>
    </cfRule>
    <cfRule type="containsText" dxfId="4207" priority="2011" operator="containsText" text="Gráfico 7">
      <formula>NOT(ISERROR(SEARCH("Gráfico 7",AB51)))</formula>
    </cfRule>
    <cfRule type="containsText" dxfId="4206" priority="2012" operator="containsText" text="Gráfico 6">
      <formula>NOT(ISERROR(SEARCH("Gráfico 6",AB51)))</formula>
    </cfRule>
    <cfRule type="containsText" dxfId="4205" priority="2013" operator="containsText" text="Gráfico 5">
      <formula>NOT(ISERROR(SEARCH("Gráfico 5",AB51)))</formula>
    </cfRule>
    <cfRule type="containsText" dxfId="4204" priority="2014" operator="containsText" text="Gráfico 4">
      <formula>NOT(ISERROR(SEARCH("Gráfico 4",AB51)))</formula>
    </cfRule>
    <cfRule type="containsText" dxfId="4203" priority="2015" operator="containsText" text="Gráfico 3">
      <formula>NOT(ISERROR(SEARCH("Gráfico 3",AB51)))</formula>
    </cfRule>
    <cfRule type="containsText" dxfId="4202" priority="2016" operator="containsText" text="Gráfico 2">
      <formula>NOT(ISERROR(SEARCH("Gráfico 2",AB51)))</formula>
    </cfRule>
    <cfRule type="containsText" dxfId="4201" priority="2017" operator="containsText" text="Gráfico 1">
      <formula>NOT(ISERROR(SEARCH("Gráfico 1",AB51)))</formula>
    </cfRule>
    <cfRule type="colorScale" priority="2018">
      <colorScale>
        <cfvo type="min"/>
        <cfvo type="percentile" val="50"/>
        <cfvo type="max"/>
        <color rgb="FFF8696B"/>
        <color rgb="FFFFEB84"/>
        <color rgb="FF63BE7B"/>
      </colorScale>
    </cfRule>
  </conditionalFormatting>
  <conditionalFormatting sqref="AE51 AC51">
    <cfRule type="containsText" dxfId="4200" priority="1999" operator="containsText" text="Gráfico 9">
      <formula>NOT(ISERROR(SEARCH("Gráfico 9",AC51)))</formula>
    </cfRule>
    <cfRule type="containsText" dxfId="4199" priority="2000" operator="containsText" text="Gráfico 8">
      <formula>NOT(ISERROR(SEARCH("Gráfico 8",AC51)))</formula>
    </cfRule>
    <cfRule type="containsText" dxfId="4198" priority="2001" operator="containsText" text="Gráfico 7">
      <formula>NOT(ISERROR(SEARCH("Gráfico 7",AC51)))</formula>
    </cfRule>
    <cfRule type="containsText" dxfId="4197" priority="2002" operator="containsText" text="Gráfico 6">
      <formula>NOT(ISERROR(SEARCH("Gráfico 6",AC51)))</formula>
    </cfRule>
    <cfRule type="containsText" dxfId="4196" priority="2003" operator="containsText" text="Gráfico 5">
      <formula>NOT(ISERROR(SEARCH("Gráfico 5",AC51)))</formula>
    </cfRule>
    <cfRule type="containsText" dxfId="4195" priority="2004" operator="containsText" text="Gráfico 4">
      <formula>NOT(ISERROR(SEARCH("Gráfico 4",AC51)))</formula>
    </cfRule>
    <cfRule type="containsText" dxfId="4194" priority="2005" operator="containsText" text="Gráfico 3">
      <formula>NOT(ISERROR(SEARCH("Gráfico 3",AC51)))</formula>
    </cfRule>
    <cfRule type="containsText" dxfId="4193" priority="2006" operator="containsText" text="Gráfico 2">
      <formula>NOT(ISERROR(SEARCH("Gráfico 2",AC51)))</formula>
    </cfRule>
    <cfRule type="containsText" dxfId="4192" priority="2007" operator="containsText" text="Gráfico 1">
      <formula>NOT(ISERROR(SEARCH("Gráfico 1",AC51)))</formula>
    </cfRule>
    <cfRule type="colorScale" priority="2008">
      <colorScale>
        <cfvo type="min"/>
        <cfvo type="percentile" val="50"/>
        <cfvo type="max"/>
        <color rgb="FFF8696B"/>
        <color rgb="FFFFEB84"/>
        <color rgb="FF63BE7B"/>
      </colorScale>
    </cfRule>
  </conditionalFormatting>
  <conditionalFormatting sqref="AB52:AB75">
    <cfRule type="containsText" dxfId="4191" priority="1989" operator="containsText" text="Gráfico 9">
      <formula>NOT(ISERROR(SEARCH("Gráfico 9",AB52)))</formula>
    </cfRule>
    <cfRule type="containsText" dxfId="4190" priority="1990" operator="containsText" text="Gráfico 8">
      <formula>NOT(ISERROR(SEARCH("Gráfico 8",AB52)))</formula>
    </cfRule>
    <cfRule type="containsText" dxfId="4189" priority="1991" operator="containsText" text="Gráfico 7">
      <formula>NOT(ISERROR(SEARCH("Gráfico 7",AB52)))</formula>
    </cfRule>
    <cfRule type="containsText" dxfId="4188" priority="1992" operator="containsText" text="Gráfico 6">
      <formula>NOT(ISERROR(SEARCH("Gráfico 6",AB52)))</formula>
    </cfRule>
    <cfRule type="containsText" dxfId="4187" priority="1993" operator="containsText" text="Gráfico 5">
      <formula>NOT(ISERROR(SEARCH("Gráfico 5",AB52)))</formula>
    </cfRule>
    <cfRule type="containsText" dxfId="4186" priority="1994" operator="containsText" text="Gráfico 4">
      <formula>NOT(ISERROR(SEARCH("Gráfico 4",AB52)))</formula>
    </cfRule>
    <cfRule type="containsText" dxfId="4185" priority="1995" operator="containsText" text="Gráfico 3">
      <formula>NOT(ISERROR(SEARCH("Gráfico 3",AB52)))</formula>
    </cfRule>
    <cfRule type="containsText" dxfId="4184" priority="1996" operator="containsText" text="Gráfico 2">
      <formula>NOT(ISERROR(SEARCH("Gráfico 2",AB52)))</formula>
    </cfRule>
    <cfRule type="containsText" dxfId="4183" priority="1997" operator="containsText" text="Gráfico 1">
      <formula>NOT(ISERROR(SEARCH("Gráfico 1",AB52)))</formula>
    </cfRule>
    <cfRule type="colorScale" priority="1998">
      <colorScale>
        <cfvo type="min"/>
        <cfvo type="percentile" val="50"/>
        <cfvo type="max"/>
        <color rgb="FFF8696B"/>
        <color rgb="FFFFEB84"/>
        <color rgb="FF63BE7B"/>
      </colorScale>
    </cfRule>
  </conditionalFormatting>
  <conditionalFormatting sqref="AC52:AC75 AE52:AE75">
    <cfRule type="containsText" dxfId="4182" priority="1979" operator="containsText" text="Gráfico 9">
      <formula>NOT(ISERROR(SEARCH("Gráfico 9",AC52)))</formula>
    </cfRule>
    <cfRule type="containsText" dxfId="4181" priority="1980" operator="containsText" text="Gráfico 8">
      <formula>NOT(ISERROR(SEARCH("Gráfico 8",AC52)))</formula>
    </cfRule>
    <cfRule type="containsText" dxfId="4180" priority="1981" operator="containsText" text="Gráfico 7">
      <formula>NOT(ISERROR(SEARCH("Gráfico 7",AC52)))</formula>
    </cfRule>
    <cfRule type="containsText" dxfId="4179" priority="1982" operator="containsText" text="Gráfico 6">
      <formula>NOT(ISERROR(SEARCH("Gráfico 6",AC52)))</formula>
    </cfRule>
    <cfRule type="containsText" dxfId="4178" priority="1983" operator="containsText" text="Gráfico 5">
      <formula>NOT(ISERROR(SEARCH("Gráfico 5",AC52)))</formula>
    </cfRule>
    <cfRule type="containsText" dxfId="4177" priority="1984" operator="containsText" text="Gráfico 4">
      <formula>NOT(ISERROR(SEARCH("Gráfico 4",AC52)))</formula>
    </cfRule>
    <cfRule type="containsText" dxfId="4176" priority="1985" operator="containsText" text="Gráfico 3">
      <formula>NOT(ISERROR(SEARCH("Gráfico 3",AC52)))</formula>
    </cfRule>
    <cfRule type="containsText" dxfId="4175" priority="1986" operator="containsText" text="Gráfico 2">
      <formula>NOT(ISERROR(SEARCH("Gráfico 2",AC52)))</formula>
    </cfRule>
    <cfRule type="containsText" dxfId="4174" priority="1987" operator="containsText" text="Gráfico 1">
      <formula>NOT(ISERROR(SEARCH("Gráfico 1",AC52)))</formula>
    </cfRule>
    <cfRule type="colorScale" priority="1988">
      <colorScale>
        <cfvo type="min"/>
        <cfvo type="percentile" val="50"/>
        <cfvo type="max"/>
        <color rgb="FFF8696B"/>
        <color rgb="FFFFEB84"/>
        <color rgb="FF63BE7B"/>
      </colorScale>
    </cfRule>
  </conditionalFormatting>
  <conditionalFormatting sqref="AB76:AB99">
    <cfRule type="containsText" dxfId="4173" priority="1969" operator="containsText" text="Gráfico 9">
      <formula>NOT(ISERROR(SEARCH("Gráfico 9",AB76)))</formula>
    </cfRule>
    <cfRule type="containsText" dxfId="4172" priority="1970" operator="containsText" text="Gráfico 8">
      <formula>NOT(ISERROR(SEARCH("Gráfico 8",AB76)))</formula>
    </cfRule>
    <cfRule type="containsText" dxfId="4171" priority="1971" operator="containsText" text="Gráfico 7">
      <formula>NOT(ISERROR(SEARCH("Gráfico 7",AB76)))</formula>
    </cfRule>
    <cfRule type="containsText" dxfId="4170" priority="1972" operator="containsText" text="Gráfico 6">
      <formula>NOT(ISERROR(SEARCH("Gráfico 6",AB76)))</formula>
    </cfRule>
    <cfRule type="containsText" dxfId="4169" priority="1973" operator="containsText" text="Gráfico 5">
      <formula>NOT(ISERROR(SEARCH("Gráfico 5",AB76)))</formula>
    </cfRule>
    <cfRule type="containsText" dxfId="4168" priority="1974" operator="containsText" text="Gráfico 4">
      <formula>NOT(ISERROR(SEARCH("Gráfico 4",AB76)))</formula>
    </cfRule>
    <cfRule type="containsText" dxfId="4167" priority="1975" operator="containsText" text="Gráfico 3">
      <formula>NOT(ISERROR(SEARCH("Gráfico 3",AB76)))</formula>
    </cfRule>
    <cfRule type="containsText" dxfId="4166" priority="1976" operator="containsText" text="Gráfico 2">
      <formula>NOT(ISERROR(SEARCH("Gráfico 2",AB76)))</formula>
    </cfRule>
    <cfRule type="containsText" dxfId="4165" priority="1977" operator="containsText" text="Gráfico 1">
      <formula>NOT(ISERROR(SEARCH("Gráfico 1",AB76)))</formula>
    </cfRule>
    <cfRule type="colorScale" priority="1978">
      <colorScale>
        <cfvo type="min"/>
        <cfvo type="percentile" val="50"/>
        <cfvo type="max"/>
        <color rgb="FFF8696B"/>
        <color rgb="FFFFEB84"/>
        <color rgb="FF63BE7B"/>
      </colorScale>
    </cfRule>
  </conditionalFormatting>
  <conditionalFormatting sqref="AC76:AC99 AE76:AE99">
    <cfRule type="containsText" dxfId="4164" priority="1959" operator="containsText" text="Gráfico 9">
      <formula>NOT(ISERROR(SEARCH("Gráfico 9",AC76)))</formula>
    </cfRule>
    <cfRule type="containsText" dxfId="4163" priority="1960" operator="containsText" text="Gráfico 8">
      <formula>NOT(ISERROR(SEARCH("Gráfico 8",AC76)))</formula>
    </cfRule>
    <cfRule type="containsText" dxfId="4162" priority="1961" operator="containsText" text="Gráfico 7">
      <formula>NOT(ISERROR(SEARCH("Gráfico 7",AC76)))</formula>
    </cfRule>
    <cfRule type="containsText" dxfId="4161" priority="1962" operator="containsText" text="Gráfico 6">
      <formula>NOT(ISERROR(SEARCH("Gráfico 6",AC76)))</formula>
    </cfRule>
    <cfRule type="containsText" dxfId="4160" priority="1963" operator="containsText" text="Gráfico 5">
      <formula>NOT(ISERROR(SEARCH("Gráfico 5",AC76)))</formula>
    </cfRule>
    <cfRule type="containsText" dxfId="4159" priority="1964" operator="containsText" text="Gráfico 4">
      <formula>NOT(ISERROR(SEARCH("Gráfico 4",AC76)))</formula>
    </cfRule>
    <cfRule type="containsText" dxfId="4158" priority="1965" operator="containsText" text="Gráfico 3">
      <formula>NOT(ISERROR(SEARCH("Gráfico 3",AC76)))</formula>
    </cfRule>
    <cfRule type="containsText" dxfId="4157" priority="1966" operator="containsText" text="Gráfico 2">
      <formula>NOT(ISERROR(SEARCH("Gráfico 2",AC76)))</formula>
    </cfRule>
    <cfRule type="containsText" dxfId="4156" priority="1967" operator="containsText" text="Gráfico 1">
      <formula>NOT(ISERROR(SEARCH("Gráfico 1",AC76)))</formula>
    </cfRule>
    <cfRule type="colorScale" priority="1968">
      <colorScale>
        <cfvo type="min"/>
        <cfvo type="percentile" val="50"/>
        <cfvo type="max"/>
        <color rgb="FFF8696B"/>
        <color rgb="FFFFEB84"/>
        <color rgb="FF63BE7B"/>
      </colorScale>
    </cfRule>
  </conditionalFormatting>
  <conditionalFormatting sqref="AB100">
    <cfRule type="containsText" dxfId="4155" priority="1949" operator="containsText" text="Gráfico 9">
      <formula>NOT(ISERROR(SEARCH("Gráfico 9",AB100)))</formula>
    </cfRule>
    <cfRule type="containsText" dxfId="4154" priority="1950" operator="containsText" text="Gráfico 8">
      <formula>NOT(ISERROR(SEARCH("Gráfico 8",AB100)))</formula>
    </cfRule>
    <cfRule type="containsText" dxfId="4153" priority="1951" operator="containsText" text="Gráfico 7">
      <formula>NOT(ISERROR(SEARCH("Gráfico 7",AB100)))</formula>
    </cfRule>
    <cfRule type="containsText" dxfId="4152" priority="1952" operator="containsText" text="Gráfico 6">
      <formula>NOT(ISERROR(SEARCH("Gráfico 6",AB100)))</formula>
    </cfRule>
    <cfRule type="containsText" dxfId="4151" priority="1953" operator="containsText" text="Gráfico 5">
      <formula>NOT(ISERROR(SEARCH("Gráfico 5",AB100)))</formula>
    </cfRule>
    <cfRule type="containsText" dxfId="4150" priority="1954" operator="containsText" text="Gráfico 4">
      <formula>NOT(ISERROR(SEARCH("Gráfico 4",AB100)))</formula>
    </cfRule>
    <cfRule type="containsText" dxfId="4149" priority="1955" operator="containsText" text="Gráfico 3">
      <formula>NOT(ISERROR(SEARCH("Gráfico 3",AB100)))</formula>
    </cfRule>
    <cfRule type="containsText" dxfId="4148" priority="1956" operator="containsText" text="Gráfico 2">
      <formula>NOT(ISERROR(SEARCH("Gráfico 2",AB100)))</formula>
    </cfRule>
    <cfRule type="containsText" dxfId="4147" priority="1957" operator="containsText" text="Gráfico 1">
      <formula>NOT(ISERROR(SEARCH("Gráfico 1",AB100)))</formula>
    </cfRule>
    <cfRule type="colorScale" priority="1958">
      <colorScale>
        <cfvo type="min"/>
        <cfvo type="percentile" val="50"/>
        <cfvo type="max"/>
        <color rgb="FFF8696B"/>
        <color rgb="FFFFEB84"/>
        <color rgb="FF63BE7B"/>
      </colorScale>
    </cfRule>
  </conditionalFormatting>
  <conditionalFormatting sqref="AE100 AC100">
    <cfRule type="containsText" dxfId="4146" priority="1939" operator="containsText" text="Gráfico 9">
      <formula>NOT(ISERROR(SEARCH("Gráfico 9",AC100)))</formula>
    </cfRule>
    <cfRule type="containsText" dxfId="4145" priority="1940" operator="containsText" text="Gráfico 8">
      <formula>NOT(ISERROR(SEARCH("Gráfico 8",AC100)))</formula>
    </cfRule>
    <cfRule type="containsText" dxfId="4144" priority="1941" operator="containsText" text="Gráfico 7">
      <formula>NOT(ISERROR(SEARCH("Gráfico 7",AC100)))</formula>
    </cfRule>
    <cfRule type="containsText" dxfId="4143" priority="1942" operator="containsText" text="Gráfico 6">
      <formula>NOT(ISERROR(SEARCH("Gráfico 6",AC100)))</formula>
    </cfRule>
    <cfRule type="containsText" dxfId="4142" priority="1943" operator="containsText" text="Gráfico 5">
      <formula>NOT(ISERROR(SEARCH("Gráfico 5",AC100)))</formula>
    </cfRule>
    <cfRule type="containsText" dxfId="4141" priority="1944" operator="containsText" text="Gráfico 4">
      <formula>NOT(ISERROR(SEARCH("Gráfico 4",AC100)))</formula>
    </cfRule>
    <cfRule type="containsText" dxfId="4140" priority="1945" operator="containsText" text="Gráfico 3">
      <formula>NOT(ISERROR(SEARCH("Gráfico 3",AC100)))</formula>
    </cfRule>
    <cfRule type="containsText" dxfId="4139" priority="1946" operator="containsText" text="Gráfico 2">
      <formula>NOT(ISERROR(SEARCH("Gráfico 2",AC100)))</formula>
    </cfRule>
    <cfRule type="containsText" dxfId="4138" priority="1947" operator="containsText" text="Gráfico 1">
      <formula>NOT(ISERROR(SEARCH("Gráfico 1",AC100)))</formula>
    </cfRule>
    <cfRule type="colorScale" priority="1948">
      <colorScale>
        <cfvo type="min"/>
        <cfvo type="percentile" val="50"/>
        <cfvo type="max"/>
        <color rgb="FFF8696B"/>
        <color rgb="FFFFEB84"/>
        <color rgb="FF63BE7B"/>
      </colorScale>
    </cfRule>
  </conditionalFormatting>
  <conditionalFormatting sqref="AB101:AB158">
    <cfRule type="containsText" dxfId="4137" priority="1929" operator="containsText" text="Gráfico 9">
      <formula>NOT(ISERROR(SEARCH("Gráfico 9",AB101)))</formula>
    </cfRule>
    <cfRule type="containsText" dxfId="4136" priority="1930" operator="containsText" text="Gráfico 8">
      <formula>NOT(ISERROR(SEARCH("Gráfico 8",AB101)))</formula>
    </cfRule>
    <cfRule type="containsText" dxfId="4135" priority="1931" operator="containsText" text="Gráfico 7">
      <formula>NOT(ISERROR(SEARCH("Gráfico 7",AB101)))</formula>
    </cfRule>
    <cfRule type="containsText" dxfId="4134" priority="1932" operator="containsText" text="Gráfico 6">
      <formula>NOT(ISERROR(SEARCH("Gráfico 6",AB101)))</formula>
    </cfRule>
    <cfRule type="containsText" dxfId="4133" priority="1933" operator="containsText" text="Gráfico 5">
      <formula>NOT(ISERROR(SEARCH("Gráfico 5",AB101)))</formula>
    </cfRule>
    <cfRule type="containsText" dxfId="4132" priority="1934" operator="containsText" text="Gráfico 4">
      <formula>NOT(ISERROR(SEARCH("Gráfico 4",AB101)))</formula>
    </cfRule>
    <cfRule type="containsText" dxfId="4131" priority="1935" operator="containsText" text="Gráfico 3">
      <formula>NOT(ISERROR(SEARCH("Gráfico 3",AB101)))</formula>
    </cfRule>
    <cfRule type="containsText" dxfId="4130" priority="1936" operator="containsText" text="Gráfico 2">
      <formula>NOT(ISERROR(SEARCH("Gráfico 2",AB101)))</formula>
    </cfRule>
    <cfRule type="containsText" dxfId="4129" priority="1937" operator="containsText" text="Gráfico 1">
      <formula>NOT(ISERROR(SEARCH("Gráfico 1",AB101)))</formula>
    </cfRule>
    <cfRule type="colorScale" priority="1938">
      <colorScale>
        <cfvo type="min"/>
        <cfvo type="percentile" val="50"/>
        <cfvo type="max"/>
        <color rgb="FFF8696B"/>
        <color rgb="FFFFEB84"/>
        <color rgb="FF63BE7B"/>
      </colorScale>
    </cfRule>
  </conditionalFormatting>
  <conditionalFormatting sqref="AE101:AE158 AC101:AC158">
    <cfRule type="containsText" dxfId="4128" priority="1919" operator="containsText" text="Gráfico 9">
      <formula>NOT(ISERROR(SEARCH("Gráfico 9",AC101)))</formula>
    </cfRule>
    <cfRule type="containsText" dxfId="4127" priority="1920" operator="containsText" text="Gráfico 8">
      <formula>NOT(ISERROR(SEARCH("Gráfico 8",AC101)))</formula>
    </cfRule>
    <cfRule type="containsText" dxfId="4126" priority="1921" operator="containsText" text="Gráfico 7">
      <formula>NOT(ISERROR(SEARCH("Gráfico 7",AC101)))</formula>
    </cfRule>
    <cfRule type="containsText" dxfId="4125" priority="1922" operator="containsText" text="Gráfico 6">
      <formula>NOT(ISERROR(SEARCH("Gráfico 6",AC101)))</formula>
    </cfRule>
    <cfRule type="containsText" dxfId="4124" priority="1923" operator="containsText" text="Gráfico 5">
      <formula>NOT(ISERROR(SEARCH("Gráfico 5",AC101)))</formula>
    </cfRule>
    <cfRule type="containsText" dxfId="4123" priority="1924" operator="containsText" text="Gráfico 4">
      <formula>NOT(ISERROR(SEARCH("Gráfico 4",AC101)))</formula>
    </cfRule>
    <cfRule type="containsText" dxfId="4122" priority="1925" operator="containsText" text="Gráfico 3">
      <formula>NOT(ISERROR(SEARCH("Gráfico 3",AC101)))</formula>
    </cfRule>
    <cfRule type="containsText" dxfId="4121" priority="1926" operator="containsText" text="Gráfico 2">
      <formula>NOT(ISERROR(SEARCH("Gráfico 2",AC101)))</formula>
    </cfRule>
    <cfRule type="containsText" dxfId="4120" priority="1927" operator="containsText" text="Gráfico 1">
      <formula>NOT(ISERROR(SEARCH("Gráfico 1",AC101)))</formula>
    </cfRule>
    <cfRule type="colorScale" priority="1928">
      <colorScale>
        <cfvo type="min"/>
        <cfvo type="percentile" val="50"/>
        <cfvo type="max"/>
        <color rgb="FFF8696B"/>
        <color rgb="FFFFEB84"/>
        <color rgb="FF63BE7B"/>
      </colorScale>
    </cfRule>
  </conditionalFormatting>
  <conditionalFormatting sqref="AG2:AG158 AK115:AK158 AW2:AW158 BD3:BD158 E2:E114 Z2:Z158 AD2:AD158 P2:Q158">
    <cfRule type="expression" dxfId="4119" priority="1680">
      <formula>$Q2="Reporte 2"</formula>
    </cfRule>
    <cfRule type="expression" dxfId="4118" priority="1681">
      <formula>$Q2="Reporte 1"</formula>
    </cfRule>
    <cfRule type="expression" dxfId="4117" priority="1682">
      <formula>$Q2="Informe 10"</formula>
    </cfRule>
    <cfRule type="expression" dxfId="4116" priority="1683">
      <formula>$Q2="Informe 9"</formula>
    </cfRule>
    <cfRule type="expression" dxfId="4115" priority="1684">
      <formula>$Q2="Informe 8"</formula>
    </cfRule>
    <cfRule type="expression" dxfId="4114" priority="1685">
      <formula>$Q2="Informe 7"</formula>
    </cfRule>
    <cfRule type="expression" dxfId="4113" priority="1686">
      <formula>$Q2="Informe 6"</formula>
    </cfRule>
    <cfRule type="expression" dxfId="4112" priority="1687">
      <formula>$Q2="Informe 5"</formula>
    </cfRule>
    <cfRule type="expression" dxfId="4111" priority="1688">
      <formula>$Q2="Informe 4"</formula>
    </cfRule>
    <cfRule type="expression" dxfId="4110" priority="1689">
      <formula>$Q2="Informe 3"</formula>
    </cfRule>
    <cfRule type="expression" dxfId="4109" priority="1690">
      <formula>$Q2="Informe 2"</formula>
    </cfRule>
    <cfRule type="expression" dxfId="4108" priority="1691">
      <formula>$Q2="Informe 1"</formula>
    </cfRule>
    <cfRule type="expression" dxfId="4107" priority="1692">
      <formula>$Q2="Gráfico 10"</formula>
    </cfRule>
    <cfRule type="expression" dxfId="4106" priority="1890">
      <formula>$Q2="Gráfico 25"</formula>
    </cfRule>
    <cfRule type="expression" dxfId="4105" priority="1891">
      <formula>$Q2="Gráfico 24"</formula>
    </cfRule>
    <cfRule type="expression" dxfId="4104" priority="1892">
      <formula>$Q2="Gráfico 23"</formula>
    </cfRule>
    <cfRule type="expression" dxfId="4103" priority="1893">
      <formula>$Q2="Gráfico 22"</formula>
    </cfRule>
    <cfRule type="expression" dxfId="4102" priority="1894">
      <formula>$Q2="Gráfico 21"</formula>
    </cfRule>
    <cfRule type="expression" dxfId="4101" priority="1895">
      <formula>$Q2="Gráfico 20"</formula>
    </cfRule>
    <cfRule type="expression" dxfId="4100" priority="1896">
      <formula>$Q2="Gráfico 18"</formula>
    </cfRule>
    <cfRule type="expression" dxfId="4099" priority="1897">
      <formula>$Q2="Gráfico 19"</formula>
    </cfRule>
    <cfRule type="expression" dxfId="4098" priority="1898">
      <formula>$Q2="Gráfico 17"</formula>
    </cfRule>
    <cfRule type="expression" dxfId="4097" priority="1899">
      <formula>$Q2="Gráfico 16"</formula>
    </cfRule>
    <cfRule type="expression" dxfId="4096" priority="1900">
      <formula>$Q2="Gráfico 15"</formula>
    </cfRule>
    <cfRule type="expression" dxfId="4095" priority="1901">
      <formula>$Q2="Gráfico 14"</formula>
    </cfRule>
    <cfRule type="expression" dxfId="4094" priority="1902">
      <formula>$Q2="Gráfico 12"</formula>
    </cfRule>
    <cfRule type="expression" dxfId="4093" priority="1903">
      <formula>$Q2="Gráfico 13"</formula>
    </cfRule>
    <cfRule type="expression" dxfId="4092" priority="1904">
      <formula>$Q2="Gráfico 11"</formula>
    </cfRule>
    <cfRule type="expression" dxfId="4091" priority="1905">
      <formula>$Q2="Gráfico 9"</formula>
    </cfRule>
    <cfRule type="expression" dxfId="4090" priority="1906">
      <formula>$Q2="Gráfico 8"</formula>
    </cfRule>
    <cfRule type="expression" dxfId="4089" priority="1907">
      <formula>$Q2="Gráfico 7"</formula>
    </cfRule>
    <cfRule type="expression" dxfId="4088" priority="1908">
      <formula>$Q2="Gráfico 6"</formula>
    </cfRule>
    <cfRule type="expression" dxfId="4087" priority="1914">
      <formula>$Q2="Gráfico 4"</formula>
    </cfRule>
    <cfRule type="expression" dxfId="4086" priority="1915">
      <formula>$Q2="Gráfico 3"</formula>
    </cfRule>
    <cfRule type="expression" dxfId="4085" priority="1916">
      <formula>$Q2="Gráfico 2"</formula>
    </cfRule>
    <cfRule type="expression" dxfId="4084" priority="1917">
      <formula>$Q2="Gráfico 1"</formula>
    </cfRule>
    <cfRule type="expression" dxfId="4083" priority="1918">
      <formula>$Q2="Gráfico 5"</formula>
    </cfRule>
  </conditionalFormatting>
  <conditionalFormatting sqref="AD3:AD113">
    <cfRule type="expression" dxfId="4082" priority="1909">
      <formula>$Q3="Gráfico 4"</formula>
    </cfRule>
    <cfRule type="expression" dxfId="4081" priority="1910">
      <formula>$Q3="Gráfico 3"</formula>
    </cfRule>
    <cfRule type="expression" dxfId="4080" priority="1911">
      <formula>$Q3="Gráfico 2"</formula>
    </cfRule>
    <cfRule type="expression" dxfId="4079" priority="1912">
      <formula>$Q3="Gráfico 1"</formula>
    </cfRule>
    <cfRule type="expression" dxfId="4078" priority="1913">
      <formula>$Q3="Gráfico 5"</formula>
    </cfRule>
  </conditionalFormatting>
  <conditionalFormatting sqref="AK2:AK113 AD114:AD158">
    <cfRule type="expression" dxfId="4077" priority="1866">
      <formula>$Q2="Gráfico 25"</formula>
    </cfRule>
    <cfRule type="expression" dxfId="4076" priority="1867">
      <formula>$Q2="Gráfico 24"</formula>
    </cfRule>
    <cfRule type="expression" dxfId="4075" priority="1868">
      <formula>$Q2="Gráfico 23"</formula>
    </cfRule>
    <cfRule type="expression" dxfId="4074" priority="1869">
      <formula>$Q2="Gráfico 22"</formula>
    </cfRule>
    <cfRule type="expression" dxfId="4073" priority="1870">
      <formula>$Q2="Gráfico 21"</formula>
    </cfRule>
    <cfRule type="expression" dxfId="4072" priority="1871">
      <formula>$Q2="Gráfico 20"</formula>
    </cfRule>
    <cfRule type="expression" dxfId="4071" priority="1872">
      <formula>$Q2="Gráfico 18"</formula>
    </cfRule>
    <cfRule type="expression" dxfId="4070" priority="1873">
      <formula>$Q2="Gráfico 19"</formula>
    </cfRule>
    <cfRule type="expression" dxfId="4069" priority="1874">
      <formula>$Q2="Gráfico 17"</formula>
    </cfRule>
    <cfRule type="expression" dxfId="4068" priority="1875">
      <formula>$Q2="Gráfico 16"</formula>
    </cfRule>
    <cfRule type="expression" dxfId="4067" priority="1876">
      <formula>$Q2="Gráfico 15"</formula>
    </cfRule>
    <cfRule type="expression" dxfId="4066" priority="1877">
      <formula>$Q2="Gráfico 14"</formula>
    </cfRule>
    <cfRule type="expression" dxfId="4065" priority="1878">
      <formula>$Q2="Gráfico 12"</formula>
    </cfRule>
    <cfRule type="expression" dxfId="4064" priority="1879">
      <formula>$Q2="Gráfico 13"</formula>
    </cfRule>
    <cfRule type="expression" dxfId="4063" priority="1880">
      <formula>$Q2="Gráfico 11"</formula>
    </cfRule>
    <cfRule type="expression" dxfId="4062" priority="1881">
      <formula>$Q2="Gráfico 9"</formula>
    </cfRule>
    <cfRule type="expression" dxfId="4061" priority="1882">
      <formula>$Q2="Gráfico 8"</formula>
    </cfRule>
    <cfRule type="expression" dxfId="4060" priority="1883">
      <formula>$Q2="Gráfico 7"</formula>
    </cfRule>
    <cfRule type="expression" dxfId="4059" priority="1884">
      <formula>$Q2="Gráfico 6"</formula>
    </cfRule>
    <cfRule type="expression" dxfId="4058" priority="1885">
      <formula>$Q2="Gráfico 4"</formula>
    </cfRule>
    <cfRule type="expression" dxfId="4057" priority="1886">
      <formula>$Q2="Gráfico 3"</formula>
    </cfRule>
    <cfRule type="expression" dxfId="4056" priority="1887">
      <formula>$Q2="Gráfico 2"</formula>
    </cfRule>
    <cfRule type="expression" dxfId="4055" priority="1888">
      <formula>$Q2="Gráfico 1"</formula>
    </cfRule>
    <cfRule type="expression" dxfId="4054" priority="1889">
      <formula>$Q2="Gráfico 5"</formula>
    </cfRule>
  </conditionalFormatting>
  <conditionalFormatting sqref="AK114">
    <cfRule type="expression" dxfId="4053" priority="1842">
      <formula>$Q114="Gráfico 25"</formula>
    </cfRule>
    <cfRule type="expression" dxfId="4052" priority="1843">
      <formula>$Q114="Gráfico 24"</formula>
    </cfRule>
    <cfRule type="expression" dxfId="4051" priority="1844">
      <formula>$Q114="Gráfico 23"</formula>
    </cfRule>
    <cfRule type="expression" dxfId="4050" priority="1845">
      <formula>$Q114="Gráfico 22"</formula>
    </cfRule>
    <cfRule type="expression" dxfId="4049" priority="1846">
      <formula>$Q114="Gráfico 21"</formula>
    </cfRule>
    <cfRule type="expression" dxfId="4048" priority="1847">
      <formula>$Q114="Gráfico 20"</formula>
    </cfRule>
    <cfRule type="expression" dxfId="4047" priority="1848">
      <formula>$Q114="Gráfico 18"</formula>
    </cfRule>
    <cfRule type="expression" dxfId="4046" priority="1849">
      <formula>$Q114="Gráfico 19"</formula>
    </cfRule>
    <cfRule type="expression" dxfId="4045" priority="1850">
      <formula>$Q114="Gráfico 17"</formula>
    </cfRule>
    <cfRule type="expression" dxfId="4044" priority="1851">
      <formula>$Q114="Gráfico 16"</formula>
    </cfRule>
    <cfRule type="expression" dxfId="4043" priority="1852">
      <formula>$Q114="Gráfico 15"</formula>
    </cfRule>
    <cfRule type="expression" dxfId="4042" priority="1853">
      <formula>$Q114="Gráfico 14"</formula>
    </cfRule>
    <cfRule type="expression" dxfId="4041" priority="1854">
      <formula>$Q114="Gráfico 12"</formula>
    </cfRule>
    <cfRule type="expression" dxfId="4040" priority="1855">
      <formula>$Q114="Gráfico 13"</formula>
    </cfRule>
    <cfRule type="expression" dxfId="4039" priority="1856">
      <formula>$Q114="Gráfico 11"</formula>
    </cfRule>
    <cfRule type="expression" dxfId="4038" priority="1857">
      <formula>$Q114="Gráfico 9"</formula>
    </cfRule>
    <cfRule type="expression" dxfId="4037" priority="1858">
      <formula>$Q114="Gráfico 8"</formula>
    </cfRule>
    <cfRule type="expression" dxfId="4036" priority="1859">
      <formula>$Q114="Gráfico 7"</formula>
    </cfRule>
    <cfRule type="expression" dxfId="4035" priority="1860">
      <formula>$Q114="Gráfico 6"</formula>
    </cfRule>
    <cfRule type="expression" dxfId="4034" priority="1861">
      <formula>$Q114="Gráfico 4"</formula>
    </cfRule>
    <cfRule type="expression" dxfId="4033" priority="1862">
      <formula>$Q114="Gráfico 3"</formula>
    </cfRule>
    <cfRule type="expression" dxfId="4032" priority="1863">
      <formula>$Q114="Gráfico 2"</formula>
    </cfRule>
    <cfRule type="expression" dxfId="4031" priority="1864">
      <formula>$Q114="Gráfico 1"</formula>
    </cfRule>
    <cfRule type="expression" dxfId="4030" priority="1865">
      <formula>$Q114="Gráfico 5"</formula>
    </cfRule>
  </conditionalFormatting>
  <conditionalFormatting sqref="BD2">
    <cfRule type="expression" dxfId="4029" priority="1818">
      <formula>$Q2="Gráfico 25"</formula>
    </cfRule>
    <cfRule type="expression" dxfId="4028" priority="1819">
      <formula>$Q2="Gráfico 24"</formula>
    </cfRule>
    <cfRule type="expression" dxfId="4027" priority="1820">
      <formula>$Q2="Gráfico 23"</formula>
    </cfRule>
    <cfRule type="expression" dxfId="4026" priority="1821">
      <formula>$Q2="Gráfico 22"</formula>
    </cfRule>
    <cfRule type="expression" dxfId="4025" priority="1822">
      <formula>$Q2="Gráfico 21"</formula>
    </cfRule>
    <cfRule type="expression" dxfId="4024" priority="1823">
      <formula>$Q2="Gráfico 20"</formula>
    </cfRule>
    <cfRule type="expression" dxfId="4023" priority="1824">
      <formula>$Q2="Gráfico 18"</formula>
    </cfRule>
    <cfRule type="expression" dxfId="4022" priority="1825">
      <formula>$Q2="Gráfico 19"</formula>
    </cfRule>
    <cfRule type="expression" dxfId="4021" priority="1826">
      <formula>$Q2="Gráfico 17"</formula>
    </cfRule>
    <cfRule type="expression" dxfId="4020" priority="1827">
      <formula>$Q2="Gráfico 16"</formula>
    </cfRule>
    <cfRule type="expression" dxfId="4019" priority="1828">
      <formula>$Q2="Gráfico 15"</formula>
    </cfRule>
    <cfRule type="expression" dxfId="4018" priority="1829">
      <formula>$Q2="Gráfico 14"</formula>
    </cfRule>
    <cfRule type="expression" dxfId="4017" priority="1830">
      <formula>$Q2="Gráfico 12"</formula>
    </cfRule>
    <cfRule type="expression" dxfId="4016" priority="1831">
      <formula>$Q2="Gráfico 13"</formula>
    </cfRule>
    <cfRule type="expression" dxfId="4015" priority="1832">
      <formula>$Q2="Gráfico 11"</formula>
    </cfRule>
    <cfRule type="expression" dxfId="4014" priority="1833">
      <formula>$Q2="Gráfico 9"</formula>
    </cfRule>
    <cfRule type="expression" dxfId="4013" priority="1834">
      <formula>$Q2="Gráfico 8"</formula>
    </cfRule>
    <cfRule type="expression" dxfId="4012" priority="1835">
      <formula>$Q2="Gráfico 7"</formula>
    </cfRule>
    <cfRule type="expression" dxfId="4011" priority="1836">
      <formula>$Q2="Gráfico 6"</formula>
    </cfRule>
    <cfRule type="expression" dxfId="4010" priority="1837">
      <formula>$Q2="Gráfico 4"</formula>
    </cfRule>
    <cfRule type="expression" dxfId="4009" priority="1838">
      <formula>$Q2="Gráfico 3"</formula>
    </cfRule>
    <cfRule type="expression" dxfId="4008" priority="1839">
      <formula>$Q2="Gráfico 2"</formula>
    </cfRule>
    <cfRule type="expression" dxfId="4007" priority="1840">
      <formula>$Q2="Gráfico 1"</formula>
    </cfRule>
    <cfRule type="expression" dxfId="4006" priority="1841">
      <formula>$Q2="Gráfico 5"</formula>
    </cfRule>
  </conditionalFormatting>
  <conditionalFormatting sqref="Z114">
    <cfRule type="expression" dxfId="4005" priority="1789">
      <formula>$Q114="Gráfico 25"</formula>
    </cfRule>
    <cfRule type="expression" dxfId="4004" priority="1790">
      <formula>$Q114="Gráfico 24"</formula>
    </cfRule>
    <cfRule type="expression" dxfId="4003" priority="1791">
      <formula>$Q114="Gráfico 23"</formula>
    </cfRule>
    <cfRule type="expression" dxfId="4002" priority="1792">
      <formula>$Q114="Gráfico 22"</formula>
    </cfRule>
    <cfRule type="expression" dxfId="4001" priority="1793">
      <formula>$Q114="Gráfico 21"</formula>
    </cfRule>
    <cfRule type="expression" dxfId="4000" priority="1794">
      <formula>$Q114="Gráfico 20"</formula>
    </cfRule>
    <cfRule type="expression" dxfId="3999" priority="1795">
      <formula>$Q114="Gráfico 18"</formula>
    </cfRule>
    <cfRule type="expression" dxfId="3998" priority="1796">
      <formula>$Q114="Gráfico 19"</formula>
    </cfRule>
    <cfRule type="expression" dxfId="3997" priority="1797">
      <formula>$Q114="Gráfico 17"</formula>
    </cfRule>
    <cfRule type="expression" dxfId="3996" priority="1798">
      <formula>$Q114="Gráfico 16"</formula>
    </cfRule>
    <cfRule type="expression" dxfId="3995" priority="1799">
      <formula>$Q114="Gráfico 15"</formula>
    </cfRule>
    <cfRule type="expression" dxfId="3994" priority="1800">
      <formula>$Q114="Gráfico 14"</formula>
    </cfRule>
    <cfRule type="expression" dxfId="3993" priority="1801">
      <formula>$Q114="Gráfico 12"</formula>
    </cfRule>
    <cfRule type="expression" dxfId="3992" priority="1802">
      <formula>$Q114="Gráfico 13"</formula>
    </cfRule>
    <cfRule type="expression" dxfId="3991" priority="1803">
      <formula>$Q114="Gráfico 11"</formula>
    </cfRule>
    <cfRule type="expression" dxfId="3990" priority="1804">
      <formula>$Q114="Gráfico 9"</formula>
    </cfRule>
    <cfRule type="expression" dxfId="3989" priority="1805">
      <formula>$Q114="Gráfico 8"</formula>
    </cfRule>
    <cfRule type="expression" dxfId="3988" priority="1806">
      <formula>$Q114="Gráfico 7"</formula>
    </cfRule>
    <cfRule type="expression" dxfId="3987" priority="1807">
      <formula>$Q114="Gráfico 6"</formula>
    </cfRule>
    <cfRule type="expression" dxfId="3986" priority="1813">
      <formula>$Q114="Gráfico 4"</formula>
    </cfRule>
    <cfRule type="expression" dxfId="3985" priority="1814">
      <formula>$Q114="Gráfico 3"</formula>
    </cfRule>
    <cfRule type="expression" dxfId="3984" priority="1815">
      <formula>$Q114="Gráfico 2"</formula>
    </cfRule>
    <cfRule type="expression" dxfId="3983" priority="1816">
      <formula>$Q114="Gráfico 1"</formula>
    </cfRule>
    <cfRule type="expression" dxfId="3982" priority="1817">
      <formula>$Q114="Gráfico 5"</formula>
    </cfRule>
  </conditionalFormatting>
  <conditionalFormatting sqref="AD114">
    <cfRule type="expression" dxfId="3981" priority="1808">
      <formula>$Q114="Gráfico 4"</formula>
    </cfRule>
    <cfRule type="expression" dxfId="3980" priority="1809">
      <formula>$Q114="Gráfico 3"</formula>
    </cfRule>
    <cfRule type="expression" dxfId="3979" priority="1810">
      <formula>$Q114="Gráfico 2"</formula>
    </cfRule>
    <cfRule type="expression" dxfId="3978" priority="1811">
      <formula>$Q114="Gráfico 1"</formula>
    </cfRule>
    <cfRule type="expression" dxfId="3977" priority="1812">
      <formula>$Q114="Gráfico 5"</formula>
    </cfRule>
  </conditionalFormatting>
  <conditionalFormatting sqref="AP2:AP158">
    <cfRule type="expression" dxfId="3976" priority="1765">
      <formula>$Q2="Gráfico 25"</formula>
    </cfRule>
    <cfRule type="expression" dxfId="3975" priority="1766">
      <formula>$Q2="Gráfico 24"</formula>
    </cfRule>
    <cfRule type="expression" dxfId="3974" priority="1767">
      <formula>$Q2="Gráfico 23"</formula>
    </cfRule>
    <cfRule type="expression" dxfId="3973" priority="1768">
      <formula>$Q2="Gráfico 22"</formula>
    </cfRule>
    <cfRule type="expression" dxfId="3972" priority="1769">
      <formula>$Q2="Gráfico 21"</formula>
    </cfRule>
    <cfRule type="expression" dxfId="3971" priority="1770">
      <formula>$Q2="Gráfico 20"</formula>
    </cfRule>
    <cfRule type="expression" dxfId="3970" priority="1771">
      <formula>$Q2="Gráfico 18"</formula>
    </cfRule>
    <cfRule type="expression" dxfId="3969" priority="1772">
      <formula>$Q2="Gráfico 19"</formula>
    </cfRule>
    <cfRule type="expression" dxfId="3968" priority="1773">
      <formula>$Q2="Gráfico 17"</formula>
    </cfRule>
    <cfRule type="expression" dxfId="3967" priority="1774">
      <formula>$Q2="Gráfico 16"</formula>
    </cfRule>
    <cfRule type="expression" dxfId="3966" priority="1775">
      <formula>$Q2="Gráfico 15"</formula>
    </cfRule>
    <cfRule type="expression" dxfId="3965" priority="1776">
      <formula>$Q2="Gráfico 14"</formula>
    </cfRule>
    <cfRule type="expression" dxfId="3964" priority="1777">
      <formula>$Q2="Gráfico 12"</formula>
    </cfRule>
    <cfRule type="expression" dxfId="3963" priority="1778">
      <formula>$Q2="Gráfico 13"</formula>
    </cfRule>
    <cfRule type="expression" dxfId="3962" priority="1779">
      <formula>$Q2="Gráfico 11"</formula>
    </cfRule>
    <cfRule type="expression" dxfId="3961" priority="1780">
      <formula>$Q2="Gráfico 9"</formula>
    </cfRule>
    <cfRule type="expression" dxfId="3960" priority="1781">
      <formula>$Q2="Gráfico 8"</formula>
    </cfRule>
    <cfRule type="expression" dxfId="3959" priority="1782">
      <formula>$Q2="Gráfico 7"</formula>
    </cfRule>
    <cfRule type="expression" dxfId="3958" priority="1783">
      <formula>$Q2="Gráfico 6"</formula>
    </cfRule>
    <cfRule type="expression" dxfId="3957" priority="1784">
      <formula>$Q2="Gráfico 4"</formula>
    </cfRule>
    <cfRule type="expression" dxfId="3956" priority="1785">
      <formula>$Q2="Gráfico 3"</formula>
    </cfRule>
    <cfRule type="expression" dxfId="3955" priority="1786">
      <formula>$Q2="Gráfico 2"</formula>
    </cfRule>
    <cfRule type="expression" dxfId="3954" priority="1787">
      <formula>$Q2="Gráfico 1"</formula>
    </cfRule>
    <cfRule type="expression" dxfId="3953" priority="1788">
      <formula>$Q2="Gráfico 5"</formula>
    </cfRule>
  </conditionalFormatting>
  <conditionalFormatting sqref="AJ2:AJ158">
    <cfRule type="expression" dxfId="3952" priority="1741">
      <formula>$Q2="Gráfico 25"</formula>
    </cfRule>
    <cfRule type="expression" dxfId="3951" priority="1742">
      <formula>$Q2="Gráfico 24"</formula>
    </cfRule>
    <cfRule type="expression" dxfId="3950" priority="1743">
      <formula>$Q2="Gráfico 23"</formula>
    </cfRule>
    <cfRule type="expression" dxfId="3949" priority="1744">
      <formula>$Q2="Gráfico 22"</formula>
    </cfRule>
    <cfRule type="expression" dxfId="3948" priority="1745">
      <formula>$Q2="Gráfico 21"</formula>
    </cfRule>
    <cfRule type="expression" dxfId="3947" priority="1746">
      <formula>$Q2="Gráfico 20"</formula>
    </cfRule>
    <cfRule type="expression" dxfId="3946" priority="1747">
      <formula>$Q2="Gráfico 18"</formula>
    </cfRule>
    <cfRule type="expression" dxfId="3945" priority="1748">
      <formula>$Q2="Gráfico 19"</formula>
    </cfRule>
    <cfRule type="expression" dxfId="3944" priority="1749">
      <formula>$Q2="Gráfico 17"</formula>
    </cfRule>
    <cfRule type="expression" dxfId="3943" priority="1750">
      <formula>$Q2="Gráfico 16"</formula>
    </cfRule>
    <cfRule type="expression" dxfId="3942" priority="1751">
      <formula>$Q2="Gráfico 15"</formula>
    </cfRule>
    <cfRule type="expression" dxfId="3941" priority="1752">
      <formula>$Q2="Gráfico 14"</formula>
    </cfRule>
    <cfRule type="expression" dxfId="3940" priority="1753">
      <formula>$Q2="Gráfico 12"</formula>
    </cfRule>
    <cfRule type="expression" dxfId="3939" priority="1754">
      <formula>$Q2="Gráfico 13"</formula>
    </cfRule>
    <cfRule type="expression" dxfId="3938" priority="1755">
      <formula>$Q2="Gráfico 11"</formula>
    </cfRule>
    <cfRule type="expression" dxfId="3937" priority="1756">
      <formula>$Q2="Gráfico 9"</formula>
    </cfRule>
    <cfRule type="expression" dxfId="3936" priority="1757">
      <formula>$Q2="Gráfico 8"</formula>
    </cfRule>
    <cfRule type="expression" dxfId="3935" priority="1758">
      <formula>$Q2="Gráfico 7"</formula>
    </cfRule>
    <cfRule type="expression" dxfId="3934" priority="1759">
      <formula>$Q2="Gráfico 6"</formula>
    </cfRule>
    <cfRule type="expression" dxfId="3933" priority="1760">
      <formula>$Q2="Gráfico 4"</formula>
    </cfRule>
    <cfRule type="expression" dxfId="3932" priority="1761">
      <formula>$Q2="Gráfico 3"</formula>
    </cfRule>
    <cfRule type="expression" dxfId="3931" priority="1762">
      <formula>$Q2="Gráfico 2"</formula>
    </cfRule>
    <cfRule type="expression" dxfId="3930" priority="1763">
      <formula>$Q2="Gráfico 1"</formula>
    </cfRule>
    <cfRule type="expression" dxfId="3929" priority="1764">
      <formula>$Q2="Gráfico 5"</formula>
    </cfRule>
  </conditionalFormatting>
  <conditionalFormatting sqref="AH2:AI158">
    <cfRule type="expression" dxfId="3928" priority="1717">
      <formula>$Q2="Gráfico 25"</formula>
    </cfRule>
    <cfRule type="expression" dxfId="3927" priority="1718">
      <formula>$Q2="Gráfico 24"</formula>
    </cfRule>
    <cfRule type="expression" dxfId="3926" priority="1719">
      <formula>$Q2="Gráfico 23"</formula>
    </cfRule>
    <cfRule type="expression" dxfId="3925" priority="1720">
      <formula>$Q2="Gráfico 22"</formula>
    </cfRule>
    <cfRule type="expression" dxfId="3924" priority="1721">
      <formula>$Q2="Gráfico 21"</formula>
    </cfRule>
    <cfRule type="expression" dxfId="3923" priority="1722">
      <formula>$Q2="Gráfico 20"</formula>
    </cfRule>
    <cfRule type="expression" dxfId="3922" priority="1723">
      <formula>$Q2="Gráfico 18"</formula>
    </cfRule>
    <cfRule type="expression" dxfId="3921" priority="1724">
      <formula>$Q2="Gráfico 19"</formula>
    </cfRule>
    <cfRule type="expression" dxfId="3920" priority="1725">
      <formula>$Q2="Gráfico 17"</formula>
    </cfRule>
    <cfRule type="expression" dxfId="3919" priority="1726">
      <formula>$Q2="Gráfico 16"</formula>
    </cfRule>
    <cfRule type="expression" dxfId="3918" priority="1727">
      <formula>$Q2="Gráfico 15"</formula>
    </cfRule>
    <cfRule type="expression" dxfId="3917" priority="1728">
      <formula>$Q2="Gráfico 14"</formula>
    </cfRule>
    <cfRule type="expression" dxfId="3916" priority="1729">
      <formula>$Q2="Gráfico 12"</formula>
    </cfRule>
    <cfRule type="expression" dxfId="3915" priority="1730">
      <formula>$Q2="Gráfico 13"</formula>
    </cfRule>
    <cfRule type="expression" dxfId="3914" priority="1731">
      <formula>$Q2="Gráfico 11"</formula>
    </cfRule>
    <cfRule type="expression" dxfId="3913" priority="1732">
      <formula>$Q2="Gráfico 9"</formula>
    </cfRule>
    <cfRule type="expression" dxfId="3912" priority="1733">
      <formula>$Q2="Gráfico 8"</formula>
    </cfRule>
    <cfRule type="expression" dxfId="3911" priority="1734">
      <formula>$Q2="Gráfico 7"</formula>
    </cfRule>
    <cfRule type="expression" dxfId="3910" priority="1735">
      <formula>$Q2="Gráfico 6"</formula>
    </cfRule>
    <cfRule type="expression" dxfId="3909" priority="1736">
      <formula>$Q2="Gráfico 4"</formula>
    </cfRule>
    <cfRule type="expression" dxfId="3908" priority="1737">
      <formula>$Q2="Gráfico 3"</formula>
    </cfRule>
    <cfRule type="expression" dxfId="3907" priority="1738">
      <formula>$Q2="Gráfico 2"</formula>
    </cfRule>
    <cfRule type="expression" dxfId="3906" priority="1739">
      <formula>$Q2="Gráfico 1"</formula>
    </cfRule>
    <cfRule type="expression" dxfId="3905" priority="1740">
      <formula>$Q2="Gráfico 5"</formula>
    </cfRule>
  </conditionalFormatting>
  <conditionalFormatting sqref="AL2:AL158">
    <cfRule type="expression" dxfId="3904" priority="1693">
      <formula>$Q2="Gráfico 25"</formula>
    </cfRule>
    <cfRule type="expression" dxfId="3903" priority="1694">
      <formula>$Q2="Gráfico 24"</formula>
    </cfRule>
    <cfRule type="expression" dxfId="3902" priority="1695">
      <formula>$Q2="Gráfico 23"</formula>
    </cfRule>
    <cfRule type="expression" dxfId="3901" priority="1696">
      <formula>$Q2="Gráfico 22"</formula>
    </cfRule>
    <cfRule type="expression" dxfId="3900" priority="1697">
      <formula>$Q2="Gráfico 21"</formula>
    </cfRule>
    <cfRule type="expression" dxfId="3899" priority="1698">
      <formula>$Q2="Gráfico 20"</formula>
    </cfRule>
    <cfRule type="expression" dxfId="3898" priority="1699">
      <formula>$Q2="Gráfico 18"</formula>
    </cfRule>
    <cfRule type="expression" dxfId="3897" priority="1700">
      <formula>$Q2="Gráfico 19"</formula>
    </cfRule>
    <cfRule type="expression" dxfId="3896" priority="1701">
      <formula>$Q2="Gráfico 17"</formula>
    </cfRule>
    <cfRule type="expression" dxfId="3895" priority="1702">
      <formula>$Q2="Gráfico 16"</formula>
    </cfRule>
    <cfRule type="expression" dxfId="3894" priority="1703">
      <formula>$Q2="Gráfico 15"</formula>
    </cfRule>
    <cfRule type="expression" dxfId="3893" priority="1704">
      <formula>$Q2="Gráfico 14"</formula>
    </cfRule>
    <cfRule type="expression" dxfId="3892" priority="1705">
      <formula>$Q2="Gráfico 12"</formula>
    </cfRule>
    <cfRule type="expression" dxfId="3891" priority="1706">
      <formula>$Q2="Gráfico 13"</formula>
    </cfRule>
    <cfRule type="expression" dxfId="3890" priority="1707">
      <formula>$Q2="Gráfico 11"</formula>
    </cfRule>
    <cfRule type="expression" dxfId="3889" priority="1708">
      <formula>$Q2="Gráfico 9"</formula>
    </cfRule>
    <cfRule type="expression" dxfId="3888" priority="1709">
      <formula>$Q2="Gráfico 8"</formula>
    </cfRule>
    <cfRule type="expression" dxfId="3887" priority="1710">
      <formula>$Q2="Gráfico 7"</formula>
    </cfRule>
    <cfRule type="expression" dxfId="3886" priority="1711">
      <formula>$Q2="Gráfico 6"</formula>
    </cfRule>
    <cfRule type="expression" dxfId="3885" priority="1712">
      <formula>$Q2="Gráfico 4"</formula>
    </cfRule>
    <cfRule type="expression" dxfId="3884" priority="1713">
      <formula>$Q2="Gráfico 3"</formula>
    </cfRule>
    <cfRule type="expression" dxfId="3883" priority="1714">
      <formula>$Q2="Gráfico 2"</formula>
    </cfRule>
    <cfRule type="expression" dxfId="3882" priority="1715">
      <formula>$Q2="Gráfico 1"</formula>
    </cfRule>
    <cfRule type="expression" dxfId="3881" priority="1716">
      <formula>$Q2="Gráfico 5"</formula>
    </cfRule>
  </conditionalFormatting>
  <conditionalFormatting sqref="E115:E157">
    <cfRule type="expression" dxfId="3880" priority="1643">
      <formula>$Q115="Reporte 2"</formula>
    </cfRule>
    <cfRule type="expression" dxfId="3879" priority="1644">
      <formula>$Q115="Reporte 1"</formula>
    </cfRule>
    <cfRule type="expression" dxfId="3878" priority="1645">
      <formula>$Q115="Informe 10"</formula>
    </cfRule>
    <cfRule type="expression" dxfId="3877" priority="1646">
      <formula>$Q115="Informe 9"</formula>
    </cfRule>
    <cfRule type="expression" dxfId="3876" priority="1647">
      <formula>$Q115="Informe 8"</formula>
    </cfRule>
    <cfRule type="expression" dxfId="3875" priority="1648">
      <formula>$Q115="Informe 7"</formula>
    </cfRule>
    <cfRule type="expression" dxfId="3874" priority="1649">
      <formula>$Q115="Informe 6"</formula>
    </cfRule>
    <cfRule type="expression" dxfId="3873" priority="1650">
      <formula>$Q115="Informe 5"</formula>
    </cfRule>
    <cfRule type="expression" dxfId="3872" priority="1651">
      <formula>$Q115="Informe 4"</formula>
    </cfRule>
    <cfRule type="expression" dxfId="3871" priority="1652">
      <formula>$Q115="Informe 3"</formula>
    </cfRule>
    <cfRule type="expression" dxfId="3870" priority="1653">
      <formula>$Q115="Informe 2"</formula>
    </cfRule>
    <cfRule type="expression" dxfId="3869" priority="1654">
      <formula>$Q115="Informe 1"</formula>
    </cfRule>
    <cfRule type="expression" dxfId="3868" priority="1655">
      <formula>$Q115="Gráfico 10"</formula>
    </cfRule>
    <cfRule type="expression" dxfId="3867" priority="1656">
      <formula>$Q115="Gráfico 25"</formula>
    </cfRule>
    <cfRule type="expression" dxfId="3866" priority="1657">
      <formula>$Q115="Gráfico 24"</formula>
    </cfRule>
    <cfRule type="expression" dxfId="3865" priority="1658">
      <formula>$Q115="Gráfico 23"</formula>
    </cfRule>
    <cfRule type="expression" dxfId="3864" priority="1659">
      <formula>$Q115="Gráfico 22"</formula>
    </cfRule>
    <cfRule type="expression" dxfId="3863" priority="1660">
      <formula>$Q115="Gráfico 21"</formula>
    </cfRule>
    <cfRule type="expression" dxfId="3862" priority="1661">
      <formula>$Q115="Gráfico 20"</formula>
    </cfRule>
    <cfRule type="expression" dxfId="3861" priority="1662">
      <formula>$Q115="Gráfico 18"</formula>
    </cfRule>
    <cfRule type="expression" dxfId="3860" priority="1663">
      <formula>$Q115="Gráfico 19"</formula>
    </cfRule>
    <cfRule type="expression" dxfId="3859" priority="1664">
      <formula>$Q115="Gráfico 17"</formula>
    </cfRule>
    <cfRule type="expression" dxfId="3858" priority="1665">
      <formula>$Q115="Gráfico 16"</formula>
    </cfRule>
    <cfRule type="expression" dxfId="3857" priority="1666">
      <formula>$Q115="Gráfico 15"</formula>
    </cfRule>
    <cfRule type="expression" dxfId="3856" priority="1667">
      <formula>$Q115="Gráfico 14"</formula>
    </cfRule>
    <cfRule type="expression" dxfId="3855" priority="1668">
      <formula>$Q115="Gráfico 12"</formula>
    </cfRule>
    <cfRule type="expression" dxfId="3854" priority="1669">
      <formula>$Q115="Gráfico 13"</formula>
    </cfRule>
    <cfRule type="expression" dxfId="3853" priority="1670">
      <formula>$Q115="Gráfico 11"</formula>
    </cfRule>
    <cfRule type="expression" dxfId="3852" priority="1671">
      <formula>$Q115="Gráfico 9"</formula>
    </cfRule>
    <cfRule type="expression" dxfId="3851" priority="1672">
      <formula>$Q115="Gráfico 8"</formula>
    </cfRule>
    <cfRule type="expression" dxfId="3850" priority="1673">
      <formula>$Q115="Gráfico 7"</formula>
    </cfRule>
    <cfRule type="expression" dxfId="3849" priority="1674">
      <formula>$Q115="Gráfico 6"</formula>
    </cfRule>
    <cfRule type="expression" dxfId="3848" priority="1675">
      <formula>$Q115="Gráfico 4"</formula>
    </cfRule>
    <cfRule type="expression" dxfId="3847" priority="1676">
      <formula>$Q115="Gráfico 3"</formula>
    </cfRule>
    <cfRule type="expression" dxfId="3846" priority="1677">
      <formula>$Q115="Gráfico 2"</formula>
    </cfRule>
    <cfRule type="expression" dxfId="3845" priority="1678">
      <formula>$Q115="Gráfico 1"</formula>
    </cfRule>
    <cfRule type="expression" dxfId="3844" priority="1679">
      <formula>$Q115="Gráfico 5"</formula>
    </cfRule>
  </conditionalFormatting>
  <conditionalFormatting sqref="E158">
    <cfRule type="containsText" dxfId="3843" priority="1633" operator="containsText" text="Gráfico 9">
      <formula>NOT(ISERROR(SEARCH("Gráfico 9",E158)))</formula>
    </cfRule>
    <cfRule type="containsText" dxfId="3842" priority="1634" operator="containsText" text="Gráfico 8">
      <formula>NOT(ISERROR(SEARCH("Gráfico 8",E158)))</formula>
    </cfRule>
    <cfRule type="containsText" dxfId="3841" priority="1635" operator="containsText" text="Gráfico 7">
      <formula>NOT(ISERROR(SEARCH("Gráfico 7",E158)))</formula>
    </cfRule>
    <cfRule type="containsText" dxfId="3840" priority="1636" operator="containsText" text="Gráfico 6">
      <formula>NOT(ISERROR(SEARCH("Gráfico 6",E158)))</formula>
    </cfRule>
    <cfRule type="containsText" dxfId="3839" priority="1637" operator="containsText" text="Gráfico 5">
      <formula>NOT(ISERROR(SEARCH("Gráfico 5",E158)))</formula>
    </cfRule>
    <cfRule type="containsText" dxfId="3838" priority="1638" operator="containsText" text="Gráfico 4">
      <formula>NOT(ISERROR(SEARCH("Gráfico 4",E158)))</formula>
    </cfRule>
    <cfRule type="containsText" dxfId="3837" priority="1639" operator="containsText" text="Gráfico 3">
      <formula>NOT(ISERROR(SEARCH("Gráfico 3",E158)))</formula>
    </cfRule>
    <cfRule type="containsText" dxfId="3836" priority="1640" operator="containsText" text="Gráfico 2">
      <formula>NOT(ISERROR(SEARCH("Gráfico 2",E158)))</formula>
    </cfRule>
    <cfRule type="containsText" dxfId="3835" priority="1641" operator="containsText" text="Gráfico 1">
      <formula>NOT(ISERROR(SEARCH("Gráfico 1",E158)))</formula>
    </cfRule>
    <cfRule type="colorScale" priority="1642">
      <colorScale>
        <cfvo type="min"/>
        <cfvo type="percentile" val="50"/>
        <cfvo type="max"/>
        <color rgb="FFF8696B"/>
        <color rgb="FFFFEB84"/>
        <color rgb="FF63BE7B"/>
      </colorScale>
    </cfRule>
  </conditionalFormatting>
  <conditionalFormatting sqref="E158">
    <cfRule type="expression" dxfId="3834" priority="1596">
      <formula>$Q158="Reporte 2"</formula>
    </cfRule>
    <cfRule type="expression" dxfId="3833" priority="1597">
      <formula>$Q158="Reporte 1"</formula>
    </cfRule>
    <cfRule type="expression" dxfId="3832" priority="1598">
      <formula>$Q158="Informe 10"</formula>
    </cfRule>
    <cfRule type="expression" dxfId="3831" priority="1599">
      <formula>$Q158="Informe 9"</formula>
    </cfRule>
    <cfRule type="expression" dxfId="3830" priority="1600">
      <formula>$Q158="Informe 8"</formula>
    </cfRule>
    <cfRule type="expression" dxfId="3829" priority="1601">
      <formula>$Q158="Informe 7"</formula>
    </cfRule>
    <cfRule type="expression" dxfId="3828" priority="1602">
      <formula>$Q158="Informe 6"</formula>
    </cfRule>
    <cfRule type="expression" dxfId="3827" priority="1603">
      <formula>$Q158="Informe 5"</formula>
    </cfRule>
    <cfRule type="expression" dxfId="3826" priority="1604">
      <formula>$Q158="Informe 4"</formula>
    </cfRule>
    <cfRule type="expression" dxfId="3825" priority="1605">
      <formula>$Q158="Informe 3"</formula>
    </cfRule>
    <cfRule type="expression" dxfId="3824" priority="1606">
      <formula>$Q158="Informe 2"</formula>
    </cfRule>
    <cfRule type="expression" dxfId="3823" priority="1607">
      <formula>$Q158="Informe 1"</formula>
    </cfRule>
    <cfRule type="expression" dxfId="3822" priority="1608">
      <formula>$Q158="Gráfico 10"</formula>
    </cfRule>
    <cfRule type="expression" dxfId="3821" priority="1609">
      <formula>$Q158="Gráfico 25"</formula>
    </cfRule>
    <cfRule type="expression" dxfId="3820" priority="1610">
      <formula>$Q158="Gráfico 24"</formula>
    </cfRule>
    <cfRule type="expression" dxfId="3819" priority="1611">
      <formula>$Q158="Gráfico 23"</formula>
    </cfRule>
    <cfRule type="expression" dxfId="3818" priority="1612">
      <formula>$Q158="Gráfico 22"</formula>
    </cfRule>
    <cfRule type="expression" dxfId="3817" priority="1613">
      <formula>$Q158="Gráfico 21"</formula>
    </cfRule>
    <cfRule type="expression" dxfId="3816" priority="1614">
      <formula>$Q158="Gráfico 20"</formula>
    </cfRule>
    <cfRule type="expression" dxfId="3815" priority="1615">
      <formula>$Q158="Gráfico 18"</formula>
    </cfRule>
    <cfRule type="expression" dxfId="3814" priority="1616">
      <formula>$Q158="Gráfico 19"</formula>
    </cfRule>
    <cfRule type="expression" dxfId="3813" priority="1617">
      <formula>$Q158="Gráfico 17"</formula>
    </cfRule>
    <cfRule type="expression" dxfId="3812" priority="1618">
      <formula>$Q158="Gráfico 16"</formula>
    </cfRule>
    <cfRule type="expression" dxfId="3811" priority="1619">
      <formula>$Q158="Gráfico 15"</formula>
    </cfRule>
    <cfRule type="expression" dxfId="3810" priority="1620">
      <formula>$Q158="Gráfico 14"</formula>
    </cfRule>
    <cfRule type="expression" dxfId="3809" priority="1621">
      <formula>$Q158="Gráfico 12"</formula>
    </cfRule>
    <cfRule type="expression" dxfId="3808" priority="1622">
      <formula>$Q158="Gráfico 13"</formula>
    </cfRule>
    <cfRule type="expression" dxfId="3807" priority="1623">
      <formula>$Q158="Gráfico 11"</formula>
    </cfRule>
    <cfRule type="expression" dxfId="3806" priority="1624">
      <formula>$Q158="Gráfico 9"</formula>
    </cfRule>
    <cfRule type="expression" dxfId="3805" priority="1625">
      <formula>$Q158="Gráfico 8"</formula>
    </cfRule>
    <cfRule type="expression" dxfId="3804" priority="1626">
      <formula>$Q158="Gráfico 7"</formula>
    </cfRule>
    <cfRule type="expression" dxfId="3803" priority="1627">
      <formula>$Q158="Gráfico 6"</formula>
    </cfRule>
    <cfRule type="expression" dxfId="3802" priority="1628">
      <formula>$Q158="Gráfico 4"</formula>
    </cfRule>
    <cfRule type="expression" dxfId="3801" priority="1629">
      <formula>$Q158="Gráfico 3"</formula>
    </cfRule>
    <cfRule type="expression" dxfId="3800" priority="1630">
      <formula>$Q158="Gráfico 2"</formula>
    </cfRule>
    <cfRule type="expression" dxfId="3799" priority="1631">
      <formula>$Q158="Gráfico 1"</formula>
    </cfRule>
    <cfRule type="expression" dxfId="3798" priority="1632">
      <formula>$Q158="Gráfico 5"</formula>
    </cfRule>
  </conditionalFormatting>
  <conditionalFormatting sqref="Z115:Z158">
    <cfRule type="expression" dxfId="3797" priority="1567">
      <formula>$Q115="Gráfico 25"</formula>
    </cfRule>
    <cfRule type="expression" dxfId="3796" priority="1568">
      <formula>$Q115="Gráfico 24"</formula>
    </cfRule>
    <cfRule type="expression" dxfId="3795" priority="1569">
      <formula>$Q115="Gráfico 23"</formula>
    </cfRule>
    <cfRule type="expression" dxfId="3794" priority="1570">
      <formula>$Q115="Gráfico 22"</formula>
    </cfRule>
    <cfRule type="expression" dxfId="3793" priority="1571">
      <formula>$Q115="Gráfico 21"</formula>
    </cfRule>
    <cfRule type="expression" dxfId="3792" priority="1572">
      <formula>$Q115="Gráfico 20"</formula>
    </cfRule>
    <cfRule type="expression" dxfId="3791" priority="1573">
      <formula>$Q115="Gráfico 18"</formula>
    </cfRule>
    <cfRule type="expression" dxfId="3790" priority="1574">
      <formula>$Q115="Gráfico 19"</formula>
    </cfRule>
    <cfRule type="expression" dxfId="3789" priority="1575">
      <formula>$Q115="Gráfico 17"</formula>
    </cfRule>
    <cfRule type="expression" dxfId="3788" priority="1576">
      <formula>$Q115="Gráfico 16"</formula>
    </cfRule>
    <cfRule type="expression" dxfId="3787" priority="1577">
      <formula>$Q115="Gráfico 15"</formula>
    </cfRule>
    <cfRule type="expression" dxfId="3786" priority="1578">
      <formula>$Q115="Gráfico 14"</formula>
    </cfRule>
    <cfRule type="expression" dxfId="3785" priority="1579">
      <formula>$Q115="Gráfico 12"</formula>
    </cfRule>
    <cfRule type="expression" dxfId="3784" priority="1580">
      <formula>$Q115="Gráfico 13"</formula>
    </cfRule>
    <cfRule type="expression" dxfId="3783" priority="1581">
      <formula>$Q115="Gráfico 11"</formula>
    </cfRule>
    <cfRule type="expression" dxfId="3782" priority="1582">
      <formula>$Q115="Gráfico 9"</formula>
    </cfRule>
    <cfRule type="expression" dxfId="3781" priority="1583">
      <formula>$Q115="Gráfico 8"</formula>
    </cfRule>
    <cfRule type="expression" dxfId="3780" priority="1584">
      <formula>$Q115="Gráfico 7"</formula>
    </cfRule>
    <cfRule type="expression" dxfId="3779" priority="1585">
      <formula>$Q115="Gráfico 6"</formula>
    </cfRule>
    <cfRule type="expression" dxfId="3778" priority="1591">
      <formula>$Q115="Gráfico 4"</formula>
    </cfRule>
    <cfRule type="expression" dxfId="3777" priority="1592">
      <formula>$Q115="Gráfico 3"</formula>
    </cfRule>
    <cfRule type="expression" dxfId="3776" priority="1593">
      <formula>$Q115="Gráfico 2"</formula>
    </cfRule>
    <cfRule type="expression" dxfId="3775" priority="1594">
      <formula>$Q115="Gráfico 1"</formula>
    </cfRule>
    <cfRule type="expression" dxfId="3774" priority="1595">
      <formula>$Q115="Gráfico 5"</formula>
    </cfRule>
  </conditionalFormatting>
  <conditionalFormatting sqref="AD115:AD158">
    <cfRule type="expression" dxfId="3773" priority="1586">
      <formula>$Q115="Gráfico 4"</formula>
    </cfRule>
    <cfRule type="expression" dxfId="3772" priority="1587">
      <formula>$Q115="Gráfico 3"</formula>
    </cfRule>
    <cfRule type="expression" dxfId="3771" priority="1588">
      <formula>$Q115="Gráfico 2"</formula>
    </cfRule>
    <cfRule type="expression" dxfId="3770" priority="1589">
      <formula>$Q115="Gráfico 1"</formula>
    </cfRule>
    <cfRule type="expression" dxfId="3769" priority="1590">
      <formula>$Q115="Gráfico 5"</formula>
    </cfRule>
  </conditionalFormatting>
  <conditionalFormatting sqref="Q160:Q315">
    <cfRule type="containsText" dxfId="3768" priority="1557" operator="containsText" text="Gráfico 9">
      <formula>NOT(ISERROR(SEARCH("Gráfico 9",Q160)))</formula>
    </cfRule>
    <cfRule type="containsText" dxfId="3767" priority="1558" operator="containsText" text="Gráfico 8">
      <formula>NOT(ISERROR(SEARCH("Gráfico 8",Q160)))</formula>
    </cfRule>
    <cfRule type="containsText" dxfId="3766" priority="1559" operator="containsText" text="Gráfico 7">
      <formula>NOT(ISERROR(SEARCH("Gráfico 7",Q160)))</formula>
    </cfRule>
    <cfRule type="containsText" dxfId="3765" priority="1560" operator="containsText" text="Gráfico 6">
      <formula>NOT(ISERROR(SEARCH("Gráfico 6",Q160)))</formula>
    </cfRule>
    <cfRule type="containsText" dxfId="3764" priority="1561" operator="containsText" text="Gráfico 5">
      <formula>NOT(ISERROR(SEARCH("Gráfico 5",Q160)))</formula>
    </cfRule>
    <cfRule type="containsText" dxfId="3763" priority="1562" operator="containsText" text="Gráfico 4">
      <formula>NOT(ISERROR(SEARCH("Gráfico 4",Q160)))</formula>
    </cfRule>
    <cfRule type="containsText" dxfId="3762" priority="1563" operator="containsText" text="Gráfico 3">
      <formula>NOT(ISERROR(SEARCH("Gráfico 3",Q160)))</formula>
    </cfRule>
    <cfRule type="containsText" dxfId="3761" priority="1564" operator="containsText" text="Gráfico 2">
      <formula>NOT(ISERROR(SEARCH("Gráfico 2",Q160)))</formula>
    </cfRule>
    <cfRule type="containsText" dxfId="3760" priority="1565" operator="containsText" text="Gráfico 1">
      <formula>NOT(ISERROR(SEARCH("Gráfico 1",Q160)))</formula>
    </cfRule>
    <cfRule type="colorScale" priority="1566">
      <colorScale>
        <cfvo type="min"/>
        <cfvo type="percentile" val="50"/>
        <cfvo type="max"/>
        <color rgb="FFF8696B"/>
        <color rgb="FFFFEB84"/>
        <color rgb="FF63BE7B"/>
      </colorScale>
    </cfRule>
  </conditionalFormatting>
  <conditionalFormatting sqref="AB159">
    <cfRule type="containsText" dxfId="3759" priority="1547" operator="containsText" text="Gráfico 9">
      <formula>NOT(ISERROR(SEARCH("Gráfico 9",AB159)))</formula>
    </cfRule>
    <cfRule type="containsText" dxfId="3758" priority="1548" operator="containsText" text="Gráfico 8">
      <formula>NOT(ISERROR(SEARCH("Gráfico 8",AB159)))</formula>
    </cfRule>
    <cfRule type="containsText" dxfId="3757" priority="1549" operator="containsText" text="Gráfico 7">
      <formula>NOT(ISERROR(SEARCH("Gráfico 7",AB159)))</formula>
    </cfRule>
    <cfRule type="containsText" dxfId="3756" priority="1550" operator="containsText" text="Gráfico 6">
      <formula>NOT(ISERROR(SEARCH("Gráfico 6",AB159)))</formula>
    </cfRule>
    <cfRule type="containsText" dxfId="3755" priority="1551" operator="containsText" text="Gráfico 5">
      <formula>NOT(ISERROR(SEARCH("Gráfico 5",AB159)))</formula>
    </cfRule>
    <cfRule type="containsText" dxfId="3754" priority="1552" operator="containsText" text="Gráfico 4">
      <formula>NOT(ISERROR(SEARCH("Gráfico 4",AB159)))</formula>
    </cfRule>
    <cfRule type="containsText" dxfId="3753" priority="1553" operator="containsText" text="Gráfico 3">
      <formula>NOT(ISERROR(SEARCH("Gráfico 3",AB159)))</formula>
    </cfRule>
    <cfRule type="containsText" dxfId="3752" priority="1554" operator="containsText" text="Gráfico 2">
      <formula>NOT(ISERROR(SEARCH("Gráfico 2",AB159)))</formula>
    </cfRule>
    <cfRule type="containsText" dxfId="3751" priority="1555" operator="containsText" text="Gráfico 1">
      <formula>NOT(ISERROR(SEARCH("Gráfico 1",AB159)))</formula>
    </cfRule>
    <cfRule type="colorScale" priority="1556">
      <colorScale>
        <cfvo type="min"/>
        <cfvo type="percentile" val="50"/>
        <cfvo type="max"/>
        <color rgb="FFF8696B"/>
        <color rgb="FFFFEB84"/>
        <color rgb="FF63BE7B"/>
      </colorScale>
    </cfRule>
  </conditionalFormatting>
  <conditionalFormatting sqref="AE159 AC159">
    <cfRule type="containsText" dxfId="3750" priority="1537" operator="containsText" text="Gráfico 9">
      <formula>NOT(ISERROR(SEARCH("Gráfico 9",AC159)))</formula>
    </cfRule>
    <cfRule type="containsText" dxfId="3749" priority="1538" operator="containsText" text="Gráfico 8">
      <formula>NOT(ISERROR(SEARCH("Gráfico 8",AC159)))</formula>
    </cfRule>
    <cfRule type="containsText" dxfId="3748" priority="1539" operator="containsText" text="Gráfico 7">
      <formula>NOT(ISERROR(SEARCH("Gráfico 7",AC159)))</formula>
    </cfRule>
    <cfRule type="containsText" dxfId="3747" priority="1540" operator="containsText" text="Gráfico 6">
      <formula>NOT(ISERROR(SEARCH("Gráfico 6",AC159)))</formula>
    </cfRule>
    <cfRule type="containsText" dxfId="3746" priority="1541" operator="containsText" text="Gráfico 5">
      <formula>NOT(ISERROR(SEARCH("Gráfico 5",AC159)))</formula>
    </cfRule>
    <cfRule type="containsText" dxfId="3745" priority="1542" operator="containsText" text="Gráfico 4">
      <formula>NOT(ISERROR(SEARCH("Gráfico 4",AC159)))</formula>
    </cfRule>
    <cfRule type="containsText" dxfId="3744" priority="1543" operator="containsText" text="Gráfico 3">
      <formula>NOT(ISERROR(SEARCH("Gráfico 3",AC159)))</formula>
    </cfRule>
    <cfRule type="containsText" dxfId="3743" priority="1544" operator="containsText" text="Gráfico 2">
      <formula>NOT(ISERROR(SEARCH("Gráfico 2",AC159)))</formula>
    </cfRule>
    <cfRule type="containsText" dxfId="3742" priority="1545" operator="containsText" text="Gráfico 1">
      <formula>NOT(ISERROR(SEARCH("Gráfico 1",AC159)))</formula>
    </cfRule>
    <cfRule type="colorScale" priority="1546">
      <colorScale>
        <cfvo type="min"/>
        <cfvo type="percentile" val="50"/>
        <cfvo type="max"/>
        <color rgb="FFF8696B"/>
        <color rgb="FFFFEB84"/>
        <color rgb="FF63BE7B"/>
      </colorScale>
    </cfRule>
  </conditionalFormatting>
  <conditionalFormatting sqref="AB160:AB183">
    <cfRule type="containsText" dxfId="3741" priority="1527" operator="containsText" text="Gráfico 9">
      <formula>NOT(ISERROR(SEARCH("Gráfico 9",AB160)))</formula>
    </cfRule>
    <cfRule type="containsText" dxfId="3740" priority="1528" operator="containsText" text="Gráfico 8">
      <formula>NOT(ISERROR(SEARCH("Gráfico 8",AB160)))</formula>
    </cfRule>
    <cfRule type="containsText" dxfId="3739" priority="1529" operator="containsText" text="Gráfico 7">
      <formula>NOT(ISERROR(SEARCH("Gráfico 7",AB160)))</formula>
    </cfRule>
    <cfRule type="containsText" dxfId="3738" priority="1530" operator="containsText" text="Gráfico 6">
      <formula>NOT(ISERROR(SEARCH("Gráfico 6",AB160)))</formula>
    </cfRule>
    <cfRule type="containsText" dxfId="3737" priority="1531" operator="containsText" text="Gráfico 5">
      <formula>NOT(ISERROR(SEARCH("Gráfico 5",AB160)))</formula>
    </cfRule>
    <cfRule type="containsText" dxfId="3736" priority="1532" operator="containsText" text="Gráfico 4">
      <formula>NOT(ISERROR(SEARCH("Gráfico 4",AB160)))</formula>
    </cfRule>
    <cfRule type="containsText" dxfId="3735" priority="1533" operator="containsText" text="Gráfico 3">
      <formula>NOT(ISERROR(SEARCH("Gráfico 3",AB160)))</formula>
    </cfRule>
    <cfRule type="containsText" dxfId="3734" priority="1534" operator="containsText" text="Gráfico 2">
      <formula>NOT(ISERROR(SEARCH("Gráfico 2",AB160)))</formula>
    </cfRule>
    <cfRule type="containsText" dxfId="3733" priority="1535" operator="containsText" text="Gráfico 1">
      <formula>NOT(ISERROR(SEARCH("Gráfico 1",AB160)))</formula>
    </cfRule>
    <cfRule type="colorScale" priority="1536">
      <colorScale>
        <cfvo type="min"/>
        <cfvo type="percentile" val="50"/>
        <cfvo type="max"/>
        <color rgb="FFF8696B"/>
        <color rgb="FFFFEB84"/>
        <color rgb="FF63BE7B"/>
      </colorScale>
    </cfRule>
  </conditionalFormatting>
  <conditionalFormatting sqref="AC160:AC183 AE160:AE183">
    <cfRule type="containsText" dxfId="3732" priority="1517" operator="containsText" text="Gráfico 9">
      <formula>NOT(ISERROR(SEARCH("Gráfico 9",AC160)))</formula>
    </cfRule>
    <cfRule type="containsText" dxfId="3731" priority="1518" operator="containsText" text="Gráfico 8">
      <formula>NOT(ISERROR(SEARCH("Gráfico 8",AC160)))</formula>
    </cfRule>
    <cfRule type="containsText" dxfId="3730" priority="1519" operator="containsText" text="Gráfico 7">
      <formula>NOT(ISERROR(SEARCH("Gráfico 7",AC160)))</formula>
    </cfRule>
    <cfRule type="containsText" dxfId="3729" priority="1520" operator="containsText" text="Gráfico 6">
      <formula>NOT(ISERROR(SEARCH("Gráfico 6",AC160)))</formula>
    </cfRule>
    <cfRule type="containsText" dxfId="3728" priority="1521" operator="containsText" text="Gráfico 5">
      <formula>NOT(ISERROR(SEARCH("Gráfico 5",AC160)))</formula>
    </cfRule>
    <cfRule type="containsText" dxfId="3727" priority="1522" operator="containsText" text="Gráfico 4">
      <formula>NOT(ISERROR(SEARCH("Gráfico 4",AC160)))</formula>
    </cfRule>
    <cfRule type="containsText" dxfId="3726" priority="1523" operator="containsText" text="Gráfico 3">
      <formula>NOT(ISERROR(SEARCH("Gráfico 3",AC160)))</formula>
    </cfRule>
    <cfRule type="containsText" dxfId="3725" priority="1524" operator="containsText" text="Gráfico 2">
      <formula>NOT(ISERROR(SEARCH("Gráfico 2",AC160)))</formula>
    </cfRule>
    <cfRule type="containsText" dxfId="3724" priority="1525" operator="containsText" text="Gráfico 1">
      <formula>NOT(ISERROR(SEARCH("Gráfico 1",AC160)))</formula>
    </cfRule>
    <cfRule type="colorScale" priority="1526">
      <colorScale>
        <cfvo type="min"/>
        <cfvo type="percentile" val="50"/>
        <cfvo type="max"/>
        <color rgb="FFF8696B"/>
        <color rgb="FFFFEB84"/>
        <color rgb="FF63BE7B"/>
      </colorScale>
    </cfRule>
  </conditionalFormatting>
  <conditionalFormatting sqref="AB184:AB207">
    <cfRule type="containsText" dxfId="3723" priority="1507" operator="containsText" text="Gráfico 9">
      <formula>NOT(ISERROR(SEARCH("Gráfico 9",AB184)))</formula>
    </cfRule>
    <cfRule type="containsText" dxfId="3722" priority="1508" operator="containsText" text="Gráfico 8">
      <formula>NOT(ISERROR(SEARCH("Gráfico 8",AB184)))</formula>
    </cfRule>
    <cfRule type="containsText" dxfId="3721" priority="1509" operator="containsText" text="Gráfico 7">
      <formula>NOT(ISERROR(SEARCH("Gráfico 7",AB184)))</formula>
    </cfRule>
    <cfRule type="containsText" dxfId="3720" priority="1510" operator="containsText" text="Gráfico 6">
      <formula>NOT(ISERROR(SEARCH("Gráfico 6",AB184)))</formula>
    </cfRule>
    <cfRule type="containsText" dxfId="3719" priority="1511" operator="containsText" text="Gráfico 5">
      <formula>NOT(ISERROR(SEARCH("Gráfico 5",AB184)))</formula>
    </cfRule>
    <cfRule type="containsText" dxfId="3718" priority="1512" operator="containsText" text="Gráfico 4">
      <formula>NOT(ISERROR(SEARCH("Gráfico 4",AB184)))</formula>
    </cfRule>
    <cfRule type="containsText" dxfId="3717" priority="1513" operator="containsText" text="Gráfico 3">
      <formula>NOT(ISERROR(SEARCH("Gráfico 3",AB184)))</formula>
    </cfRule>
    <cfRule type="containsText" dxfId="3716" priority="1514" operator="containsText" text="Gráfico 2">
      <formula>NOT(ISERROR(SEARCH("Gráfico 2",AB184)))</formula>
    </cfRule>
    <cfRule type="containsText" dxfId="3715" priority="1515" operator="containsText" text="Gráfico 1">
      <formula>NOT(ISERROR(SEARCH("Gráfico 1",AB184)))</formula>
    </cfRule>
    <cfRule type="colorScale" priority="1516">
      <colorScale>
        <cfvo type="min"/>
        <cfvo type="percentile" val="50"/>
        <cfvo type="max"/>
        <color rgb="FFF8696B"/>
        <color rgb="FFFFEB84"/>
        <color rgb="FF63BE7B"/>
      </colorScale>
    </cfRule>
  </conditionalFormatting>
  <conditionalFormatting sqref="AC184:AC207 AE184:AE207">
    <cfRule type="containsText" dxfId="3714" priority="1497" operator="containsText" text="Gráfico 9">
      <formula>NOT(ISERROR(SEARCH("Gráfico 9",AC184)))</formula>
    </cfRule>
    <cfRule type="containsText" dxfId="3713" priority="1498" operator="containsText" text="Gráfico 8">
      <formula>NOT(ISERROR(SEARCH("Gráfico 8",AC184)))</formula>
    </cfRule>
    <cfRule type="containsText" dxfId="3712" priority="1499" operator="containsText" text="Gráfico 7">
      <formula>NOT(ISERROR(SEARCH("Gráfico 7",AC184)))</formula>
    </cfRule>
    <cfRule type="containsText" dxfId="3711" priority="1500" operator="containsText" text="Gráfico 6">
      <formula>NOT(ISERROR(SEARCH("Gráfico 6",AC184)))</formula>
    </cfRule>
    <cfRule type="containsText" dxfId="3710" priority="1501" operator="containsText" text="Gráfico 5">
      <formula>NOT(ISERROR(SEARCH("Gráfico 5",AC184)))</formula>
    </cfRule>
    <cfRule type="containsText" dxfId="3709" priority="1502" operator="containsText" text="Gráfico 4">
      <formula>NOT(ISERROR(SEARCH("Gráfico 4",AC184)))</formula>
    </cfRule>
    <cfRule type="containsText" dxfId="3708" priority="1503" operator="containsText" text="Gráfico 3">
      <formula>NOT(ISERROR(SEARCH("Gráfico 3",AC184)))</formula>
    </cfRule>
    <cfRule type="containsText" dxfId="3707" priority="1504" operator="containsText" text="Gráfico 2">
      <formula>NOT(ISERROR(SEARCH("Gráfico 2",AC184)))</formula>
    </cfRule>
    <cfRule type="containsText" dxfId="3706" priority="1505" operator="containsText" text="Gráfico 1">
      <formula>NOT(ISERROR(SEARCH("Gráfico 1",AC184)))</formula>
    </cfRule>
    <cfRule type="colorScale" priority="1506">
      <colorScale>
        <cfvo type="min"/>
        <cfvo type="percentile" val="50"/>
        <cfvo type="max"/>
        <color rgb="FFF8696B"/>
        <color rgb="FFFFEB84"/>
        <color rgb="FF63BE7B"/>
      </colorScale>
    </cfRule>
  </conditionalFormatting>
  <conditionalFormatting sqref="AB208">
    <cfRule type="containsText" dxfId="3705" priority="1487" operator="containsText" text="Gráfico 9">
      <formula>NOT(ISERROR(SEARCH("Gráfico 9",AB208)))</formula>
    </cfRule>
    <cfRule type="containsText" dxfId="3704" priority="1488" operator="containsText" text="Gráfico 8">
      <formula>NOT(ISERROR(SEARCH("Gráfico 8",AB208)))</formula>
    </cfRule>
    <cfRule type="containsText" dxfId="3703" priority="1489" operator="containsText" text="Gráfico 7">
      <formula>NOT(ISERROR(SEARCH("Gráfico 7",AB208)))</formula>
    </cfRule>
    <cfRule type="containsText" dxfId="3702" priority="1490" operator="containsText" text="Gráfico 6">
      <formula>NOT(ISERROR(SEARCH("Gráfico 6",AB208)))</formula>
    </cfRule>
    <cfRule type="containsText" dxfId="3701" priority="1491" operator="containsText" text="Gráfico 5">
      <formula>NOT(ISERROR(SEARCH("Gráfico 5",AB208)))</formula>
    </cfRule>
    <cfRule type="containsText" dxfId="3700" priority="1492" operator="containsText" text="Gráfico 4">
      <formula>NOT(ISERROR(SEARCH("Gráfico 4",AB208)))</formula>
    </cfRule>
    <cfRule type="containsText" dxfId="3699" priority="1493" operator="containsText" text="Gráfico 3">
      <formula>NOT(ISERROR(SEARCH("Gráfico 3",AB208)))</formula>
    </cfRule>
    <cfRule type="containsText" dxfId="3698" priority="1494" operator="containsText" text="Gráfico 2">
      <formula>NOT(ISERROR(SEARCH("Gráfico 2",AB208)))</formula>
    </cfRule>
    <cfRule type="containsText" dxfId="3697" priority="1495" operator="containsText" text="Gráfico 1">
      <formula>NOT(ISERROR(SEARCH("Gráfico 1",AB208)))</formula>
    </cfRule>
    <cfRule type="colorScale" priority="1496">
      <colorScale>
        <cfvo type="min"/>
        <cfvo type="percentile" val="50"/>
        <cfvo type="max"/>
        <color rgb="FFF8696B"/>
        <color rgb="FFFFEB84"/>
        <color rgb="FF63BE7B"/>
      </colorScale>
    </cfRule>
  </conditionalFormatting>
  <conditionalFormatting sqref="AE208 AC208">
    <cfRule type="containsText" dxfId="3696" priority="1477" operator="containsText" text="Gráfico 9">
      <formula>NOT(ISERROR(SEARCH("Gráfico 9",AC208)))</formula>
    </cfRule>
    <cfRule type="containsText" dxfId="3695" priority="1478" operator="containsText" text="Gráfico 8">
      <formula>NOT(ISERROR(SEARCH("Gráfico 8",AC208)))</formula>
    </cfRule>
    <cfRule type="containsText" dxfId="3694" priority="1479" operator="containsText" text="Gráfico 7">
      <formula>NOT(ISERROR(SEARCH("Gráfico 7",AC208)))</formula>
    </cfRule>
    <cfRule type="containsText" dxfId="3693" priority="1480" operator="containsText" text="Gráfico 6">
      <formula>NOT(ISERROR(SEARCH("Gráfico 6",AC208)))</formula>
    </cfRule>
    <cfRule type="containsText" dxfId="3692" priority="1481" operator="containsText" text="Gráfico 5">
      <formula>NOT(ISERROR(SEARCH("Gráfico 5",AC208)))</formula>
    </cfRule>
    <cfRule type="containsText" dxfId="3691" priority="1482" operator="containsText" text="Gráfico 4">
      <formula>NOT(ISERROR(SEARCH("Gráfico 4",AC208)))</formula>
    </cfRule>
    <cfRule type="containsText" dxfId="3690" priority="1483" operator="containsText" text="Gráfico 3">
      <formula>NOT(ISERROR(SEARCH("Gráfico 3",AC208)))</formula>
    </cfRule>
    <cfRule type="containsText" dxfId="3689" priority="1484" operator="containsText" text="Gráfico 2">
      <formula>NOT(ISERROR(SEARCH("Gráfico 2",AC208)))</formula>
    </cfRule>
    <cfRule type="containsText" dxfId="3688" priority="1485" operator="containsText" text="Gráfico 1">
      <formula>NOT(ISERROR(SEARCH("Gráfico 1",AC208)))</formula>
    </cfRule>
    <cfRule type="colorScale" priority="1486">
      <colorScale>
        <cfvo type="min"/>
        <cfvo type="percentile" val="50"/>
        <cfvo type="max"/>
        <color rgb="FFF8696B"/>
        <color rgb="FFFFEB84"/>
        <color rgb="FF63BE7B"/>
      </colorScale>
    </cfRule>
  </conditionalFormatting>
  <conditionalFormatting sqref="AB209:AB232">
    <cfRule type="containsText" dxfId="3687" priority="1467" operator="containsText" text="Gráfico 9">
      <formula>NOT(ISERROR(SEARCH("Gráfico 9",AB209)))</formula>
    </cfRule>
    <cfRule type="containsText" dxfId="3686" priority="1468" operator="containsText" text="Gráfico 8">
      <formula>NOT(ISERROR(SEARCH("Gráfico 8",AB209)))</formula>
    </cfRule>
    <cfRule type="containsText" dxfId="3685" priority="1469" operator="containsText" text="Gráfico 7">
      <formula>NOT(ISERROR(SEARCH("Gráfico 7",AB209)))</formula>
    </cfRule>
    <cfRule type="containsText" dxfId="3684" priority="1470" operator="containsText" text="Gráfico 6">
      <formula>NOT(ISERROR(SEARCH("Gráfico 6",AB209)))</formula>
    </cfRule>
    <cfRule type="containsText" dxfId="3683" priority="1471" operator="containsText" text="Gráfico 5">
      <formula>NOT(ISERROR(SEARCH("Gráfico 5",AB209)))</formula>
    </cfRule>
    <cfRule type="containsText" dxfId="3682" priority="1472" operator="containsText" text="Gráfico 4">
      <formula>NOT(ISERROR(SEARCH("Gráfico 4",AB209)))</formula>
    </cfRule>
    <cfRule type="containsText" dxfId="3681" priority="1473" operator="containsText" text="Gráfico 3">
      <formula>NOT(ISERROR(SEARCH("Gráfico 3",AB209)))</formula>
    </cfRule>
    <cfRule type="containsText" dxfId="3680" priority="1474" operator="containsText" text="Gráfico 2">
      <formula>NOT(ISERROR(SEARCH("Gráfico 2",AB209)))</formula>
    </cfRule>
    <cfRule type="containsText" dxfId="3679" priority="1475" operator="containsText" text="Gráfico 1">
      <formula>NOT(ISERROR(SEARCH("Gráfico 1",AB209)))</formula>
    </cfRule>
    <cfRule type="colorScale" priority="1476">
      <colorScale>
        <cfvo type="min"/>
        <cfvo type="percentile" val="50"/>
        <cfvo type="max"/>
        <color rgb="FFF8696B"/>
        <color rgb="FFFFEB84"/>
        <color rgb="FF63BE7B"/>
      </colorScale>
    </cfRule>
  </conditionalFormatting>
  <conditionalFormatting sqref="AC209:AC232 AE209:AE232">
    <cfRule type="containsText" dxfId="3678" priority="1457" operator="containsText" text="Gráfico 9">
      <formula>NOT(ISERROR(SEARCH("Gráfico 9",AC209)))</formula>
    </cfRule>
    <cfRule type="containsText" dxfId="3677" priority="1458" operator="containsText" text="Gráfico 8">
      <formula>NOT(ISERROR(SEARCH("Gráfico 8",AC209)))</formula>
    </cfRule>
    <cfRule type="containsText" dxfId="3676" priority="1459" operator="containsText" text="Gráfico 7">
      <formula>NOT(ISERROR(SEARCH("Gráfico 7",AC209)))</formula>
    </cfRule>
    <cfRule type="containsText" dxfId="3675" priority="1460" operator="containsText" text="Gráfico 6">
      <formula>NOT(ISERROR(SEARCH("Gráfico 6",AC209)))</formula>
    </cfRule>
    <cfRule type="containsText" dxfId="3674" priority="1461" operator="containsText" text="Gráfico 5">
      <formula>NOT(ISERROR(SEARCH("Gráfico 5",AC209)))</formula>
    </cfRule>
    <cfRule type="containsText" dxfId="3673" priority="1462" operator="containsText" text="Gráfico 4">
      <formula>NOT(ISERROR(SEARCH("Gráfico 4",AC209)))</formula>
    </cfRule>
    <cfRule type="containsText" dxfId="3672" priority="1463" operator="containsText" text="Gráfico 3">
      <formula>NOT(ISERROR(SEARCH("Gráfico 3",AC209)))</formula>
    </cfRule>
    <cfRule type="containsText" dxfId="3671" priority="1464" operator="containsText" text="Gráfico 2">
      <formula>NOT(ISERROR(SEARCH("Gráfico 2",AC209)))</formula>
    </cfRule>
    <cfRule type="containsText" dxfId="3670" priority="1465" operator="containsText" text="Gráfico 1">
      <formula>NOT(ISERROR(SEARCH("Gráfico 1",AC209)))</formula>
    </cfRule>
    <cfRule type="colorScale" priority="1466">
      <colorScale>
        <cfvo type="min"/>
        <cfvo type="percentile" val="50"/>
        <cfvo type="max"/>
        <color rgb="FFF8696B"/>
        <color rgb="FFFFEB84"/>
        <color rgb="FF63BE7B"/>
      </colorScale>
    </cfRule>
  </conditionalFormatting>
  <conditionalFormatting sqref="AB233:AB256">
    <cfRule type="containsText" dxfId="3669" priority="1447" operator="containsText" text="Gráfico 9">
      <formula>NOT(ISERROR(SEARCH("Gráfico 9",AB233)))</formula>
    </cfRule>
    <cfRule type="containsText" dxfId="3668" priority="1448" operator="containsText" text="Gráfico 8">
      <formula>NOT(ISERROR(SEARCH("Gráfico 8",AB233)))</formula>
    </cfRule>
    <cfRule type="containsText" dxfId="3667" priority="1449" operator="containsText" text="Gráfico 7">
      <formula>NOT(ISERROR(SEARCH("Gráfico 7",AB233)))</formula>
    </cfRule>
    <cfRule type="containsText" dxfId="3666" priority="1450" operator="containsText" text="Gráfico 6">
      <formula>NOT(ISERROR(SEARCH("Gráfico 6",AB233)))</formula>
    </cfRule>
    <cfRule type="containsText" dxfId="3665" priority="1451" operator="containsText" text="Gráfico 5">
      <formula>NOT(ISERROR(SEARCH("Gráfico 5",AB233)))</formula>
    </cfRule>
    <cfRule type="containsText" dxfId="3664" priority="1452" operator="containsText" text="Gráfico 4">
      <formula>NOT(ISERROR(SEARCH("Gráfico 4",AB233)))</formula>
    </cfRule>
    <cfRule type="containsText" dxfId="3663" priority="1453" operator="containsText" text="Gráfico 3">
      <formula>NOT(ISERROR(SEARCH("Gráfico 3",AB233)))</formula>
    </cfRule>
    <cfRule type="containsText" dxfId="3662" priority="1454" operator="containsText" text="Gráfico 2">
      <formula>NOT(ISERROR(SEARCH("Gráfico 2",AB233)))</formula>
    </cfRule>
    <cfRule type="containsText" dxfId="3661" priority="1455" operator="containsText" text="Gráfico 1">
      <formula>NOT(ISERROR(SEARCH("Gráfico 1",AB233)))</formula>
    </cfRule>
    <cfRule type="colorScale" priority="1456">
      <colorScale>
        <cfvo type="min"/>
        <cfvo type="percentile" val="50"/>
        <cfvo type="max"/>
        <color rgb="FFF8696B"/>
        <color rgb="FFFFEB84"/>
        <color rgb="FF63BE7B"/>
      </colorScale>
    </cfRule>
  </conditionalFormatting>
  <conditionalFormatting sqref="AC233:AC256 AE233:AE256">
    <cfRule type="containsText" dxfId="3660" priority="1437" operator="containsText" text="Gráfico 9">
      <formula>NOT(ISERROR(SEARCH("Gráfico 9",AC233)))</formula>
    </cfRule>
    <cfRule type="containsText" dxfId="3659" priority="1438" operator="containsText" text="Gráfico 8">
      <formula>NOT(ISERROR(SEARCH("Gráfico 8",AC233)))</formula>
    </cfRule>
    <cfRule type="containsText" dxfId="3658" priority="1439" operator="containsText" text="Gráfico 7">
      <formula>NOT(ISERROR(SEARCH("Gráfico 7",AC233)))</formula>
    </cfRule>
    <cfRule type="containsText" dxfId="3657" priority="1440" operator="containsText" text="Gráfico 6">
      <formula>NOT(ISERROR(SEARCH("Gráfico 6",AC233)))</formula>
    </cfRule>
    <cfRule type="containsText" dxfId="3656" priority="1441" operator="containsText" text="Gráfico 5">
      <formula>NOT(ISERROR(SEARCH("Gráfico 5",AC233)))</formula>
    </cfRule>
    <cfRule type="containsText" dxfId="3655" priority="1442" operator="containsText" text="Gráfico 4">
      <formula>NOT(ISERROR(SEARCH("Gráfico 4",AC233)))</formula>
    </cfRule>
    <cfRule type="containsText" dxfId="3654" priority="1443" operator="containsText" text="Gráfico 3">
      <formula>NOT(ISERROR(SEARCH("Gráfico 3",AC233)))</formula>
    </cfRule>
    <cfRule type="containsText" dxfId="3653" priority="1444" operator="containsText" text="Gráfico 2">
      <formula>NOT(ISERROR(SEARCH("Gráfico 2",AC233)))</formula>
    </cfRule>
    <cfRule type="containsText" dxfId="3652" priority="1445" operator="containsText" text="Gráfico 1">
      <formula>NOT(ISERROR(SEARCH("Gráfico 1",AC233)))</formula>
    </cfRule>
    <cfRule type="colorScale" priority="1446">
      <colorScale>
        <cfvo type="min"/>
        <cfvo type="percentile" val="50"/>
        <cfvo type="max"/>
        <color rgb="FFF8696B"/>
        <color rgb="FFFFEB84"/>
        <color rgb="FF63BE7B"/>
      </colorScale>
    </cfRule>
  </conditionalFormatting>
  <conditionalFormatting sqref="AB257">
    <cfRule type="containsText" dxfId="3651" priority="1427" operator="containsText" text="Gráfico 9">
      <formula>NOT(ISERROR(SEARCH("Gráfico 9",AB257)))</formula>
    </cfRule>
    <cfRule type="containsText" dxfId="3650" priority="1428" operator="containsText" text="Gráfico 8">
      <formula>NOT(ISERROR(SEARCH("Gráfico 8",AB257)))</formula>
    </cfRule>
    <cfRule type="containsText" dxfId="3649" priority="1429" operator="containsText" text="Gráfico 7">
      <formula>NOT(ISERROR(SEARCH("Gráfico 7",AB257)))</formula>
    </cfRule>
    <cfRule type="containsText" dxfId="3648" priority="1430" operator="containsText" text="Gráfico 6">
      <formula>NOT(ISERROR(SEARCH("Gráfico 6",AB257)))</formula>
    </cfRule>
    <cfRule type="containsText" dxfId="3647" priority="1431" operator="containsText" text="Gráfico 5">
      <formula>NOT(ISERROR(SEARCH("Gráfico 5",AB257)))</formula>
    </cfRule>
    <cfRule type="containsText" dxfId="3646" priority="1432" operator="containsText" text="Gráfico 4">
      <formula>NOT(ISERROR(SEARCH("Gráfico 4",AB257)))</formula>
    </cfRule>
    <cfRule type="containsText" dxfId="3645" priority="1433" operator="containsText" text="Gráfico 3">
      <formula>NOT(ISERROR(SEARCH("Gráfico 3",AB257)))</formula>
    </cfRule>
    <cfRule type="containsText" dxfId="3644" priority="1434" operator="containsText" text="Gráfico 2">
      <formula>NOT(ISERROR(SEARCH("Gráfico 2",AB257)))</formula>
    </cfRule>
    <cfRule type="containsText" dxfId="3643" priority="1435" operator="containsText" text="Gráfico 1">
      <formula>NOT(ISERROR(SEARCH("Gráfico 1",AB257)))</formula>
    </cfRule>
    <cfRule type="colorScale" priority="1436">
      <colorScale>
        <cfvo type="min"/>
        <cfvo type="percentile" val="50"/>
        <cfvo type="max"/>
        <color rgb="FFF8696B"/>
        <color rgb="FFFFEB84"/>
        <color rgb="FF63BE7B"/>
      </colorScale>
    </cfRule>
  </conditionalFormatting>
  <conditionalFormatting sqref="AC257 AE257">
    <cfRule type="containsText" dxfId="3642" priority="1417" operator="containsText" text="Gráfico 9">
      <formula>NOT(ISERROR(SEARCH("Gráfico 9",AC257)))</formula>
    </cfRule>
    <cfRule type="containsText" dxfId="3641" priority="1418" operator="containsText" text="Gráfico 8">
      <formula>NOT(ISERROR(SEARCH("Gráfico 8",AC257)))</formula>
    </cfRule>
    <cfRule type="containsText" dxfId="3640" priority="1419" operator="containsText" text="Gráfico 7">
      <formula>NOT(ISERROR(SEARCH("Gráfico 7",AC257)))</formula>
    </cfRule>
    <cfRule type="containsText" dxfId="3639" priority="1420" operator="containsText" text="Gráfico 6">
      <formula>NOT(ISERROR(SEARCH("Gráfico 6",AC257)))</formula>
    </cfRule>
    <cfRule type="containsText" dxfId="3638" priority="1421" operator="containsText" text="Gráfico 5">
      <formula>NOT(ISERROR(SEARCH("Gráfico 5",AC257)))</formula>
    </cfRule>
    <cfRule type="containsText" dxfId="3637" priority="1422" operator="containsText" text="Gráfico 4">
      <formula>NOT(ISERROR(SEARCH("Gráfico 4",AC257)))</formula>
    </cfRule>
    <cfRule type="containsText" dxfId="3636" priority="1423" operator="containsText" text="Gráfico 3">
      <formula>NOT(ISERROR(SEARCH("Gráfico 3",AC257)))</formula>
    </cfRule>
    <cfRule type="containsText" dxfId="3635" priority="1424" operator="containsText" text="Gráfico 2">
      <formula>NOT(ISERROR(SEARCH("Gráfico 2",AC257)))</formula>
    </cfRule>
    <cfRule type="containsText" dxfId="3634" priority="1425" operator="containsText" text="Gráfico 1">
      <formula>NOT(ISERROR(SEARCH("Gráfico 1",AC257)))</formula>
    </cfRule>
    <cfRule type="colorScale" priority="1426">
      <colorScale>
        <cfvo type="min"/>
        <cfvo type="percentile" val="50"/>
        <cfvo type="max"/>
        <color rgb="FFF8696B"/>
        <color rgb="FFFFEB84"/>
        <color rgb="FF63BE7B"/>
      </colorScale>
    </cfRule>
  </conditionalFormatting>
  <conditionalFormatting sqref="AB258:AB315">
    <cfRule type="containsText" dxfId="3633" priority="1407" operator="containsText" text="Gráfico 9">
      <formula>NOT(ISERROR(SEARCH("Gráfico 9",AB258)))</formula>
    </cfRule>
    <cfRule type="containsText" dxfId="3632" priority="1408" operator="containsText" text="Gráfico 8">
      <formula>NOT(ISERROR(SEARCH("Gráfico 8",AB258)))</formula>
    </cfRule>
    <cfRule type="containsText" dxfId="3631" priority="1409" operator="containsText" text="Gráfico 7">
      <formula>NOT(ISERROR(SEARCH("Gráfico 7",AB258)))</formula>
    </cfRule>
    <cfRule type="containsText" dxfId="3630" priority="1410" operator="containsText" text="Gráfico 6">
      <formula>NOT(ISERROR(SEARCH("Gráfico 6",AB258)))</formula>
    </cfRule>
    <cfRule type="containsText" dxfId="3629" priority="1411" operator="containsText" text="Gráfico 5">
      <formula>NOT(ISERROR(SEARCH("Gráfico 5",AB258)))</formula>
    </cfRule>
    <cfRule type="containsText" dxfId="3628" priority="1412" operator="containsText" text="Gráfico 4">
      <formula>NOT(ISERROR(SEARCH("Gráfico 4",AB258)))</formula>
    </cfRule>
    <cfRule type="containsText" dxfId="3627" priority="1413" operator="containsText" text="Gráfico 3">
      <formula>NOT(ISERROR(SEARCH("Gráfico 3",AB258)))</formula>
    </cfRule>
    <cfRule type="containsText" dxfId="3626" priority="1414" operator="containsText" text="Gráfico 2">
      <formula>NOT(ISERROR(SEARCH("Gráfico 2",AB258)))</formula>
    </cfRule>
    <cfRule type="containsText" dxfId="3625" priority="1415" operator="containsText" text="Gráfico 1">
      <formula>NOT(ISERROR(SEARCH("Gráfico 1",AB258)))</formula>
    </cfRule>
    <cfRule type="colorScale" priority="1416">
      <colorScale>
        <cfvo type="min"/>
        <cfvo type="percentile" val="50"/>
        <cfvo type="max"/>
        <color rgb="FFF8696B"/>
        <color rgb="FFFFEB84"/>
        <color rgb="FF63BE7B"/>
      </colorScale>
    </cfRule>
  </conditionalFormatting>
  <conditionalFormatting sqref="AE258:AE315 AC258:AC315">
    <cfRule type="containsText" dxfId="3624" priority="1397" operator="containsText" text="Gráfico 9">
      <formula>NOT(ISERROR(SEARCH("Gráfico 9",AC258)))</formula>
    </cfRule>
    <cfRule type="containsText" dxfId="3623" priority="1398" operator="containsText" text="Gráfico 8">
      <formula>NOT(ISERROR(SEARCH("Gráfico 8",AC258)))</formula>
    </cfRule>
    <cfRule type="containsText" dxfId="3622" priority="1399" operator="containsText" text="Gráfico 7">
      <formula>NOT(ISERROR(SEARCH("Gráfico 7",AC258)))</formula>
    </cfRule>
    <cfRule type="containsText" dxfId="3621" priority="1400" operator="containsText" text="Gráfico 6">
      <formula>NOT(ISERROR(SEARCH("Gráfico 6",AC258)))</formula>
    </cfRule>
    <cfRule type="containsText" dxfId="3620" priority="1401" operator="containsText" text="Gráfico 5">
      <formula>NOT(ISERROR(SEARCH("Gráfico 5",AC258)))</formula>
    </cfRule>
    <cfRule type="containsText" dxfId="3619" priority="1402" operator="containsText" text="Gráfico 4">
      <formula>NOT(ISERROR(SEARCH("Gráfico 4",AC258)))</formula>
    </cfRule>
    <cfRule type="containsText" dxfId="3618" priority="1403" operator="containsText" text="Gráfico 3">
      <formula>NOT(ISERROR(SEARCH("Gráfico 3",AC258)))</formula>
    </cfRule>
    <cfRule type="containsText" dxfId="3617" priority="1404" operator="containsText" text="Gráfico 2">
      <formula>NOT(ISERROR(SEARCH("Gráfico 2",AC258)))</formula>
    </cfRule>
    <cfRule type="containsText" dxfId="3616" priority="1405" operator="containsText" text="Gráfico 1">
      <formula>NOT(ISERROR(SEARCH("Gráfico 1",AC258)))</formula>
    </cfRule>
    <cfRule type="colorScale" priority="1406">
      <colorScale>
        <cfvo type="min"/>
        <cfvo type="percentile" val="50"/>
        <cfvo type="max"/>
        <color rgb="FFF8696B"/>
        <color rgb="FFFFEB84"/>
        <color rgb="FF63BE7B"/>
      </colorScale>
    </cfRule>
  </conditionalFormatting>
  <conditionalFormatting sqref="AG159:AG315 AK272:AK315 AW159:AW315 BD160:BD315 E159:E271 Z159:Z315 AD159:AD315 P159:Q315">
    <cfRule type="expression" dxfId="3615" priority="1158">
      <formula>$N159="Reporte 2"</formula>
    </cfRule>
    <cfRule type="expression" dxfId="3614" priority="1159">
      <formula>$N159="Reporte 1"</formula>
    </cfRule>
    <cfRule type="expression" dxfId="3613" priority="1160">
      <formula>$N159="Informe 10"</formula>
    </cfRule>
    <cfRule type="expression" dxfId="3612" priority="1161">
      <formula>$N159="Informe 9"</formula>
    </cfRule>
    <cfRule type="expression" dxfId="3611" priority="1162">
      <formula>$N159="Informe 8"</formula>
    </cfRule>
    <cfRule type="expression" dxfId="3610" priority="1163">
      <formula>$N159="Informe 7"</formula>
    </cfRule>
    <cfRule type="expression" dxfId="3609" priority="1164">
      <formula>$N159="Informe 6"</formula>
    </cfRule>
    <cfRule type="expression" dxfId="3608" priority="1165">
      <formula>$N159="Informe 5"</formula>
    </cfRule>
    <cfRule type="expression" dxfId="3607" priority="1166">
      <formula>$N159="Informe 4"</formula>
    </cfRule>
    <cfRule type="expression" dxfId="3606" priority="1167">
      <formula>$N159="Informe 3"</formula>
    </cfRule>
    <cfRule type="expression" dxfId="3605" priority="1168">
      <formula>$N159="Informe 2"</formula>
    </cfRule>
    <cfRule type="expression" dxfId="3604" priority="1169">
      <formula>$N159="Informe 1"</formula>
    </cfRule>
    <cfRule type="expression" dxfId="3603" priority="1170">
      <formula>$N159="Gráfico 10"</formula>
    </cfRule>
    <cfRule type="expression" dxfId="3602" priority="1368">
      <formula>$N159="Gráfico 25"</formula>
    </cfRule>
    <cfRule type="expression" dxfId="3601" priority="1369">
      <formula>$N159="Gráfico 24"</formula>
    </cfRule>
    <cfRule type="expression" dxfId="3600" priority="1370">
      <formula>$N159="Gráfico 23"</formula>
    </cfRule>
    <cfRule type="expression" dxfId="3599" priority="1371">
      <formula>$N159="Gráfico 22"</formula>
    </cfRule>
    <cfRule type="expression" dxfId="3598" priority="1372">
      <formula>$N159="Gráfico 21"</formula>
    </cfRule>
    <cfRule type="expression" dxfId="3597" priority="1373">
      <formula>$N159="Gráfico 20"</formula>
    </cfRule>
    <cfRule type="expression" dxfId="3596" priority="1374">
      <formula>$N159="Gráfico 18"</formula>
    </cfRule>
    <cfRule type="expression" dxfId="3595" priority="1375">
      <formula>$N159="Gráfico 19"</formula>
    </cfRule>
    <cfRule type="expression" dxfId="3594" priority="1376">
      <formula>$N159="Gráfico 17"</formula>
    </cfRule>
    <cfRule type="expression" dxfId="3593" priority="1377">
      <formula>$N159="Gráfico 16"</formula>
    </cfRule>
    <cfRule type="expression" dxfId="3592" priority="1378">
      <formula>$N159="Gráfico 15"</formula>
    </cfRule>
    <cfRule type="expression" dxfId="3591" priority="1379">
      <formula>$N159="Gráfico 14"</formula>
    </cfRule>
    <cfRule type="expression" dxfId="3590" priority="1380">
      <formula>$N159="Gráfico 12"</formula>
    </cfRule>
    <cfRule type="expression" dxfId="3589" priority="1381">
      <formula>$N159="Gráfico 13"</formula>
    </cfRule>
    <cfRule type="expression" dxfId="3588" priority="1382">
      <formula>$N159="Gráfico 11"</formula>
    </cfRule>
    <cfRule type="expression" dxfId="3587" priority="1383">
      <formula>$N159="Gráfico 9"</formula>
    </cfRule>
    <cfRule type="expression" dxfId="3586" priority="1384">
      <formula>$N159="Gráfico 8"</formula>
    </cfRule>
    <cfRule type="expression" dxfId="3585" priority="1385">
      <formula>$N159="Gráfico 7"</formula>
    </cfRule>
    <cfRule type="expression" dxfId="3584" priority="1386">
      <formula>$N159="Gráfico 6"</formula>
    </cfRule>
    <cfRule type="expression" dxfId="3583" priority="1392">
      <formula>$N159="Gráfico 4"</formula>
    </cfRule>
    <cfRule type="expression" dxfId="3582" priority="1393">
      <formula>$N159="Gráfico 3"</formula>
    </cfRule>
    <cfRule type="expression" dxfId="3581" priority="1394">
      <formula>$N159="Gráfico 2"</formula>
    </cfRule>
    <cfRule type="expression" dxfId="3580" priority="1395">
      <formula>$N159="Gráfico 1"</formula>
    </cfRule>
    <cfRule type="expression" dxfId="3579" priority="1396">
      <formula>$N159="Gráfico 5"</formula>
    </cfRule>
  </conditionalFormatting>
  <conditionalFormatting sqref="AD160:AD270">
    <cfRule type="expression" dxfId="3578" priority="1387">
      <formula>$N160="Gráfico 4"</formula>
    </cfRule>
    <cfRule type="expression" dxfId="3577" priority="1388">
      <formula>$N160="Gráfico 3"</formula>
    </cfRule>
    <cfRule type="expression" dxfId="3576" priority="1389">
      <formula>$N160="Gráfico 2"</formula>
    </cfRule>
    <cfRule type="expression" dxfId="3575" priority="1390">
      <formula>$N160="Gráfico 1"</formula>
    </cfRule>
    <cfRule type="expression" dxfId="3574" priority="1391">
      <formula>$N160="Gráfico 5"</formula>
    </cfRule>
  </conditionalFormatting>
  <conditionalFormatting sqref="AK159:AK270">
    <cfRule type="expression" dxfId="3573" priority="1344">
      <formula>$N159="Gráfico 25"</formula>
    </cfRule>
    <cfRule type="expression" dxfId="3572" priority="1345">
      <formula>$N159="Gráfico 24"</formula>
    </cfRule>
    <cfRule type="expression" dxfId="3571" priority="1346">
      <formula>$N159="Gráfico 23"</formula>
    </cfRule>
    <cfRule type="expression" dxfId="3570" priority="1347">
      <formula>$N159="Gráfico 22"</formula>
    </cfRule>
    <cfRule type="expression" dxfId="3569" priority="1348">
      <formula>$N159="Gráfico 21"</formula>
    </cfRule>
    <cfRule type="expression" dxfId="3568" priority="1349">
      <formula>$N159="Gráfico 20"</formula>
    </cfRule>
    <cfRule type="expression" dxfId="3567" priority="1350">
      <formula>$N159="Gráfico 18"</formula>
    </cfRule>
    <cfRule type="expression" dxfId="3566" priority="1351">
      <formula>$N159="Gráfico 19"</formula>
    </cfRule>
    <cfRule type="expression" dxfId="3565" priority="1352">
      <formula>$N159="Gráfico 17"</formula>
    </cfRule>
    <cfRule type="expression" dxfId="3564" priority="1353">
      <formula>$N159="Gráfico 16"</formula>
    </cfRule>
    <cfRule type="expression" dxfId="3563" priority="1354">
      <formula>$N159="Gráfico 15"</formula>
    </cfRule>
    <cfRule type="expression" dxfId="3562" priority="1355">
      <formula>$N159="Gráfico 14"</formula>
    </cfRule>
    <cfRule type="expression" dxfId="3561" priority="1356">
      <formula>$N159="Gráfico 12"</formula>
    </cfRule>
    <cfRule type="expression" dxfId="3560" priority="1357">
      <formula>$N159="Gráfico 13"</formula>
    </cfRule>
    <cfRule type="expression" dxfId="3559" priority="1358">
      <formula>$N159="Gráfico 11"</formula>
    </cfRule>
    <cfRule type="expression" dxfId="3558" priority="1359">
      <formula>$N159="Gráfico 9"</formula>
    </cfRule>
    <cfRule type="expression" dxfId="3557" priority="1360">
      <formula>$N159="Gráfico 8"</formula>
    </cfRule>
    <cfRule type="expression" dxfId="3556" priority="1361">
      <formula>$N159="Gráfico 7"</formula>
    </cfRule>
    <cfRule type="expression" dxfId="3555" priority="1362">
      <formula>$N159="Gráfico 6"</formula>
    </cfRule>
    <cfRule type="expression" dxfId="3554" priority="1363">
      <formula>$N159="Gráfico 4"</formula>
    </cfRule>
    <cfRule type="expression" dxfId="3553" priority="1364">
      <formula>$N159="Gráfico 3"</formula>
    </cfRule>
    <cfRule type="expression" dxfId="3552" priority="1365">
      <formula>$N159="Gráfico 2"</formula>
    </cfRule>
    <cfRule type="expression" dxfId="3551" priority="1366">
      <formula>$N159="Gráfico 1"</formula>
    </cfRule>
    <cfRule type="expression" dxfId="3550" priority="1367">
      <formula>$N159="Gráfico 5"</formula>
    </cfRule>
  </conditionalFormatting>
  <conditionalFormatting sqref="AK271">
    <cfRule type="expression" dxfId="3549" priority="1320">
      <formula>$N271="Gráfico 25"</formula>
    </cfRule>
    <cfRule type="expression" dxfId="3548" priority="1321">
      <formula>$N271="Gráfico 24"</formula>
    </cfRule>
    <cfRule type="expression" dxfId="3547" priority="1322">
      <formula>$N271="Gráfico 23"</formula>
    </cfRule>
    <cfRule type="expression" dxfId="3546" priority="1323">
      <formula>$N271="Gráfico 22"</formula>
    </cfRule>
    <cfRule type="expression" dxfId="3545" priority="1324">
      <formula>$N271="Gráfico 21"</formula>
    </cfRule>
    <cfRule type="expression" dxfId="3544" priority="1325">
      <formula>$N271="Gráfico 20"</formula>
    </cfRule>
    <cfRule type="expression" dxfId="3543" priority="1326">
      <formula>$N271="Gráfico 18"</formula>
    </cfRule>
    <cfRule type="expression" dxfId="3542" priority="1327">
      <formula>$N271="Gráfico 19"</formula>
    </cfRule>
    <cfRule type="expression" dxfId="3541" priority="1328">
      <formula>$N271="Gráfico 17"</formula>
    </cfRule>
    <cfRule type="expression" dxfId="3540" priority="1329">
      <formula>$N271="Gráfico 16"</formula>
    </cfRule>
    <cfRule type="expression" dxfId="3539" priority="1330">
      <formula>$N271="Gráfico 15"</formula>
    </cfRule>
    <cfRule type="expression" dxfId="3538" priority="1331">
      <formula>$N271="Gráfico 14"</formula>
    </cfRule>
    <cfRule type="expression" dxfId="3537" priority="1332">
      <formula>$N271="Gráfico 12"</formula>
    </cfRule>
    <cfRule type="expression" dxfId="3536" priority="1333">
      <formula>$N271="Gráfico 13"</formula>
    </cfRule>
    <cfRule type="expression" dxfId="3535" priority="1334">
      <formula>$N271="Gráfico 11"</formula>
    </cfRule>
    <cfRule type="expression" dxfId="3534" priority="1335">
      <formula>$N271="Gráfico 9"</formula>
    </cfRule>
    <cfRule type="expression" dxfId="3533" priority="1336">
      <formula>$N271="Gráfico 8"</formula>
    </cfRule>
    <cfRule type="expression" dxfId="3532" priority="1337">
      <formula>$N271="Gráfico 7"</formula>
    </cfRule>
    <cfRule type="expression" dxfId="3531" priority="1338">
      <formula>$N271="Gráfico 6"</formula>
    </cfRule>
    <cfRule type="expression" dxfId="3530" priority="1339">
      <formula>$N271="Gráfico 4"</formula>
    </cfRule>
    <cfRule type="expression" dxfId="3529" priority="1340">
      <formula>$N271="Gráfico 3"</formula>
    </cfRule>
    <cfRule type="expression" dxfId="3528" priority="1341">
      <formula>$N271="Gráfico 2"</formula>
    </cfRule>
    <cfRule type="expression" dxfId="3527" priority="1342">
      <formula>$N271="Gráfico 1"</formula>
    </cfRule>
    <cfRule type="expression" dxfId="3526" priority="1343">
      <formula>$N271="Gráfico 5"</formula>
    </cfRule>
  </conditionalFormatting>
  <conditionalFormatting sqref="BD159">
    <cfRule type="expression" dxfId="3525" priority="1296">
      <formula>$N159="Gráfico 25"</formula>
    </cfRule>
    <cfRule type="expression" dxfId="3524" priority="1297">
      <formula>$N159="Gráfico 24"</formula>
    </cfRule>
    <cfRule type="expression" dxfId="3523" priority="1298">
      <formula>$N159="Gráfico 23"</formula>
    </cfRule>
    <cfRule type="expression" dxfId="3522" priority="1299">
      <formula>$N159="Gráfico 22"</formula>
    </cfRule>
    <cfRule type="expression" dxfId="3521" priority="1300">
      <formula>$N159="Gráfico 21"</formula>
    </cfRule>
    <cfRule type="expression" dxfId="3520" priority="1301">
      <formula>$N159="Gráfico 20"</formula>
    </cfRule>
    <cfRule type="expression" dxfId="3519" priority="1302">
      <formula>$N159="Gráfico 18"</formula>
    </cfRule>
    <cfRule type="expression" dxfId="3518" priority="1303">
      <formula>$N159="Gráfico 19"</formula>
    </cfRule>
    <cfRule type="expression" dxfId="3517" priority="1304">
      <formula>$N159="Gráfico 17"</formula>
    </cfRule>
    <cfRule type="expression" dxfId="3516" priority="1305">
      <formula>$N159="Gráfico 16"</formula>
    </cfRule>
    <cfRule type="expression" dxfId="3515" priority="1306">
      <formula>$N159="Gráfico 15"</formula>
    </cfRule>
    <cfRule type="expression" dxfId="3514" priority="1307">
      <formula>$N159="Gráfico 14"</formula>
    </cfRule>
    <cfRule type="expression" dxfId="3513" priority="1308">
      <formula>$N159="Gráfico 12"</formula>
    </cfRule>
    <cfRule type="expression" dxfId="3512" priority="1309">
      <formula>$N159="Gráfico 13"</formula>
    </cfRule>
    <cfRule type="expression" dxfId="3511" priority="1310">
      <formula>$N159="Gráfico 11"</formula>
    </cfRule>
    <cfRule type="expression" dxfId="3510" priority="1311">
      <formula>$N159="Gráfico 9"</formula>
    </cfRule>
    <cfRule type="expression" dxfId="3509" priority="1312">
      <formula>$N159="Gráfico 8"</formula>
    </cfRule>
    <cfRule type="expression" dxfId="3508" priority="1313">
      <formula>$N159="Gráfico 7"</formula>
    </cfRule>
    <cfRule type="expression" dxfId="3507" priority="1314">
      <formula>$N159="Gráfico 6"</formula>
    </cfRule>
    <cfRule type="expression" dxfId="3506" priority="1315">
      <formula>$N159="Gráfico 4"</formula>
    </cfRule>
    <cfRule type="expression" dxfId="3505" priority="1316">
      <formula>$N159="Gráfico 3"</formula>
    </cfRule>
    <cfRule type="expression" dxfId="3504" priority="1317">
      <formula>$N159="Gráfico 2"</formula>
    </cfRule>
    <cfRule type="expression" dxfId="3503" priority="1318">
      <formula>$N159="Gráfico 1"</formula>
    </cfRule>
    <cfRule type="expression" dxfId="3502" priority="1319">
      <formula>$N159="Gráfico 5"</formula>
    </cfRule>
  </conditionalFormatting>
  <conditionalFormatting sqref="Z271 AD271">
    <cfRule type="expression" dxfId="3501" priority="1267">
      <formula>$N271="Gráfico 25"</formula>
    </cfRule>
    <cfRule type="expression" dxfId="3500" priority="1268">
      <formula>$N271="Gráfico 24"</formula>
    </cfRule>
    <cfRule type="expression" dxfId="3499" priority="1269">
      <formula>$N271="Gráfico 23"</formula>
    </cfRule>
    <cfRule type="expression" dxfId="3498" priority="1270">
      <formula>$N271="Gráfico 22"</formula>
    </cfRule>
    <cfRule type="expression" dxfId="3497" priority="1271">
      <formula>$N271="Gráfico 21"</formula>
    </cfRule>
    <cfRule type="expression" dxfId="3496" priority="1272">
      <formula>$N271="Gráfico 20"</formula>
    </cfRule>
    <cfRule type="expression" dxfId="3495" priority="1273">
      <formula>$N271="Gráfico 18"</formula>
    </cfRule>
    <cfRule type="expression" dxfId="3494" priority="1274">
      <formula>$N271="Gráfico 19"</formula>
    </cfRule>
    <cfRule type="expression" dxfId="3493" priority="1275">
      <formula>$N271="Gráfico 17"</formula>
    </cfRule>
    <cfRule type="expression" dxfId="3492" priority="1276">
      <formula>$N271="Gráfico 16"</formula>
    </cfRule>
    <cfRule type="expression" dxfId="3491" priority="1277">
      <formula>$N271="Gráfico 15"</formula>
    </cfRule>
    <cfRule type="expression" dxfId="3490" priority="1278">
      <formula>$N271="Gráfico 14"</formula>
    </cfRule>
    <cfRule type="expression" dxfId="3489" priority="1279">
      <formula>$N271="Gráfico 12"</formula>
    </cfRule>
    <cfRule type="expression" dxfId="3488" priority="1280">
      <formula>$N271="Gráfico 13"</formula>
    </cfRule>
    <cfRule type="expression" dxfId="3487" priority="1281">
      <formula>$N271="Gráfico 11"</formula>
    </cfRule>
    <cfRule type="expression" dxfId="3486" priority="1282">
      <formula>$N271="Gráfico 9"</formula>
    </cfRule>
    <cfRule type="expression" dxfId="3485" priority="1283">
      <formula>$N271="Gráfico 8"</formula>
    </cfRule>
    <cfRule type="expression" dxfId="3484" priority="1284">
      <formula>$N271="Gráfico 7"</formula>
    </cfRule>
    <cfRule type="expression" dxfId="3483" priority="1285">
      <formula>$N271="Gráfico 6"</formula>
    </cfRule>
    <cfRule type="expression" dxfId="3482" priority="1291">
      <formula>$N271="Gráfico 4"</formula>
    </cfRule>
    <cfRule type="expression" dxfId="3481" priority="1292">
      <formula>$N271="Gráfico 3"</formula>
    </cfRule>
    <cfRule type="expression" dxfId="3480" priority="1293">
      <formula>$N271="Gráfico 2"</formula>
    </cfRule>
    <cfRule type="expression" dxfId="3479" priority="1294">
      <formula>$N271="Gráfico 1"</formula>
    </cfRule>
    <cfRule type="expression" dxfId="3478" priority="1295">
      <formula>$N271="Gráfico 5"</formula>
    </cfRule>
  </conditionalFormatting>
  <conditionalFormatting sqref="AD271">
    <cfRule type="expression" dxfId="3477" priority="1286">
      <formula>$N271="Gráfico 4"</formula>
    </cfRule>
    <cfRule type="expression" dxfId="3476" priority="1287">
      <formula>$N271="Gráfico 3"</formula>
    </cfRule>
    <cfRule type="expression" dxfId="3475" priority="1288">
      <formula>$N271="Gráfico 2"</formula>
    </cfRule>
    <cfRule type="expression" dxfId="3474" priority="1289">
      <formula>$N271="Gráfico 1"</formula>
    </cfRule>
    <cfRule type="expression" dxfId="3473" priority="1290">
      <formula>$N271="Gráfico 5"</formula>
    </cfRule>
  </conditionalFormatting>
  <conditionalFormatting sqref="AP159:AP315">
    <cfRule type="expression" dxfId="3472" priority="1243">
      <formula>$N159="Gráfico 25"</formula>
    </cfRule>
    <cfRule type="expression" dxfId="3471" priority="1244">
      <formula>$N159="Gráfico 24"</formula>
    </cfRule>
    <cfRule type="expression" dxfId="3470" priority="1245">
      <formula>$N159="Gráfico 23"</formula>
    </cfRule>
    <cfRule type="expression" dxfId="3469" priority="1246">
      <formula>$N159="Gráfico 22"</formula>
    </cfRule>
    <cfRule type="expression" dxfId="3468" priority="1247">
      <formula>$N159="Gráfico 21"</formula>
    </cfRule>
    <cfRule type="expression" dxfId="3467" priority="1248">
      <formula>$N159="Gráfico 20"</formula>
    </cfRule>
    <cfRule type="expression" dxfId="3466" priority="1249">
      <formula>$N159="Gráfico 18"</formula>
    </cfRule>
    <cfRule type="expression" dxfId="3465" priority="1250">
      <formula>$N159="Gráfico 19"</formula>
    </cfRule>
    <cfRule type="expression" dxfId="3464" priority="1251">
      <formula>$N159="Gráfico 17"</formula>
    </cfRule>
    <cfRule type="expression" dxfId="3463" priority="1252">
      <formula>$N159="Gráfico 16"</formula>
    </cfRule>
    <cfRule type="expression" dxfId="3462" priority="1253">
      <formula>$N159="Gráfico 15"</formula>
    </cfRule>
    <cfRule type="expression" dxfId="3461" priority="1254">
      <formula>$N159="Gráfico 14"</formula>
    </cfRule>
    <cfRule type="expression" dxfId="3460" priority="1255">
      <formula>$N159="Gráfico 12"</formula>
    </cfRule>
    <cfRule type="expression" dxfId="3459" priority="1256">
      <formula>$N159="Gráfico 13"</formula>
    </cfRule>
    <cfRule type="expression" dxfId="3458" priority="1257">
      <formula>$N159="Gráfico 11"</formula>
    </cfRule>
    <cfRule type="expression" dxfId="3457" priority="1258">
      <formula>$N159="Gráfico 9"</formula>
    </cfRule>
    <cfRule type="expression" dxfId="3456" priority="1259">
      <formula>$N159="Gráfico 8"</formula>
    </cfRule>
    <cfRule type="expression" dxfId="3455" priority="1260">
      <formula>$N159="Gráfico 7"</formula>
    </cfRule>
    <cfRule type="expression" dxfId="3454" priority="1261">
      <formula>$N159="Gráfico 6"</formula>
    </cfRule>
    <cfRule type="expression" dxfId="3453" priority="1262">
      <formula>$N159="Gráfico 4"</formula>
    </cfRule>
    <cfRule type="expression" dxfId="3452" priority="1263">
      <formula>$N159="Gráfico 3"</formula>
    </cfRule>
    <cfRule type="expression" dxfId="3451" priority="1264">
      <formula>$N159="Gráfico 2"</formula>
    </cfRule>
    <cfRule type="expression" dxfId="3450" priority="1265">
      <formula>$N159="Gráfico 1"</formula>
    </cfRule>
    <cfRule type="expression" dxfId="3449" priority="1266">
      <formula>$N159="Gráfico 5"</formula>
    </cfRule>
  </conditionalFormatting>
  <conditionalFormatting sqref="AJ159:AJ315">
    <cfRule type="expression" dxfId="3448" priority="1219">
      <formula>$N159="Gráfico 25"</formula>
    </cfRule>
    <cfRule type="expression" dxfId="3447" priority="1220">
      <formula>$N159="Gráfico 24"</formula>
    </cfRule>
    <cfRule type="expression" dxfId="3446" priority="1221">
      <formula>$N159="Gráfico 23"</formula>
    </cfRule>
    <cfRule type="expression" dxfId="3445" priority="1222">
      <formula>$N159="Gráfico 22"</formula>
    </cfRule>
    <cfRule type="expression" dxfId="3444" priority="1223">
      <formula>$N159="Gráfico 21"</formula>
    </cfRule>
    <cfRule type="expression" dxfId="3443" priority="1224">
      <formula>$N159="Gráfico 20"</formula>
    </cfRule>
    <cfRule type="expression" dxfId="3442" priority="1225">
      <formula>$N159="Gráfico 18"</formula>
    </cfRule>
    <cfRule type="expression" dxfId="3441" priority="1226">
      <formula>$N159="Gráfico 19"</formula>
    </cfRule>
    <cfRule type="expression" dxfId="3440" priority="1227">
      <formula>$N159="Gráfico 17"</formula>
    </cfRule>
    <cfRule type="expression" dxfId="3439" priority="1228">
      <formula>$N159="Gráfico 16"</formula>
    </cfRule>
    <cfRule type="expression" dxfId="3438" priority="1229">
      <formula>$N159="Gráfico 15"</formula>
    </cfRule>
    <cfRule type="expression" dxfId="3437" priority="1230">
      <formula>$N159="Gráfico 14"</formula>
    </cfRule>
    <cfRule type="expression" dxfId="3436" priority="1231">
      <formula>$N159="Gráfico 12"</formula>
    </cfRule>
    <cfRule type="expression" dxfId="3435" priority="1232">
      <formula>$N159="Gráfico 13"</formula>
    </cfRule>
    <cfRule type="expression" dxfId="3434" priority="1233">
      <formula>$N159="Gráfico 11"</formula>
    </cfRule>
    <cfRule type="expression" dxfId="3433" priority="1234">
      <formula>$N159="Gráfico 9"</formula>
    </cfRule>
    <cfRule type="expression" dxfId="3432" priority="1235">
      <formula>$N159="Gráfico 8"</formula>
    </cfRule>
    <cfRule type="expression" dxfId="3431" priority="1236">
      <formula>$N159="Gráfico 7"</formula>
    </cfRule>
    <cfRule type="expression" dxfId="3430" priority="1237">
      <formula>$N159="Gráfico 6"</formula>
    </cfRule>
    <cfRule type="expression" dxfId="3429" priority="1238">
      <formula>$N159="Gráfico 4"</formula>
    </cfRule>
    <cfRule type="expression" dxfId="3428" priority="1239">
      <formula>$N159="Gráfico 3"</formula>
    </cfRule>
    <cfRule type="expression" dxfId="3427" priority="1240">
      <formula>$N159="Gráfico 2"</formula>
    </cfRule>
    <cfRule type="expression" dxfId="3426" priority="1241">
      <formula>$N159="Gráfico 1"</formula>
    </cfRule>
    <cfRule type="expression" dxfId="3425" priority="1242">
      <formula>$N159="Gráfico 5"</formula>
    </cfRule>
  </conditionalFormatting>
  <conditionalFormatting sqref="AH159:AI315">
    <cfRule type="expression" dxfId="3424" priority="1195">
      <formula>$N159="Gráfico 25"</formula>
    </cfRule>
    <cfRule type="expression" dxfId="3423" priority="1196">
      <formula>$N159="Gráfico 24"</formula>
    </cfRule>
    <cfRule type="expression" dxfId="3422" priority="1197">
      <formula>$N159="Gráfico 23"</formula>
    </cfRule>
    <cfRule type="expression" dxfId="3421" priority="1198">
      <formula>$N159="Gráfico 22"</formula>
    </cfRule>
    <cfRule type="expression" dxfId="3420" priority="1199">
      <formula>$N159="Gráfico 21"</formula>
    </cfRule>
    <cfRule type="expression" dxfId="3419" priority="1200">
      <formula>$N159="Gráfico 20"</formula>
    </cfRule>
    <cfRule type="expression" dxfId="3418" priority="1201">
      <formula>$N159="Gráfico 18"</formula>
    </cfRule>
    <cfRule type="expression" dxfId="3417" priority="1202">
      <formula>$N159="Gráfico 19"</formula>
    </cfRule>
    <cfRule type="expression" dxfId="3416" priority="1203">
      <formula>$N159="Gráfico 17"</formula>
    </cfRule>
    <cfRule type="expression" dxfId="3415" priority="1204">
      <formula>$N159="Gráfico 16"</formula>
    </cfRule>
    <cfRule type="expression" dxfId="3414" priority="1205">
      <formula>$N159="Gráfico 15"</formula>
    </cfRule>
    <cfRule type="expression" dxfId="3413" priority="1206">
      <formula>$N159="Gráfico 14"</formula>
    </cfRule>
    <cfRule type="expression" dxfId="3412" priority="1207">
      <formula>$N159="Gráfico 12"</formula>
    </cfRule>
    <cfRule type="expression" dxfId="3411" priority="1208">
      <formula>$N159="Gráfico 13"</formula>
    </cfRule>
    <cfRule type="expression" dxfId="3410" priority="1209">
      <formula>$N159="Gráfico 11"</formula>
    </cfRule>
    <cfRule type="expression" dxfId="3409" priority="1210">
      <formula>$N159="Gráfico 9"</formula>
    </cfRule>
    <cfRule type="expression" dxfId="3408" priority="1211">
      <formula>$N159="Gráfico 8"</formula>
    </cfRule>
    <cfRule type="expression" dxfId="3407" priority="1212">
      <formula>$N159="Gráfico 7"</formula>
    </cfRule>
    <cfRule type="expression" dxfId="3406" priority="1213">
      <formula>$N159="Gráfico 6"</formula>
    </cfRule>
    <cfRule type="expression" dxfId="3405" priority="1214">
      <formula>$N159="Gráfico 4"</formula>
    </cfRule>
    <cfRule type="expression" dxfId="3404" priority="1215">
      <formula>$N159="Gráfico 3"</formula>
    </cfRule>
    <cfRule type="expression" dxfId="3403" priority="1216">
      <formula>$N159="Gráfico 2"</formula>
    </cfRule>
    <cfRule type="expression" dxfId="3402" priority="1217">
      <formula>$N159="Gráfico 1"</formula>
    </cfRule>
    <cfRule type="expression" dxfId="3401" priority="1218">
      <formula>$N159="Gráfico 5"</formula>
    </cfRule>
  </conditionalFormatting>
  <conditionalFormatting sqref="AL159:AL315">
    <cfRule type="expression" dxfId="3400" priority="1171">
      <formula>$N159="Gráfico 25"</formula>
    </cfRule>
    <cfRule type="expression" dxfId="3399" priority="1172">
      <formula>$N159="Gráfico 24"</formula>
    </cfRule>
    <cfRule type="expression" dxfId="3398" priority="1173">
      <formula>$N159="Gráfico 23"</formula>
    </cfRule>
    <cfRule type="expression" dxfId="3397" priority="1174">
      <formula>$N159="Gráfico 22"</formula>
    </cfRule>
    <cfRule type="expression" dxfId="3396" priority="1175">
      <formula>$N159="Gráfico 21"</formula>
    </cfRule>
    <cfRule type="expression" dxfId="3395" priority="1176">
      <formula>$N159="Gráfico 20"</formula>
    </cfRule>
    <cfRule type="expression" dxfId="3394" priority="1177">
      <formula>$N159="Gráfico 18"</formula>
    </cfRule>
    <cfRule type="expression" dxfId="3393" priority="1178">
      <formula>$N159="Gráfico 19"</formula>
    </cfRule>
    <cfRule type="expression" dxfId="3392" priority="1179">
      <formula>$N159="Gráfico 17"</formula>
    </cfRule>
    <cfRule type="expression" dxfId="3391" priority="1180">
      <formula>$N159="Gráfico 16"</formula>
    </cfRule>
    <cfRule type="expression" dxfId="3390" priority="1181">
      <formula>$N159="Gráfico 15"</formula>
    </cfRule>
    <cfRule type="expression" dxfId="3389" priority="1182">
      <formula>$N159="Gráfico 14"</formula>
    </cfRule>
    <cfRule type="expression" dxfId="3388" priority="1183">
      <formula>$N159="Gráfico 12"</formula>
    </cfRule>
    <cfRule type="expression" dxfId="3387" priority="1184">
      <formula>$N159="Gráfico 13"</formula>
    </cfRule>
    <cfRule type="expression" dxfId="3386" priority="1185">
      <formula>$N159="Gráfico 11"</formula>
    </cfRule>
    <cfRule type="expression" dxfId="3385" priority="1186">
      <formula>$N159="Gráfico 9"</formula>
    </cfRule>
    <cfRule type="expression" dxfId="3384" priority="1187">
      <formula>$N159="Gráfico 8"</formula>
    </cfRule>
    <cfRule type="expression" dxfId="3383" priority="1188">
      <formula>$N159="Gráfico 7"</formula>
    </cfRule>
    <cfRule type="expression" dxfId="3382" priority="1189">
      <formula>$N159="Gráfico 6"</formula>
    </cfRule>
    <cfRule type="expression" dxfId="3381" priority="1190">
      <formula>$N159="Gráfico 4"</formula>
    </cfRule>
    <cfRule type="expression" dxfId="3380" priority="1191">
      <formula>$N159="Gráfico 3"</formula>
    </cfRule>
    <cfRule type="expression" dxfId="3379" priority="1192">
      <formula>$N159="Gráfico 2"</formula>
    </cfRule>
    <cfRule type="expression" dxfId="3378" priority="1193">
      <formula>$N159="Gráfico 1"</formula>
    </cfRule>
    <cfRule type="expression" dxfId="3377" priority="1194">
      <formula>$N159="Gráfico 5"</formula>
    </cfRule>
  </conditionalFormatting>
  <conditionalFormatting sqref="E272:E314">
    <cfRule type="expression" dxfId="3376" priority="1121">
      <formula>$N272="Reporte 2"</formula>
    </cfRule>
    <cfRule type="expression" dxfId="3375" priority="1122">
      <formula>$N272="Reporte 1"</formula>
    </cfRule>
    <cfRule type="expression" dxfId="3374" priority="1123">
      <formula>$N272="Informe 10"</formula>
    </cfRule>
    <cfRule type="expression" dxfId="3373" priority="1124">
      <formula>$N272="Informe 9"</formula>
    </cfRule>
    <cfRule type="expression" dxfId="3372" priority="1125">
      <formula>$N272="Informe 8"</formula>
    </cfRule>
    <cfRule type="expression" dxfId="3371" priority="1126">
      <formula>$N272="Informe 7"</formula>
    </cfRule>
    <cfRule type="expression" dxfId="3370" priority="1127">
      <formula>$N272="Informe 6"</formula>
    </cfRule>
    <cfRule type="expression" dxfId="3369" priority="1128">
      <formula>$N272="Informe 5"</formula>
    </cfRule>
    <cfRule type="expression" dxfId="3368" priority="1129">
      <formula>$N272="Informe 4"</formula>
    </cfRule>
    <cfRule type="expression" dxfId="3367" priority="1130">
      <formula>$N272="Informe 3"</formula>
    </cfRule>
    <cfRule type="expression" dxfId="3366" priority="1131">
      <formula>$N272="Informe 2"</formula>
    </cfRule>
    <cfRule type="expression" dxfId="3365" priority="1132">
      <formula>$N272="Informe 1"</formula>
    </cfRule>
    <cfRule type="expression" dxfId="3364" priority="1133">
      <formula>$N272="Gráfico 10"</formula>
    </cfRule>
    <cfRule type="expression" dxfId="3363" priority="1134">
      <formula>$N272="Gráfico 25"</formula>
    </cfRule>
    <cfRule type="expression" dxfId="3362" priority="1135">
      <formula>$N272="Gráfico 24"</formula>
    </cfRule>
    <cfRule type="expression" dxfId="3361" priority="1136">
      <formula>$N272="Gráfico 23"</formula>
    </cfRule>
    <cfRule type="expression" dxfId="3360" priority="1137">
      <formula>$N272="Gráfico 22"</formula>
    </cfRule>
    <cfRule type="expression" dxfId="3359" priority="1138">
      <formula>$N272="Gráfico 21"</formula>
    </cfRule>
    <cfRule type="expression" dxfId="3358" priority="1139">
      <formula>$N272="Gráfico 20"</formula>
    </cfRule>
    <cfRule type="expression" dxfId="3357" priority="1140">
      <formula>$N272="Gráfico 18"</formula>
    </cfRule>
    <cfRule type="expression" dxfId="3356" priority="1141">
      <formula>$N272="Gráfico 19"</formula>
    </cfRule>
    <cfRule type="expression" dxfId="3355" priority="1142">
      <formula>$N272="Gráfico 17"</formula>
    </cfRule>
    <cfRule type="expression" dxfId="3354" priority="1143">
      <formula>$N272="Gráfico 16"</formula>
    </cfRule>
    <cfRule type="expression" dxfId="3353" priority="1144">
      <formula>$N272="Gráfico 15"</formula>
    </cfRule>
    <cfRule type="expression" dxfId="3352" priority="1145">
      <formula>$N272="Gráfico 14"</formula>
    </cfRule>
    <cfRule type="expression" dxfId="3351" priority="1146">
      <formula>$N272="Gráfico 12"</formula>
    </cfRule>
    <cfRule type="expression" dxfId="3350" priority="1147">
      <formula>$N272="Gráfico 13"</formula>
    </cfRule>
    <cfRule type="expression" dxfId="3349" priority="1148">
      <formula>$N272="Gráfico 11"</formula>
    </cfRule>
    <cfRule type="expression" dxfId="3348" priority="1149">
      <formula>$N272="Gráfico 9"</formula>
    </cfRule>
    <cfRule type="expression" dxfId="3347" priority="1150">
      <formula>$N272="Gráfico 8"</formula>
    </cfRule>
    <cfRule type="expression" dxfId="3346" priority="1151">
      <formula>$N272="Gráfico 7"</formula>
    </cfRule>
    <cfRule type="expression" dxfId="3345" priority="1152">
      <formula>$N272="Gráfico 6"</formula>
    </cfRule>
    <cfRule type="expression" dxfId="3344" priority="1153">
      <formula>$N272="Gráfico 4"</formula>
    </cfRule>
    <cfRule type="expression" dxfId="3343" priority="1154">
      <formula>$N272="Gráfico 3"</formula>
    </cfRule>
    <cfRule type="expression" dxfId="3342" priority="1155">
      <formula>$N272="Gráfico 2"</formula>
    </cfRule>
    <cfRule type="expression" dxfId="3341" priority="1156">
      <formula>$N272="Gráfico 1"</formula>
    </cfRule>
    <cfRule type="expression" dxfId="3340" priority="1157">
      <formula>$N272="Gráfico 5"</formula>
    </cfRule>
  </conditionalFormatting>
  <conditionalFormatting sqref="E315">
    <cfRule type="containsText" dxfId="3339" priority="1111" operator="containsText" text="Gráfico 9">
      <formula>NOT(ISERROR(SEARCH("Gráfico 9",E315)))</formula>
    </cfRule>
    <cfRule type="containsText" dxfId="3338" priority="1112" operator="containsText" text="Gráfico 8">
      <formula>NOT(ISERROR(SEARCH("Gráfico 8",E315)))</formula>
    </cfRule>
    <cfRule type="containsText" dxfId="3337" priority="1113" operator="containsText" text="Gráfico 7">
      <formula>NOT(ISERROR(SEARCH("Gráfico 7",E315)))</formula>
    </cfRule>
    <cfRule type="containsText" dxfId="3336" priority="1114" operator="containsText" text="Gráfico 6">
      <formula>NOT(ISERROR(SEARCH("Gráfico 6",E315)))</formula>
    </cfRule>
    <cfRule type="containsText" dxfId="3335" priority="1115" operator="containsText" text="Gráfico 5">
      <formula>NOT(ISERROR(SEARCH("Gráfico 5",E315)))</formula>
    </cfRule>
    <cfRule type="containsText" dxfId="3334" priority="1116" operator="containsText" text="Gráfico 4">
      <formula>NOT(ISERROR(SEARCH("Gráfico 4",E315)))</formula>
    </cfRule>
    <cfRule type="containsText" dxfId="3333" priority="1117" operator="containsText" text="Gráfico 3">
      <formula>NOT(ISERROR(SEARCH("Gráfico 3",E315)))</formula>
    </cfRule>
    <cfRule type="containsText" dxfId="3332" priority="1118" operator="containsText" text="Gráfico 2">
      <formula>NOT(ISERROR(SEARCH("Gráfico 2",E315)))</formula>
    </cfRule>
    <cfRule type="containsText" dxfId="3331" priority="1119" operator="containsText" text="Gráfico 1">
      <formula>NOT(ISERROR(SEARCH("Gráfico 1",E315)))</formula>
    </cfRule>
    <cfRule type="colorScale" priority="1120">
      <colorScale>
        <cfvo type="min"/>
        <cfvo type="percentile" val="50"/>
        <cfvo type="max"/>
        <color rgb="FFF8696B"/>
        <color rgb="FFFFEB84"/>
        <color rgb="FF63BE7B"/>
      </colorScale>
    </cfRule>
  </conditionalFormatting>
  <conditionalFormatting sqref="E315">
    <cfRule type="expression" dxfId="3330" priority="1074">
      <formula>$N315="Reporte 2"</formula>
    </cfRule>
    <cfRule type="expression" dxfId="3329" priority="1075">
      <formula>$N315="Reporte 1"</formula>
    </cfRule>
    <cfRule type="expression" dxfId="3328" priority="1076">
      <formula>$N315="Informe 10"</formula>
    </cfRule>
    <cfRule type="expression" dxfId="3327" priority="1077">
      <formula>$N315="Informe 9"</formula>
    </cfRule>
    <cfRule type="expression" dxfId="3326" priority="1078">
      <formula>$N315="Informe 8"</formula>
    </cfRule>
    <cfRule type="expression" dxfId="3325" priority="1079">
      <formula>$N315="Informe 7"</formula>
    </cfRule>
    <cfRule type="expression" dxfId="3324" priority="1080">
      <formula>$N315="Informe 6"</formula>
    </cfRule>
    <cfRule type="expression" dxfId="3323" priority="1081">
      <formula>$N315="Informe 5"</formula>
    </cfRule>
    <cfRule type="expression" dxfId="3322" priority="1082">
      <formula>$N315="Informe 4"</formula>
    </cfRule>
    <cfRule type="expression" dxfId="3321" priority="1083">
      <formula>$N315="Informe 3"</formula>
    </cfRule>
    <cfRule type="expression" dxfId="3320" priority="1084">
      <formula>$N315="Informe 2"</formula>
    </cfRule>
    <cfRule type="expression" dxfId="3319" priority="1085">
      <formula>$N315="Informe 1"</formula>
    </cfRule>
    <cfRule type="expression" dxfId="3318" priority="1086">
      <formula>$N315="Gráfico 10"</formula>
    </cfRule>
    <cfRule type="expression" dxfId="3317" priority="1087">
      <formula>$N315="Gráfico 25"</formula>
    </cfRule>
    <cfRule type="expression" dxfId="3316" priority="1088">
      <formula>$N315="Gráfico 24"</formula>
    </cfRule>
    <cfRule type="expression" dxfId="3315" priority="1089">
      <formula>$N315="Gráfico 23"</formula>
    </cfRule>
    <cfRule type="expression" dxfId="3314" priority="1090">
      <formula>$N315="Gráfico 22"</formula>
    </cfRule>
    <cfRule type="expression" dxfId="3313" priority="1091">
      <formula>$N315="Gráfico 21"</formula>
    </cfRule>
    <cfRule type="expression" dxfId="3312" priority="1092">
      <formula>$N315="Gráfico 20"</formula>
    </cfRule>
    <cfRule type="expression" dxfId="3311" priority="1093">
      <formula>$N315="Gráfico 18"</formula>
    </cfRule>
    <cfRule type="expression" dxfId="3310" priority="1094">
      <formula>$N315="Gráfico 19"</formula>
    </cfRule>
    <cfRule type="expression" dxfId="3309" priority="1095">
      <formula>$N315="Gráfico 17"</formula>
    </cfRule>
    <cfRule type="expression" dxfId="3308" priority="1096">
      <formula>$N315="Gráfico 16"</formula>
    </cfRule>
    <cfRule type="expression" dxfId="3307" priority="1097">
      <formula>$N315="Gráfico 15"</formula>
    </cfRule>
    <cfRule type="expression" dxfId="3306" priority="1098">
      <formula>$N315="Gráfico 14"</formula>
    </cfRule>
    <cfRule type="expression" dxfId="3305" priority="1099">
      <formula>$N315="Gráfico 12"</formula>
    </cfRule>
    <cfRule type="expression" dxfId="3304" priority="1100">
      <formula>$N315="Gráfico 13"</formula>
    </cfRule>
    <cfRule type="expression" dxfId="3303" priority="1101">
      <formula>$N315="Gráfico 11"</formula>
    </cfRule>
    <cfRule type="expression" dxfId="3302" priority="1102">
      <formula>$N315="Gráfico 9"</formula>
    </cfRule>
    <cfRule type="expression" dxfId="3301" priority="1103">
      <formula>$N315="Gráfico 8"</formula>
    </cfRule>
    <cfRule type="expression" dxfId="3300" priority="1104">
      <formula>$N315="Gráfico 7"</formula>
    </cfRule>
    <cfRule type="expression" dxfId="3299" priority="1105">
      <formula>$N315="Gráfico 6"</formula>
    </cfRule>
    <cfRule type="expression" dxfId="3298" priority="1106">
      <formula>$N315="Gráfico 4"</formula>
    </cfRule>
    <cfRule type="expression" dxfId="3297" priority="1107">
      <formula>$N315="Gráfico 3"</formula>
    </cfRule>
    <cfRule type="expression" dxfId="3296" priority="1108">
      <formula>$N315="Gráfico 2"</formula>
    </cfRule>
    <cfRule type="expression" dxfId="3295" priority="1109">
      <formula>$N315="Gráfico 1"</formula>
    </cfRule>
    <cfRule type="expression" dxfId="3294" priority="1110">
      <formula>$N315="Gráfico 5"</formula>
    </cfRule>
  </conditionalFormatting>
  <conditionalFormatting sqref="Z272:Z315 AD272:AD315">
    <cfRule type="expression" dxfId="3293" priority="1045">
      <formula>$N272="Gráfico 25"</formula>
    </cfRule>
    <cfRule type="expression" dxfId="3292" priority="1046">
      <formula>$N272="Gráfico 24"</formula>
    </cfRule>
    <cfRule type="expression" dxfId="3291" priority="1047">
      <formula>$N272="Gráfico 23"</formula>
    </cfRule>
    <cfRule type="expression" dxfId="3290" priority="1048">
      <formula>$N272="Gráfico 22"</formula>
    </cfRule>
    <cfRule type="expression" dxfId="3289" priority="1049">
      <formula>$N272="Gráfico 21"</formula>
    </cfRule>
    <cfRule type="expression" dxfId="3288" priority="1050">
      <formula>$N272="Gráfico 20"</formula>
    </cfRule>
    <cfRule type="expression" dxfId="3287" priority="1051">
      <formula>$N272="Gráfico 18"</formula>
    </cfRule>
    <cfRule type="expression" dxfId="3286" priority="1052">
      <formula>$N272="Gráfico 19"</formula>
    </cfRule>
    <cfRule type="expression" dxfId="3285" priority="1053">
      <formula>$N272="Gráfico 17"</formula>
    </cfRule>
    <cfRule type="expression" dxfId="3284" priority="1054">
      <formula>$N272="Gráfico 16"</formula>
    </cfRule>
    <cfRule type="expression" dxfId="3283" priority="1055">
      <formula>$N272="Gráfico 15"</formula>
    </cfRule>
    <cfRule type="expression" dxfId="3282" priority="1056">
      <formula>$N272="Gráfico 14"</formula>
    </cfRule>
    <cfRule type="expression" dxfId="3281" priority="1057">
      <formula>$N272="Gráfico 12"</formula>
    </cfRule>
    <cfRule type="expression" dxfId="3280" priority="1058">
      <formula>$N272="Gráfico 13"</formula>
    </cfRule>
    <cfRule type="expression" dxfId="3279" priority="1059">
      <formula>$N272="Gráfico 11"</formula>
    </cfRule>
    <cfRule type="expression" dxfId="3278" priority="1060">
      <formula>$N272="Gráfico 9"</formula>
    </cfRule>
    <cfRule type="expression" dxfId="3277" priority="1061">
      <formula>$N272="Gráfico 8"</formula>
    </cfRule>
    <cfRule type="expression" dxfId="3276" priority="1062">
      <formula>$N272="Gráfico 7"</formula>
    </cfRule>
    <cfRule type="expression" dxfId="3275" priority="1063">
      <formula>$N272="Gráfico 6"</formula>
    </cfRule>
    <cfRule type="expression" dxfId="3274" priority="1069">
      <formula>$N272="Gráfico 4"</formula>
    </cfRule>
    <cfRule type="expression" dxfId="3273" priority="1070">
      <formula>$N272="Gráfico 3"</formula>
    </cfRule>
    <cfRule type="expression" dxfId="3272" priority="1071">
      <formula>$N272="Gráfico 2"</formula>
    </cfRule>
    <cfRule type="expression" dxfId="3271" priority="1072">
      <formula>$N272="Gráfico 1"</formula>
    </cfRule>
    <cfRule type="expression" dxfId="3270" priority="1073">
      <formula>$N272="Gráfico 5"</formula>
    </cfRule>
  </conditionalFormatting>
  <conditionalFormatting sqref="AD272:AD315">
    <cfRule type="expression" dxfId="3269" priority="1064">
      <formula>$N272="Gráfico 4"</formula>
    </cfRule>
    <cfRule type="expression" dxfId="3268" priority="1065">
      <formula>$N272="Gráfico 3"</formula>
    </cfRule>
    <cfRule type="expression" dxfId="3267" priority="1066">
      <formula>$N272="Gráfico 2"</formula>
    </cfRule>
    <cfRule type="expression" dxfId="3266" priority="1067">
      <formula>$N272="Gráfico 1"</formula>
    </cfRule>
    <cfRule type="expression" dxfId="3265" priority="1068">
      <formula>$N272="Gráfico 5"</formula>
    </cfRule>
  </conditionalFormatting>
  <conditionalFormatting sqref="Q317:Q472">
    <cfRule type="containsText" dxfId="3264" priority="1035" operator="containsText" text="Gráfico 9">
      <formula>NOT(ISERROR(SEARCH("Gráfico 9",Q317)))</formula>
    </cfRule>
    <cfRule type="containsText" dxfId="3263" priority="1036" operator="containsText" text="Gráfico 8">
      <formula>NOT(ISERROR(SEARCH("Gráfico 8",Q317)))</formula>
    </cfRule>
    <cfRule type="containsText" dxfId="3262" priority="1037" operator="containsText" text="Gráfico 7">
      <formula>NOT(ISERROR(SEARCH("Gráfico 7",Q317)))</formula>
    </cfRule>
    <cfRule type="containsText" dxfId="3261" priority="1038" operator="containsText" text="Gráfico 6">
      <formula>NOT(ISERROR(SEARCH("Gráfico 6",Q317)))</formula>
    </cfRule>
    <cfRule type="containsText" dxfId="3260" priority="1039" operator="containsText" text="Gráfico 5">
      <formula>NOT(ISERROR(SEARCH("Gráfico 5",Q317)))</formula>
    </cfRule>
    <cfRule type="containsText" dxfId="3259" priority="1040" operator="containsText" text="Gráfico 4">
      <formula>NOT(ISERROR(SEARCH("Gráfico 4",Q317)))</formula>
    </cfRule>
    <cfRule type="containsText" dxfId="3258" priority="1041" operator="containsText" text="Gráfico 3">
      <formula>NOT(ISERROR(SEARCH("Gráfico 3",Q317)))</formula>
    </cfRule>
    <cfRule type="containsText" dxfId="3257" priority="1042" operator="containsText" text="Gráfico 2">
      <formula>NOT(ISERROR(SEARCH("Gráfico 2",Q317)))</formula>
    </cfRule>
    <cfRule type="containsText" dxfId="3256" priority="1043" operator="containsText" text="Gráfico 1">
      <formula>NOT(ISERROR(SEARCH("Gráfico 1",Q317)))</formula>
    </cfRule>
    <cfRule type="colorScale" priority="1044">
      <colorScale>
        <cfvo type="min"/>
        <cfvo type="percentile" val="50"/>
        <cfvo type="max"/>
        <color rgb="FFF8696B"/>
        <color rgb="FFFFEB84"/>
        <color rgb="FF63BE7B"/>
      </colorScale>
    </cfRule>
  </conditionalFormatting>
  <conditionalFormatting sqref="AB316">
    <cfRule type="containsText" dxfId="3255" priority="1025" operator="containsText" text="Gráfico 9">
      <formula>NOT(ISERROR(SEARCH("Gráfico 9",AB316)))</formula>
    </cfRule>
    <cfRule type="containsText" dxfId="3254" priority="1026" operator="containsText" text="Gráfico 8">
      <formula>NOT(ISERROR(SEARCH("Gráfico 8",AB316)))</formula>
    </cfRule>
    <cfRule type="containsText" dxfId="3253" priority="1027" operator="containsText" text="Gráfico 7">
      <formula>NOT(ISERROR(SEARCH("Gráfico 7",AB316)))</formula>
    </cfRule>
    <cfRule type="containsText" dxfId="3252" priority="1028" operator="containsText" text="Gráfico 6">
      <formula>NOT(ISERROR(SEARCH("Gráfico 6",AB316)))</formula>
    </cfRule>
    <cfRule type="containsText" dxfId="3251" priority="1029" operator="containsText" text="Gráfico 5">
      <formula>NOT(ISERROR(SEARCH("Gráfico 5",AB316)))</formula>
    </cfRule>
    <cfRule type="containsText" dxfId="3250" priority="1030" operator="containsText" text="Gráfico 4">
      <formula>NOT(ISERROR(SEARCH("Gráfico 4",AB316)))</formula>
    </cfRule>
    <cfRule type="containsText" dxfId="3249" priority="1031" operator="containsText" text="Gráfico 3">
      <formula>NOT(ISERROR(SEARCH("Gráfico 3",AB316)))</formula>
    </cfRule>
    <cfRule type="containsText" dxfId="3248" priority="1032" operator="containsText" text="Gráfico 2">
      <formula>NOT(ISERROR(SEARCH("Gráfico 2",AB316)))</formula>
    </cfRule>
    <cfRule type="containsText" dxfId="3247" priority="1033" operator="containsText" text="Gráfico 1">
      <formula>NOT(ISERROR(SEARCH("Gráfico 1",AB316)))</formula>
    </cfRule>
    <cfRule type="colorScale" priority="1034">
      <colorScale>
        <cfvo type="min"/>
        <cfvo type="percentile" val="50"/>
        <cfvo type="max"/>
        <color rgb="FFF8696B"/>
        <color rgb="FFFFEB84"/>
        <color rgb="FF63BE7B"/>
      </colorScale>
    </cfRule>
  </conditionalFormatting>
  <conditionalFormatting sqref="AE316 AC316">
    <cfRule type="containsText" dxfId="3246" priority="1015" operator="containsText" text="Gráfico 9">
      <formula>NOT(ISERROR(SEARCH("Gráfico 9",AC316)))</formula>
    </cfRule>
    <cfRule type="containsText" dxfId="3245" priority="1016" operator="containsText" text="Gráfico 8">
      <formula>NOT(ISERROR(SEARCH("Gráfico 8",AC316)))</formula>
    </cfRule>
    <cfRule type="containsText" dxfId="3244" priority="1017" operator="containsText" text="Gráfico 7">
      <formula>NOT(ISERROR(SEARCH("Gráfico 7",AC316)))</formula>
    </cfRule>
    <cfRule type="containsText" dxfId="3243" priority="1018" operator="containsText" text="Gráfico 6">
      <formula>NOT(ISERROR(SEARCH("Gráfico 6",AC316)))</formula>
    </cfRule>
    <cfRule type="containsText" dxfId="3242" priority="1019" operator="containsText" text="Gráfico 5">
      <formula>NOT(ISERROR(SEARCH("Gráfico 5",AC316)))</formula>
    </cfRule>
    <cfRule type="containsText" dxfId="3241" priority="1020" operator="containsText" text="Gráfico 4">
      <formula>NOT(ISERROR(SEARCH("Gráfico 4",AC316)))</formula>
    </cfRule>
    <cfRule type="containsText" dxfId="3240" priority="1021" operator="containsText" text="Gráfico 3">
      <formula>NOT(ISERROR(SEARCH("Gráfico 3",AC316)))</formula>
    </cfRule>
    <cfRule type="containsText" dxfId="3239" priority="1022" operator="containsText" text="Gráfico 2">
      <formula>NOT(ISERROR(SEARCH("Gráfico 2",AC316)))</formula>
    </cfRule>
    <cfRule type="containsText" dxfId="3238" priority="1023" operator="containsText" text="Gráfico 1">
      <formula>NOT(ISERROR(SEARCH("Gráfico 1",AC316)))</formula>
    </cfRule>
    <cfRule type="colorScale" priority="1024">
      <colorScale>
        <cfvo type="min"/>
        <cfvo type="percentile" val="50"/>
        <cfvo type="max"/>
        <color rgb="FFF8696B"/>
        <color rgb="FFFFEB84"/>
        <color rgb="FF63BE7B"/>
      </colorScale>
    </cfRule>
  </conditionalFormatting>
  <conditionalFormatting sqref="AB317:AB340">
    <cfRule type="containsText" dxfId="3237" priority="1005" operator="containsText" text="Gráfico 9">
      <formula>NOT(ISERROR(SEARCH("Gráfico 9",AB317)))</formula>
    </cfRule>
    <cfRule type="containsText" dxfId="3236" priority="1006" operator="containsText" text="Gráfico 8">
      <formula>NOT(ISERROR(SEARCH("Gráfico 8",AB317)))</formula>
    </cfRule>
    <cfRule type="containsText" dxfId="3235" priority="1007" operator="containsText" text="Gráfico 7">
      <formula>NOT(ISERROR(SEARCH("Gráfico 7",AB317)))</formula>
    </cfRule>
    <cfRule type="containsText" dxfId="3234" priority="1008" operator="containsText" text="Gráfico 6">
      <formula>NOT(ISERROR(SEARCH("Gráfico 6",AB317)))</formula>
    </cfRule>
    <cfRule type="containsText" dxfId="3233" priority="1009" operator="containsText" text="Gráfico 5">
      <formula>NOT(ISERROR(SEARCH("Gráfico 5",AB317)))</formula>
    </cfRule>
    <cfRule type="containsText" dxfId="3232" priority="1010" operator="containsText" text="Gráfico 4">
      <formula>NOT(ISERROR(SEARCH("Gráfico 4",AB317)))</formula>
    </cfRule>
    <cfRule type="containsText" dxfId="3231" priority="1011" operator="containsText" text="Gráfico 3">
      <formula>NOT(ISERROR(SEARCH("Gráfico 3",AB317)))</formula>
    </cfRule>
    <cfRule type="containsText" dxfId="3230" priority="1012" operator="containsText" text="Gráfico 2">
      <formula>NOT(ISERROR(SEARCH("Gráfico 2",AB317)))</formula>
    </cfRule>
    <cfRule type="containsText" dxfId="3229" priority="1013" operator="containsText" text="Gráfico 1">
      <formula>NOT(ISERROR(SEARCH("Gráfico 1",AB317)))</formula>
    </cfRule>
    <cfRule type="colorScale" priority="1014">
      <colorScale>
        <cfvo type="min"/>
        <cfvo type="percentile" val="50"/>
        <cfvo type="max"/>
        <color rgb="FFF8696B"/>
        <color rgb="FFFFEB84"/>
        <color rgb="FF63BE7B"/>
      </colorScale>
    </cfRule>
  </conditionalFormatting>
  <conditionalFormatting sqref="AC317:AC340 AE317:AE340">
    <cfRule type="containsText" dxfId="3228" priority="995" operator="containsText" text="Gráfico 9">
      <formula>NOT(ISERROR(SEARCH("Gráfico 9",AC317)))</formula>
    </cfRule>
    <cfRule type="containsText" dxfId="3227" priority="996" operator="containsText" text="Gráfico 8">
      <formula>NOT(ISERROR(SEARCH("Gráfico 8",AC317)))</formula>
    </cfRule>
    <cfRule type="containsText" dxfId="3226" priority="997" operator="containsText" text="Gráfico 7">
      <formula>NOT(ISERROR(SEARCH("Gráfico 7",AC317)))</formula>
    </cfRule>
    <cfRule type="containsText" dxfId="3225" priority="998" operator="containsText" text="Gráfico 6">
      <formula>NOT(ISERROR(SEARCH("Gráfico 6",AC317)))</formula>
    </cfRule>
    <cfRule type="containsText" dxfId="3224" priority="999" operator="containsText" text="Gráfico 5">
      <formula>NOT(ISERROR(SEARCH("Gráfico 5",AC317)))</formula>
    </cfRule>
    <cfRule type="containsText" dxfId="3223" priority="1000" operator="containsText" text="Gráfico 4">
      <formula>NOT(ISERROR(SEARCH("Gráfico 4",AC317)))</formula>
    </cfRule>
    <cfRule type="containsText" dxfId="3222" priority="1001" operator="containsText" text="Gráfico 3">
      <formula>NOT(ISERROR(SEARCH("Gráfico 3",AC317)))</formula>
    </cfRule>
    <cfRule type="containsText" dxfId="3221" priority="1002" operator="containsText" text="Gráfico 2">
      <formula>NOT(ISERROR(SEARCH("Gráfico 2",AC317)))</formula>
    </cfRule>
    <cfRule type="containsText" dxfId="3220" priority="1003" operator="containsText" text="Gráfico 1">
      <formula>NOT(ISERROR(SEARCH("Gráfico 1",AC317)))</formula>
    </cfRule>
    <cfRule type="colorScale" priority="1004">
      <colorScale>
        <cfvo type="min"/>
        <cfvo type="percentile" val="50"/>
        <cfvo type="max"/>
        <color rgb="FFF8696B"/>
        <color rgb="FFFFEB84"/>
        <color rgb="FF63BE7B"/>
      </colorScale>
    </cfRule>
  </conditionalFormatting>
  <conditionalFormatting sqref="AB341:AB364">
    <cfRule type="containsText" dxfId="3219" priority="985" operator="containsText" text="Gráfico 9">
      <formula>NOT(ISERROR(SEARCH("Gráfico 9",AB341)))</formula>
    </cfRule>
    <cfRule type="containsText" dxfId="3218" priority="986" operator="containsText" text="Gráfico 8">
      <formula>NOT(ISERROR(SEARCH("Gráfico 8",AB341)))</formula>
    </cfRule>
    <cfRule type="containsText" dxfId="3217" priority="987" operator="containsText" text="Gráfico 7">
      <formula>NOT(ISERROR(SEARCH("Gráfico 7",AB341)))</formula>
    </cfRule>
    <cfRule type="containsText" dxfId="3216" priority="988" operator="containsText" text="Gráfico 6">
      <formula>NOT(ISERROR(SEARCH("Gráfico 6",AB341)))</formula>
    </cfRule>
    <cfRule type="containsText" dxfId="3215" priority="989" operator="containsText" text="Gráfico 5">
      <formula>NOT(ISERROR(SEARCH("Gráfico 5",AB341)))</formula>
    </cfRule>
    <cfRule type="containsText" dxfId="3214" priority="990" operator="containsText" text="Gráfico 4">
      <formula>NOT(ISERROR(SEARCH("Gráfico 4",AB341)))</formula>
    </cfRule>
    <cfRule type="containsText" dxfId="3213" priority="991" operator="containsText" text="Gráfico 3">
      <formula>NOT(ISERROR(SEARCH("Gráfico 3",AB341)))</formula>
    </cfRule>
    <cfRule type="containsText" dxfId="3212" priority="992" operator="containsText" text="Gráfico 2">
      <formula>NOT(ISERROR(SEARCH("Gráfico 2",AB341)))</formula>
    </cfRule>
    <cfRule type="containsText" dxfId="3211" priority="993" operator="containsText" text="Gráfico 1">
      <formula>NOT(ISERROR(SEARCH("Gráfico 1",AB341)))</formula>
    </cfRule>
    <cfRule type="colorScale" priority="994">
      <colorScale>
        <cfvo type="min"/>
        <cfvo type="percentile" val="50"/>
        <cfvo type="max"/>
        <color rgb="FFF8696B"/>
        <color rgb="FFFFEB84"/>
        <color rgb="FF63BE7B"/>
      </colorScale>
    </cfRule>
  </conditionalFormatting>
  <conditionalFormatting sqref="AC341:AC364 AE341:AE364">
    <cfRule type="containsText" dxfId="3210" priority="975" operator="containsText" text="Gráfico 9">
      <formula>NOT(ISERROR(SEARCH("Gráfico 9",AC341)))</formula>
    </cfRule>
    <cfRule type="containsText" dxfId="3209" priority="976" operator="containsText" text="Gráfico 8">
      <formula>NOT(ISERROR(SEARCH("Gráfico 8",AC341)))</formula>
    </cfRule>
    <cfRule type="containsText" dxfId="3208" priority="977" operator="containsText" text="Gráfico 7">
      <formula>NOT(ISERROR(SEARCH("Gráfico 7",AC341)))</formula>
    </cfRule>
    <cfRule type="containsText" dxfId="3207" priority="978" operator="containsText" text="Gráfico 6">
      <formula>NOT(ISERROR(SEARCH("Gráfico 6",AC341)))</formula>
    </cfRule>
    <cfRule type="containsText" dxfId="3206" priority="979" operator="containsText" text="Gráfico 5">
      <formula>NOT(ISERROR(SEARCH("Gráfico 5",AC341)))</formula>
    </cfRule>
    <cfRule type="containsText" dxfId="3205" priority="980" operator="containsText" text="Gráfico 4">
      <formula>NOT(ISERROR(SEARCH("Gráfico 4",AC341)))</formula>
    </cfRule>
    <cfRule type="containsText" dxfId="3204" priority="981" operator="containsText" text="Gráfico 3">
      <formula>NOT(ISERROR(SEARCH("Gráfico 3",AC341)))</formula>
    </cfRule>
    <cfRule type="containsText" dxfId="3203" priority="982" operator="containsText" text="Gráfico 2">
      <formula>NOT(ISERROR(SEARCH("Gráfico 2",AC341)))</formula>
    </cfRule>
    <cfRule type="containsText" dxfId="3202" priority="983" operator="containsText" text="Gráfico 1">
      <formula>NOT(ISERROR(SEARCH("Gráfico 1",AC341)))</formula>
    </cfRule>
    <cfRule type="colorScale" priority="984">
      <colorScale>
        <cfvo type="min"/>
        <cfvo type="percentile" val="50"/>
        <cfvo type="max"/>
        <color rgb="FFF8696B"/>
        <color rgb="FFFFEB84"/>
        <color rgb="FF63BE7B"/>
      </colorScale>
    </cfRule>
  </conditionalFormatting>
  <conditionalFormatting sqref="AB365">
    <cfRule type="containsText" dxfId="3201" priority="965" operator="containsText" text="Gráfico 9">
      <formula>NOT(ISERROR(SEARCH("Gráfico 9",AB365)))</formula>
    </cfRule>
    <cfRule type="containsText" dxfId="3200" priority="966" operator="containsText" text="Gráfico 8">
      <formula>NOT(ISERROR(SEARCH("Gráfico 8",AB365)))</formula>
    </cfRule>
    <cfRule type="containsText" dxfId="3199" priority="967" operator="containsText" text="Gráfico 7">
      <formula>NOT(ISERROR(SEARCH("Gráfico 7",AB365)))</formula>
    </cfRule>
    <cfRule type="containsText" dxfId="3198" priority="968" operator="containsText" text="Gráfico 6">
      <formula>NOT(ISERROR(SEARCH("Gráfico 6",AB365)))</formula>
    </cfRule>
    <cfRule type="containsText" dxfId="3197" priority="969" operator="containsText" text="Gráfico 5">
      <formula>NOT(ISERROR(SEARCH("Gráfico 5",AB365)))</formula>
    </cfRule>
    <cfRule type="containsText" dxfId="3196" priority="970" operator="containsText" text="Gráfico 4">
      <formula>NOT(ISERROR(SEARCH("Gráfico 4",AB365)))</formula>
    </cfRule>
    <cfRule type="containsText" dxfId="3195" priority="971" operator="containsText" text="Gráfico 3">
      <formula>NOT(ISERROR(SEARCH("Gráfico 3",AB365)))</formula>
    </cfRule>
    <cfRule type="containsText" dxfId="3194" priority="972" operator="containsText" text="Gráfico 2">
      <formula>NOT(ISERROR(SEARCH("Gráfico 2",AB365)))</formula>
    </cfRule>
    <cfRule type="containsText" dxfId="3193" priority="973" operator="containsText" text="Gráfico 1">
      <formula>NOT(ISERROR(SEARCH("Gráfico 1",AB365)))</formula>
    </cfRule>
    <cfRule type="colorScale" priority="974">
      <colorScale>
        <cfvo type="min"/>
        <cfvo type="percentile" val="50"/>
        <cfvo type="max"/>
        <color rgb="FFF8696B"/>
        <color rgb="FFFFEB84"/>
        <color rgb="FF63BE7B"/>
      </colorScale>
    </cfRule>
  </conditionalFormatting>
  <conditionalFormatting sqref="AC365 AE365">
    <cfRule type="containsText" dxfId="3192" priority="955" operator="containsText" text="Gráfico 9">
      <formula>NOT(ISERROR(SEARCH("Gráfico 9",AC365)))</formula>
    </cfRule>
    <cfRule type="containsText" dxfId="3191" priority="956" operator="containsText" text="Gráfico 8">
      <formula>NOT(ISERROR(SEARCH("Gráfico 8",AC365)))</formula>
    </cfRule>
    <cfRule type="containsText" dxfId="3190" priority="957" operator="containsText" text="Gráfico 7">
      <formula>NOT(ISERROR(SEARCH("Gráfico 7",AC365)))</formula>
    </cfRule>
    <cfRule type="containsText" dxfId="3189" priority="958" operator="containsText" text="Gráfico 6">
      <formula>NOT(ISERROR(SEARCH("Gráfico 6",AC365)))</formula>
    </cfRule>
    <cfRule type="containsText" dxfId="3188" priority="959" operator="containsText" text="Gráfico 5">
      <formula>NOT(ISERROR(SEARCH("Gráfico 5",AC365)))</formula>
    </cfRule>
    <cfRule type="containsText" dxfId="3187" priority="960" operator="containsText" text="Gráfico 4">
      <formula>NOT(ISERROR(SEARCH("Gráfico 4",AC365)))</formula>
    </cfRule>
    <cfRule type="containsText" dxfId="3186" priority="961" operator="containsText" text="Gráfico 3">
      <formula>NOT(ISERROR(SEARCH("Gráfico 3",AC365)))</formula>
    </cfRule>
    <cfRule type="containsText" dxfId="3185" priority="962" operator="containsText" text="Gráfico 2">
      <formula>NOT(ISERROR(SEARCH("Gráfico 2",AC365)))</formula>
    </cfRule>
    <cfRule type="containsText" dxfId="3184" priority="963" operator="containsText" text="Gráfico 1">
      <formula>NOT(ISERROR(SEARCH("Gráfico 1",AC365)))</formula>
    </cfRule>
    <cfRule type="colorScale" priority="964">
      <colorScale>
        <cfvo type="min"/>
        <cfvo type="percentile" val="50"/>
        <cfvo type="max"/>
        <color rgb="FFF8696B"/>
        <color rgb="FFFFEB84"/>
        <color rgb="FF63BE7B"/>
      </colorScale>
    </cfRule>
  </conditionalFormatting>
  <conditionalFormatting sqref="AB366:AB389">
    <cfRule type="containsText" dxfId="3183" priority="945" operator="containsText" text="Gráfico 9">
      <formula>NOT(ISERROR(SEARCH("Gráfico 9",AB366)))</formula>
    </cfRule>
    <cfRule type="containsText" dxfId="3182" priority="946" operator="containsText" text="Gráfico 8">
      <formula>NOT(ISERROR(SEARCH("Gráfico 8",AB366)))</formula>
    </cfRule>
    <cfRule type="containsText" dxfId="3181" priority="947" operator="containsText" text="Gráfico 7">
      <formula>NOT(ISERROR(SEARCH("Gráfico 7",AB366)))</formula>
    </cfRule>
    <cfRule type="containsText" dxfId="3180" priority="948" operator="containsText" text="Gráfico 6">
      <formula>NOT(ISERROR(SEARCH("Gráfico 6",AB366)))</formula>
    </cfRule>
    <cfRule type="containsText" dxfId="3179" priority="949" operator="containsText" text="Gráfico 5">
      <formula>NOT(ISERROR(SEARCH("Gráfico 5",AB366)))</formula>
    </cfRule>
    <cfRule type="containsText" dxfId="3178" priority="950" operator="containsText" text="Gráfico 4">
      <formula>NOT(ISERROR(SEARCH("Gráfico 4",AB366)))</formula>
    </cfRule>
    <cfRule type="containsText" dxfId="3177" priority="951" operator="containsText" text="Gráfico 3">
      <formula>NOT(ISERROR(SEARCH("Gráfico 3",AB366)))</formula>
    </cfRule>
    <cfRule type="containsText" dxfId="3176" priority="952" operator="containsText" text="Gráfico 2">
      <formula>NOT(ISERROR(SEARCH("Gráfico 2",AB366)))</formula>
    </cfRule>
    <cfRule type="containsText" dxfId="3175" priority="953" operator="containsText" text="Gráfico 1">
      <formula>NOT(ISERROR(SEARCH("Gráfico 1",AB366)))</formula>
    </cfRule>
    <cfRule type="colorScale" priority="954">
      <colorScale>
        <cfvo type="min"/>
        <cfvo type="percentile" val="50"/>
        <cfvo type="max"/>
        <color rgb="FFF8696B"/>
        <color rgb="FFFFEB84"/>
        <color rgb="FF63BE7B"/>
      </colorScale>
    </cfRule>
  </conditionalFormatting>
  <conditionalFormatting sqref="AC366:AC389 AE366:AE389">
    <cfRule type="containsText" dxfId="3174" priority="935" operator="containsText" text="Gráfico 9">
      <formula>NOT(ISERROR(SEARCH("Gráfico 9",AC366)))</formula>
    </cfRule>
    <cfRule type="containsText" dxfId="3173" priority="936" operator="containsText" text="Gráfico 8">
      <formula>NOT(ISERROR(SEARCH("Gráfico 8",AC366)))</formula>
    </cfRule>
    <cfRule type="containsText" dxfId="3172" priority="937" operator="containsText" text="Gráfico 7">
      <formula>NOT(ISERROR(SEARCH("Gráfico 7",AC366)))</formula>
    </cfRule>
    <cfRule type="containsText" dxfId="3171" priority="938" operator="containsText" text="Gráfico 6">
      <formula>NOT(ISERROR(SEARCH("Gráfico 6",AC366)))</formula>
    </cfRule>
    <cfRule type="containsText" dxfId="3170" priority="939" operator="containsText" text="Gráfico 5">
      <formula>NOT(ISERROR(SEARCH("Gráfico 5",AC366)))</formula>
    </cfRule>
    <cfRule type="containsText" dxfId="3169" priority="940" operator="containsText" text="Gráfico 4">
      <formula>NOT(ISERROR(SEARCH("Gráfico 4",AC366)))</formula>
    </cfRule>
    <cfRule type="containsText" dxfId="3168" priority="941" operator="containsText" text="Gráfico 3">
      <formula>NOT(ISERROR(SEARCH("Gráfico 3",AC366)))</formula>
    </cfRule>
    <cfRule type="containsText" dxfId="3167" priority="942" operator="containsText" text="Gráfico 2">
      <formula>NOT(ISERROR(SEARCH("Gráfico 2",AC366)))</formula>
    </cfRule>
    <cfRule type="containsText" dxfId="3166" priority="943" operator="containsText" text="Gráfico 1">
      <formula>NOT(ISERROR(SEARCH("Gráfico 1",AC366)))</formula>
    </cfRule>
    <cfRule type="colorScale" priority="944">
      <colorScale>
        <cfvo type="min"/>
        <cfvo type="percentile" val="50"/>
        <cfvo type="max"/>
        <color rgb="FFF8696B"/>
        <color rgb="FFFFEB84"/>
        <color rgb="FF63BE7B"/>
      </colorScale>
    </cfRule>
  </conditionalFormatting>
  <conditionalFormatting sqref="AB390:AB413">
    <cfRule type="containsText" dxfId="3165" priority="925" operator="containsText" text="Gráfico 9">
      <formula>NOT(ISERROR(SEARCH("Gráfico 9",AB390)))</formula>
    </cfRule>
    <cfRule type="containsText" dxfId="3164" priority="926" operator="containsText" text="Gráfico 8">
      <formula>NOT(ISERROR(SEARCH("Gráfico 8",AB390)))</formula>
    </cfRule>
    <cfRule type="containsText" dxfId="3163" priority="927" operator="containsText" text="Gráfico 7">
      <formula>NOT(ISERROR(SEARCH("Gráfico 7",AB390)))</formula>
    </cfRule>
    <cfRule type="containsText" dxfId="3162" priority="928" operator="containsText" text="Gráfico 6">
      <formula>NOT(ISERROR(SEARCH("Gráfico 6",AB390)))</formula>
    </cfRule>
    <cfRule type="containsText" dxfId="3161" priority="929" operator="containsText" text="Gráfico 5">
      <formula>NOT(ISERROR(SEARCH("Gráfico 5",AB390)))</formula>
    </cfRule>
    <cfRule type="containsText" dxfId="3160" priority="930" operator="containsText" text="Gráfico 4">
      <formula>NOT(ISERROR(SEARCH("Gráfico 4",AB390)))</formula>
    </cfRule>
    <cfRule type="containsText" dxfId="3159" priority="931" operator="containsText" text="Gráfico 3">
      <formula>NOT(ISERROR(SEARCH("Gráfico 3",AB390)))</formula>
    </cfRule>
    <cfRule type="containsText" dxfId="3158" priority="932" operator="containsText" text="Gráfico 2">
      <formula>NOT(ISERROR(SEARCH("Gráfico 2",AB390)))</formula>
    </cfRule>
    <cfRule type="containsText" dxfId="3157" priority="933" operator="containsText" text="Gráfico 1">
      <formula>NOT(ISERROR(SEARCH("Gráfico 1",AB390)))</formula>
    </cfRule>
    <cfRule type="colorScale" priority="934">
      <colorScale>
        <cfvo type="min"/>
        <cfvo type="percentile" val="50"/>
        <cfvo type="max"/>
        <color rgb="FFF8696B"/>
        <color rgb="FFFFEB84"/>
        <color rgb="FF63BE7B"/>
      </colorScale>
    </cfRule>
  </conditionalFormatting>
  <conditionalFormatting sqref="AC390:AC413 AE390:AE413">
    <cfRule type="containsText" dxfId="3156" priority="915" operator="containsText" text="Gráfico 9">
      <formula>NOT(ISERROR(SEARCH("Gráfico 9",AC390)))</formula>
    </cfRule>
    <cfRule type="containsText" dxfId="3155" priority="916" operator="containsText" text="Gráfico 8">
      <formula>NOT(ISERROR(SEARCH("Gráfico 8",AC390)))</formula>
    </cfRule>
    <cfRule type="containsText" dxfId="3154" priority="917" operator="containsText" text="Gráfico 7">
      <formula>NOT(ISERROR(SEARCH("Gráfico 7",AC390)))</formula>
    </cfRule>
    <cfRule type="containsText" dxfId="3153" priority="918" operator="containsText" text="Gráfico 6">
      <formula>NOT(ISERROR(SEARCH("Gráfico 6",AC390)))</formula>
    </cfRule>
    <cfRule type="containsText" dxfId="3152" priority="919" operator="containsText" text="Gráfico 5">
      <formula>NOT(ISERROR(SEARCH("Gráfico 5",AC390)))</formula>
    </cfRule>
    <cfRule type="containsText" dxfId="3151" priority="920" operator="containsText" text="Gráfico 4">
      <formula>NOT(ISERROR(SEARCH("Gráfico 4",AC390)))</formula>
    </cfRule>
    <cfRule type="containsText" dxfId="3150" priority="921" operator="containsText" text="Gráfico 3">
      <formula>NOT(ISERROR(SEARCH("Gráfico 3",AC390)))</formula>
    </cfRule>
    <cfRule type="containsText" dxfId="3149" priority="922" operator="containsText" text="Gráfico 2">
      <formula>NOT(ISERROR(SEARCH("Gráfico 2",AC390)))</formula>
    </cfRule>
    <cfRule type="containsText" dxfId="3148" priority="923" operator="containsText" text="Gráfico 1">
      <formula>NOT(ISERROR(SEARCH("Gráfico 1",AC390)))</formula>
    </cfRule>
    <cfRule type="colorScale" priority="924">
      <colorScale>
        <cfvo type="min"/>
        <cfvo type="percentile" val="50"/>
        <cfvo type="max"/>
        <color rgb="FFF8696B"/>
        <color rgb="FFFFEB84"/>
        <color rgb="FF63BE7B"/>
      </colorScale>
    </cfRule>
  </conditionalFormatting>
  <conditionalFormatting sqref="AB414">
    <cfRule type="containsText" dxfId="3147" priority="905" operator="containsText" text="Gráfico 9">
      <formula>NOT(ISERROR(SEARCH("Gráfico 9",AB414)))</formula>
    </cfRule>
    <cfRule type="containsText" dxfId="3146" priority="906" operator="containsText" text="Gráfico 8">
      <formula>NOT(ISERROR(SEARCH("Gráfico 8",AB414)))</formula>
    </cfRule>
    <cfRule type="containsText" dxfId="3145" priority="907" operator="containsText" text="Gráfico 7">
      <formula>NOT(ISERROR(SEARCH("Gráfico 7",AB414)))</formula>
    </cfRule>
    <cfRule type="containsText" dxfId="3144" priority="908" operator="containsText" text="Gráfico 6">
      <formula>NOT(ISERROR(SEARCH("Gráfico 6",AB414)))</formula>
    </cfRule>
    <cfRule type="containsText" dxfId="3143" priority="909" operator="containsText" text="Gráfico 5">
      <formula>NOT(ISERROR(SEARCH("Gráfico 5",AB414)))</formula>
    </cfRule>
    <cfRule type="containsText" dxfId="3142" priority="910" operator="containsText" text="Gráfico 4">
      <formula>NOT(ISERROR(SEARCH("Gráfico 4",AB414)))</formula>
    </cfRule>
    <cfRule type="containsText" dxfId="3141" priority="911" operator="containsText" text="Gráfico 3">
      <formula>NOT(ISERROR(SEARCH("Gráfico 3",AB414)))</formula>
    </cfRule>
    <cfRule type="containsText" dxfId="3140" priority="912" operator="containsText" text="Gráfico 2">
      <formula>NOT(ISERROR(SEARCH("Gráfico 2",AB414)))</formula>
    </cfRule>
    <cfRule type="containsText" dxfId="3139" priority="913" operator="containsText" text="Gráfico 1">
      <formula>NOT(ISERROR(SEARCH("Gráfico 1",AB414)))</formula>
    </cfRule>
    <cfRule type="colorScale" priority="914">
      <colorScale>
        <cfvo type="min"/>
        <cfvo type="percentile" val="50"/>
        <cfvo type="max"/>
        <color rgb="FFF8696B"/>
        <color rgb="FFFFEB84"/>
        <color rgb="FF63BE7B"/>
      </colorScale>
    </cfRule>
  </conditionalFormatting>
  <conditionalFormatting sqref="AC414 AE414">
    <cfRule type="containsText" dxfId="3138" priority="895" operator="containsText" text="Gráfico 9">
      <formula>NOT(ISERROR(SEARCH("Gráfico 9",AC414)))</formula>
    </cfRule>
    <cfRule type="containsText" dxfId="3137" priority="896" operator="containsText" text="Gráfico 8">
      <formula>NOT(ISERROR(SEARCH("Gráfico 8",AC414)))</formula>
    </cfRule>
    <cfRule type="containsText" dxfId="3136" priority="897" operator="containsText" text="Gráfico 7">
      <formula>NOT(ISERROR(SEARCH("Gráfico 7",AC414)))</formula>
    </cfRule>
    <cfRule type="containsText" dxfId="3135" priority="898" operator="containsText" text="Gráfico 6">
      <formula>NOT(ISERROR(SEARCH("Gráfico 6",AC414)))</formula>
    </cfRule>
    <cfRule type="containsText" dxfId="3134" priority="899" operator="containsText" text="Gráfico 5">
      <formula>NOT(ISERROR(SEARCH("Gráfico 5",AC414)))</formula>
    </cfRule>
    <cfRule type="containsText" dxfId="3133" priority="900" operator="containsText" text="Gráfico 4">
      <formula>NOT(ISERROR(SEARCH("Gráfico 4",AC414)))</formula>
    </cfRule>
    <cfRule type="containsText" dxfId="3132" priority="901" operator="containsText" text="Gráfico 3">
      <formula>NOT(ISERROR(SEARCH("Gráfico 3",AC414)))</formula>
    </cfRule>
    <cfRule type="containsText" dxfId="3131" priority="902" operator="containsText" text="Gráfico 2">
      <formula>NOT(ISERROR(SEARCH("Gráfico 2",AC414)))</formula>
    </cfRule>
    <cfRule type="containsText" dxfId="3130" priority="903" operator="containsText" text="Gráfico 1">
      <formula>NOT(ISERROR(SEARCH("Gráfico 1",AC414)))</formula>
    </cfRule>
    <cfRule type="colorScale" priority="904">
      <colorScale>
        <cfvo type="min"/>
        <cfvo type="percentile" val="50"/>
        <cfvo type="max"/>
        <color rgb="FFF8696B"/>
        <color rgb="FFFFEB84"/>
        <color rgb="FF63BE7B"/>
      </colorScale>
    </cfRule>
  </conditionalFormatting>
  <conditionalFormatting sqref="AB415:AB472">
    <cfRule type="containsText" dxfId="3129" priority="885" operator="containsText" text="Gráfico 9">
      <formula>NOT(ISERROR(SEARCH("Gráfico 9",AB415)))</formula>
    </cfRule>
    <cfRule type="containsText" dxfId="3128" priority="886" operator="containsText" text="Gráfico 8">
      <formula>NOT(ISERROR(SEARCH("Gráfico 8",AB415)))</formula>
    </cfRule>
    <cfRule type="containsText" dxfId="3127" priority="887" operator="containsText" text="Gráfico 7">
      <formula>NOT(ISERROR(SEARCH("Gráfico 7",AB415)))</formula>
    </cfRule>
    <cfRule type="containsText" dxfId="3126" priority="888" operator="containsText" text="Gráfico 6">
      <formula>NOT(ISERROR(SEARCH("Gráfico 6",AB415)))</formula>
    </cfRule>
    <cfRule type="containsText" dxfId="3125" priority="889" operator="containsText" text="Gráfico 5">
      <formula>NOT(ISERROR(SEARCH("Gráfico 5",AB415)))</formula>
    </cfRule>
    <cfRule type="containsText" dxfId="3124" priority="890" operator="containsText" text="Gráfico 4">
      <formula>NOT(ISERROR(SEARCH("Gráfico 4",AB415)))</formula>
    </cfRule>
    <cfRule type="containsText" dxfId="3123" priority="891" operator="containsText" text="Gráfico 3">
      <formula>NOT(ISERROR(SEARCH("Gráfico 3",AB415)))</formula>
    </cfRule>
    <cfRule type="containsText" dxfId="3122" priority="892" operator="containsText" text="Gráfico 2">
      <formula>NOT(ISERROR(SEARCH("Gráfico 2",AB415)))</formula>
    </cfRule>
    <cfRule type="containsText" dxfId="3121" priority="893" operator="containsText" text="Gráfico 1">
      <formula>NOT(ISERROR(SEARCH("Gráfico 1",AB415)))</formula>
    </cfRule>
    <cfRule type="colorScale" priority="894">
      <colorScale>
        <cfvo type="min"/>
        <cfvo type="percentile" val="50"/>
        <cfvo type="max"/>
        <color rgb="FFF8696B"/>
        <color rgb="FFFFEB84"/>
        <color rgb="FF63BE7B"/>
      </colorScale>
    </cfRule>
  </conditionalFormatting>
  <conditionalFormatting sqref="AE415:AE472 AC415:AC472">
    <cfRule type="containsText" dxfId="3120" priority="875" operator="containsText" text="Gráfico 9">
      <formula>NOT(ISERROR(SEARCH("Gráfico 9",AC415)))</formula>
    </cfRule>
    <cfRule type="containsText" dxfId="3119" priority="876" operator="containsText" text="Gráfico 8">
      <formula>NOT(ISERROR(SEARCH("Gráfico 8",AC415)))</formula>
    </cfRule>
    <cfRule type="containsText" dxfId="3118" priority="877" operator="containsText" text="Gráfico 7">
      <formula>NOT(ISERROR(SEARCH("Gráfico 7",AC415)))</formula>
    </cfRule>
    <cfRule type="containsText" dxfId="3117" priority="878" operator="containsText" text="Gráfico 6">
      <formula>NOT(ISERROR(SEARCH("Gráfico 6",AC415)))</formula>
    </cfRule>
    <cfRule type="containsText" dxfId="3116" priority="879" operator="containsText" text="Gráfico 5">
      <formula>NOT(ISERROR(SEARCH("Gráfico 5",AC415)))</formula>
    </cfRule>
    <cfRule type="containsText" dxfId="3115" priority="880" operator="containsText" text="Gráfico 4">
      <formula>NOT(ISERROR(SEARCH("Gráfico 4",AC415)))</formula>
    </cfRule>
    <cfRule type="containsText" dxfId="3114" priority="881" operator="containsText" text="Gráfico 3">
      <formula>NOT(ISERROR(SEARCH("Gráfico 3",AC415)))</formula>
    </cfRule>
    <cfRule type="containsText" dxfId="3113" priority="882" operator="containsText" text="Gráfico 2">
      <formula>NOT(ISERROR(SEARCH("Gráfico 2",AC415)))</formula>
    </cfRule>
    <cfRule type="containsText" dxfId="3112" priority="883" operator="containsText" text="Gráfico 1">
      <formula>NOT(ISERROR(SEARCH("Gráfico 1",AC415)))</formula>
    </cfRule>
    <cfRule type="colorScale" priority="884">
      <colorScale>
        <cfvo type="min"/>
        <cfvo type="percentile" val="50"/>
        <cfvo type="max"/>
        <color rgb="FFF8696B"/>
        <color rgb="FFFFEB84"/>
        <color rgb="FF63BE7B"/>
      </colorScale>
    </cfRule>
  </conditionalFormatting>
  <conditionalFormatting sqref="AG316:AG472 AK429:AK472 AW316:AW472 BD317:BD472 E316:E428 Z316:Z472 AD316:AD472 P316:Q472">
    <cfRule type="expression" dxfId="3111" priority="636">
      <formula>$N316="Reporte 2"</formula>
    </cfRule>
    <cfRule type="expression" dxfId="3110" priority="637">
      <formula>$N316="Reporte 1"</formula>
    </cfRule>
    <cfRule type="expression" dxfId="3109" priority="638">
      <formula>$N316="Informe 10"</formula>
    </cfRule>
    <cfRule type="expression" dxfId="3108" priority="639">
      <formula>$N316="Informe 9"</formula>
    </cfRule>
    <cfRule type="expression" dxfId="3107" priority="640">
      <formula>$N316="Informe 8"</formula>
    </cfRule>
    <cfRule type="expression" dxfId="3106" priority="641">
      <formula>$N316="Informe 7"</formula>
    </cfRule>
    <cfRule type="expression" dxfId="3105" priority="642">
      <formula>$N316="Informe 6"</formula>
    </cfRule>
    <cfRule type="expression" dxfId="3104" priority="643">
      <formula>$N316="Informe 5"</formula>
    </cfRule>
    <cfRule type="expression" dxfId="3103" priority="644">
      <formula>$N316="Informe 4"</formula>
    </cfRule>
    <cfRule type="expression" dxfId="3102" priority="645">
      <formula>$N316="Informe 3"</formula>
    </cfRule>
    <cfRule type="expression" dxfId="3101" priority="646">
      <formula>$N316="Informe 2"</formula>
    </cfRule>
    <cfRule type="expression" dxfId="3100" priority="647">
      <formula>$N316="Informe 1"</formula>
    </cfRule>
    <cfRule type="expression" dxfId="3099" priority="648">
      <formula>$N316="Gráfico 10"</formula>
    </cfRule>
    <cfRule type="expression" dxfId="3098" priority="846">
      <formula>$N316="Gráfico 25"</formula>
    </cfRule>
    <cfRule type="expression" dxfId="3097" priority="847">
      <formula>$N316="Gráfico 24"</formula>
    </cfRule>
    <cfRule type="expression" dxfId="3096" priority="848">
      <formula>$N316="Gráfico 23"</formula>
    </cfRule>
    <cfRule type="expression" dxfId="3095" priority="849">
      <formula>$N316="Gráfico 22"</formula>
    </cfRule>
    <cfRule type="expression" dxfId="3094" priority="850">
      <formula>$N316="Gráfico 21"</formula>
    </cfRule>
    <cfRule type="expression" dxfId="3093" priority="851">
      <formula>$N316="Gráfico 20"</formula>
    </cfRule>
    <cfRule type="expression" dxfId="3092" priority="852">
      <formula>$N316="Gráfico 18"</formula>
    </cfRule>
    <cfRule type="expression" dxfId="3091" priority="853">
      <formula>$N316="Gráfico 19"</formula>
    </cfRule>
    <cfRule type="expression" dxfId="3090" priority="854">
      <formula>$N316="Gráfico 17"</formula>
    </cfRule>
    <cfRule type="expression" dxfId="3089" priority="855">
      <formula>$N316="Gráfico 16"</formula>
    </cfRule>
    <cfRule type="expression" dxfId="3088" priority="856">
      <formula>$N316="Gráfico 15"</formula>
    </cfRule>
    <cfRule type="expression" dxfId="3087" priority="857">
      <formula>$N316="Gráfico 14"</formula>
    </cfRule>
    <cfRule type="expression" dxfId="3086" priority="858">
      <formula>$N316="Gráfico 12"</formula>
    </cfRule>
    <cfRule type="expression" dxfId="3085" priority="859">
      <formula>$N316="Gráfico 13"</formula>
    </cfRule>
    <cfRule type="expression" dxfId="3084" priority="860">
      <formula>$N316="Gráfico 11"</formula>
    </cfRule>
    <cfRule type="expression" dxfId="3083" priority="861">
      <formula>$N316="Gráfico 9"</formula>
    </cfRule>
    <cfRule type="expression" dxfId="3082" priority="862">
      <formula>$N316="Gráfico 8"</formula>
    </cfRule>
    <cfRule type="expression" dxfId="3081" priority="863">
      <formula>$N316="Gráfico 7"</formula>
    </cfRule>
    <cfRule type="expression" dxfId="3080" priority="864">
      <formula>$N316="Gráfico 6"</formula>
    </cfRule>
    <cfRule type="expression" dxfId="3079" priority="870">
      <formula>$N316="Gráfico 4"</formula>
    </cfRule>
    <cfRule type="expression" dxfId="3078" priority="871">
      <formula>$N316="Gráfico 3"</formula>
    </cfRule>
    <cfRule type="expression" dxfId="3077" priority="872">
      <formula>$N316="Gráfico 2"</formula>
    </cfRule>
    <cfRule type="expression" dxfId="3076" priority="873">
      <formula>$N316="Gráfico 1"</formula>
    </cfRule>
    <cfRule type="expression" dxfId="3075" priority="874">
      <formula>$N316="Gráfico 5"</formula>
    </cfRule>
  </conditionalFormatting>
  <conditionalFormatting sqref="AD317:AD427">
    <cfRule type="expression" dxfId="3074" priority="865">
      <formula>$N317="Gráfico 4"</formula>
    </cfRule>
    <cfRule type="expression" dxfId="3073" priority="866">
      <formula>$N317="Gráfico 3"</formula>
    </cfRule>
    <cfRule type="expression" dxfId="3072" priority="867">
      <formula>$N317="Gráfico 2"</formula>
    </cfRule>
    <cfRule type="expression" dxfId="3071" priority="868">
      <formula>$N317="Gráfico 1"</formula>
    </cfRule>
    <cfRule type="expression" dxfId="3070" priority="869">
      <formula>$N317="Gráfico 5"</formula>
    </cfRule>
  </conditionalFormatting>
  <conditionalFormatting sqref="AK316:AK427">
    <cfRule type="expression" dxfId="3069" priority="822">
      <formula>$N316="Gráfico 25"</formula>
    </cfRule>
    <cfRule type="expression" dxfId="3068" priority="823">
      <formula>$N316="Gráfico 24"</formula>
    </cfRule>
    <cfRule type="expression" dxfId="3067" priority="824">
      <formula>$N316="Gráfico 23"</formula>
    </cfRule>
    <cfRule type="expression" dxfId="3066" priority="825">
      <formula>$N316="Gráfico 22"</formula>
    </cfRule>
    <cfRule type="expression" dxfId="3065" priority="826">
      <formula>$N316="Gráfico 21"</formula>
    </cfRule>
    <cfRule type="expression" dxfId="3064" priority="827">
      <formula>$N316="Gráfico 20"</formula>
    </cfRule>
    <cfRule type="expression" dxfId="3063" priority="828">
      <formula>$N316="Gráfico 18"</formula>
    </cfRule>
    <cfRule type="expression" dxfId="3062" priority="829">
      <formula>$N316="Gráfico 19"</formula>
    </cfRule>
    <cfRule type="expression" dxfId="3061" priority="830">
      <formula>$N316="Gráfico 17"</formula>
    </cfRule>
    <cfRule type="expression" dxfId="3060" priority="831">
      <formula>$N316="Gráfico 16"</formula>
    </cfRule>
    <cfRule type="expression" dxfId="3059" priority="832">
      <formula>$N316="Gráfico 15"</formula>
    </cfRule>
    <cfRule type="expression" dxfId="3058" priority="833">
      <formula>$N316="Gráfico 14"</formula>
    </cfRule>
    <cfRule type="expression" dxfId="3057" priority="834">
      <formula>$N316="Gráfico 12"</formula>
    </cfRule>
    <cfRule type="expression" dxfId="3056" priority="835">
      <formula>$N316="Gráfico 13"</formula>
    </cfRule>
    <cfRule type="expression" dxfId="3055" priority="836">
      <formula>$N316="Gráfico 11"</formula>
    </cfRule>
    <cfRule type="expression" dxfId="3054" priority="837">
      <formula>$N316="Gráfico 9"</formula>
    </cfRule>
    <cfRule type="expression" dxfId="3053" priority="838">
      <formula>$N316="Gráfico 8"</formula>
    </cfRule>
    <cfRule type="expression" dxfId="3052" priority="839">
      <formula>$N316="Gráfico 7"</formula>
    </cfRule>
    <cfRule type="expression" dxfId="3051" priority="840">
      <formula>$N316="Gráfico 6"</formula>
    </cfRule>
    <cfRule type="expression" dxfId="3050" priority="841">
      <formula>$N316="Gráfico 4"</formula>
    </cfRule>
    <cfRule type="expression" dxfId="3049" priority="842">
      <formula>$N316="Gráfico 3"</formula>
    </cfRule>
    <cfRule type="expression" dxfId="3048" priority="843">
      <formula>$N316="Gráfico 2"</formula>
    </cfRule>
    <cfRule type="expression" dxfId="3047" priority="844">
      <formula>$N316="Gráfico 1"</formula>
    </cfRule>
    <cfRule type="expression" dxfId="3046" priority="845">
      <formula>$N316="Gráfico 5"</formula>
    </cfRule>
  </conditionalFormatting>
  <conditionalFormatting sqref="AK428">
    <cfRule type="expression" dxfId="3045" priority="798">
      <formula>$N428="Gráfico 25"</formula>
    </cfRule>
    <cfRule type="expression" dxfId="3044" priority="799">
      <formula>$N428="Gráfico 24"</formula>
    </cfRule>
    <cfRule type="expression" dxfId="3043" priority="800">
      <formula>$N428="Gráfico 23"</formula>
    </cfRule>
    <cfRule type="expression" dxfId="3042" priority="801">
      <formula>$N428="Gráfico 22"</formula>
    </cfRule>
    <cfRule type="expression" dxfId="3041" priority="802">
      <formula>$N428="Gráfico 21"</formula>
    </cfRule>
    <cfRule type="expression" dxfId="3040" priority="803">
      <formula>$N428="Gráfico 20"</formula>
    </cfRule>
    <cfRule type="expression" dxfId="3039" priority="804">
      <formula>$N428="Gráfico 18"</formula>
    </cfRule>
    <cfRule type="expression" dxfId="3038" priority="805">
      <formula>$N428="Gráfico 19"</formula>
    </cfRule>
    <cfRule type="expression" dxfId="3037" priority="806">
      <formula>$N428="Gráfico 17"</formula>
    </cfRule>
    <cfRule type="expression" dxfId="3036" priority="807">
      <formula>$N428="Gráfico 16"</formula>
    </cfRule>
    <cfRule type="expression" dxfId="3035" priority="808">
      <formula>$N428="Gráfico 15"</formula>
    </cfRule>
    <cfRule type="expression" dxfId="3034" priority="809">
      <formula>$N428="Gráfico 14"</formula>
    </cfRule>
    <cfRule type="expression" dxfId="3033" priority="810">
      <formula>$N428="Gráfico 12"</formula>
    </cfRule>
    <cfRule type="expression" dxfId="3032" priority="811">
      <formula>$N428="Gráfico 13"</formula>
    </cfRule>
    <cfRule type="expression" dxfId="3031" priority="812">
      <formula>$N428="Gráfico 11"</formula>
    </cfRule>
    <cfRule type="expression" dxfId="3030" priority="813">
      <formula>$N428="Gráfico 9"</formula>
    </cfRule>
    <cfRule type="expression" dxfId="3029" priority="814">
      <formula>$N428="Gráfico 8"</formula>
    </cfRule>
    <cfRule type="expression" dxfId="3028" priority="815">
      <formula>$N428="Gráfico 7"</formula>
    </cfRule>
    <cfRule type="expression" dxfId="3027" priority="816">
      <formula>$N428="Gráfico 6"</formula>
    </cfRule>
    <cfRule type="expression" dxfId="3026" priority="817">
      <formula>$N428="Gráfico 4"</formula>
    </cfRule>
    <cfRule type="expression" dxfId="3025" priority="818">
      <formula>$N428="Gráfico 3"</formula>
    </cfRule>
    <cfRule type="expression" dxfId="3024" priority="819">
      <formula>$N428="Gráfico 2"</formula>
    </cfRule>
    <cfRule type="expression" dxfId="3023" priority="820">
      <formula>$N428="Gráfico 1"</formula>
    </cfRule>
    <cfRule type="expression" dxfId="3022" priority="821">
      <formula>$N428="Gráfico 5"</formula>
    </cfRule>
  </conditionalFormatting>
  <conditionalFormatting sqref="BD316">
    <cfRule type="expression" dxfId="3021" priority="774">
      <formula>$N316="Gráfico 25"</formula>
    </cfRule>
    <cfRule type="expression" dxfId="3020" priority="775">
      <formula>$N316="Gráfico 24"</formula>
    </cfRule>
    <cfRule type="expression" dxfId="3019" priority="776">
      <formula>$N316="Gráfico 23"</formula>
    </cfRule>
    <cfRule type="expression" dxfId="3018" priority="777">
      <formula>$N316="Gráfico 22"</formula>
    </cfRule>
    <cfRule type="expression" dxfId="3017" priority="778">
      <formula>$N316="Gráfico 21"</formula>
    </cfRule>
    <cfRule type="expression" dxfId="3016" priority="779">
      <formula>$N316="Gráfico 20"</formula>
    </cfRule>
    <cfRule type="expression" dxfId="3015" priority="780">
      <formula>$N316="Gráfico 18"</formula>
    </cfRule>
    <cfRule type="expression" dxfId="3014" priority="781">
      <formula>$N316="Gráfico 19"</formula>
    </cfRule>
    <cfRule type="expression" dxfId="3013" priority="782">
      <formula>$N316="Gráfico 17"</formula>
    </cfRule>
    <cfRule type="expression" dxfId="3012" priority="783">
      <formula>$N316="Gráfico 16"</formula>
    </cfRule>
    <cfRule type="expression" dxfId="3011" priority="784">
      <formula>$N316="Gráfico 15"</formula>
    </cfRule>
    <cfRule type="expression" dxfId="3010" priority="785">
      <formula>$N316="Gráfico 14"</formula>
    </cfRule>
    <cfRule type="expression" dxfId="3009" priority="786">
      <formula>$N316="Gráfico 12"</formula>
    </cfRule>
    <cfRule type="expression" dxfId="3008" priority="787">
      <formula>$N316="Gráfico 13"</formula>
    </cfRule>
    <cfRule type="expression" dxfId="3007" priority="788">
      <formula>$N316="Gráfico 11"</formula>
    </cfRule>
    <cfRule type="expression" dxfId="3006" priority="789">
      <formula>$N316="Gráfico 9"</formula>
    </cfRule>
    <cfRule type="expression" dxfId="3005" priority="790">
      <formula>$N316="Gráfico 8"</formula>
    </cfRule>
    <cfRule type="expression" dxfId="3004" priority="791">
      <formula>$N316="Gráfico 7"</formula>
    </cfRule>
    <cfRule type="expression" dxfId="3003" priority="792">
      <formula>$N316="Gráfico 6"</formula>
    </cfRule>
    <cfRule type="expression" dxfId="3002" priority="793">
      <formula>$N316="Gráfico 4"</formula>
    </cfRule>
    <cfRule type="expression" dxfId="3001" priority="794">
      <formula>$N316="Gráfico 3"</formula>
    </cfRule>
    <cfRule type="expression" dxfId="3000" priority="795">
      <formula>$N316="Gráfico 2"</formula>
    </cfRule>
    <cfRule type="expression" dxfId="2999" priority="796">
      <formula>$N316="Gráfico 1"</formula>
    </cfRule>
    <cfRule type="expression" dxfId="2998" priority="797">
      <formula>$N316="Gráfico 5"</formula>
    </cfRule>
  </conditionalFormatting>
  <conditionalFormatting sqref="Z428 AD428">
    <cfRule type="expression" dxfId="2997" priority="745">
      <formula>$N428="Gráfico 25"</formula>
    </cfRule>
    <cfRule type="expression" dxfId="2996" priority="746">
      <formula>$N428="Gráfico 24"</formula>
    </cfRule>
    <cfRule type="expression" dxfId="2995" priority="747">
      <formula>$N428="Gráfico 23"</formula>
    </cfRule>
    <cfRule type="expression" dxfId="2994" priority="748">
      <formula>$N428="Gráfico 22"</formula>
    </cfRule>
    <cfRule type="expression" dxfId="2993" priority="749">
      <formula>$N428="Gráfico 21"</formula>
    </cfRule>
    <cfRule type="expression" dxfId="2992" priority="750">
      <formula>$N428="Gráfico 20"</formula>
    </cfRule>
    <cfRule type="expression" dxfId="2991" priority="751">
      <formula>$N428="Gráfico 18"</formula>
    </cfRule>
    <cfRule type="expression" dxfId="2990" priority="752">
      <formula>$N428="Gráfico 19"</formula>
    </cfRule>
    <cfRule type="expression" dxfId="2989" priority="753">
      <formula>$N428="Gráfico 17"</formula>
    </cfRule>
    <cfRule type="expression" dxfId="2988" priority="754">
      <formula>$N428="Gráfico 16"</formula>
    </cfRule>
    <cfRule type="expression" dxfId="2987" priority="755">
      <formula>$N428="Gráfico 15"</formula>
    </cfRule>
    <cfRule type="expression" dxfId="2986" priority="756">
      <formula>$N428="Gráfico 14"</formula>
    </cfRule>
    <cfRule type="expression" dxfId="2985" priority="757">
      <formula>$N428="Gráfico 12"</formula>
    </cfRule>
    <cfRule type="expression" dxfId="2984" priority="758">
      <formula>$N428="Gráfico 13"</formula>
    </cfRule>
    <cfRule type="expression" dxfId="2983" priority="759">
      <formula>$N428="Gráfico 11"</formula>
    </cfRule>
    <cfRule type="expression" dxfId="2982" priority="760">
      <formula>$N428="Gráfico 9"</formula>
    </cfRule>
    <cfRule type="expression" dxfId="2981" priority="761">
      <formula>$N428="Gráfico 8"</formula>
    </cfRule>
    <cfRule type="expression" dxfId="2980" priority="762">
      <formula>$N428="Gráfico 7"</formula>
    </cfRule>
    <cfRule type="expression" dxfId="2979" priority="763">
      <formula>$N428="Gráfico 6"</formula>
    </cfRule>
    <cfRule type="expression" dxfId="2978" priority="769">
      <formula>$N428="Gráfico 4"</formula>
    </cfRule>
    <cfRule type="expression" dxfId="2977" priority="770">
      <formula>$N428="Gráfico 3"</formula>
    </cfRule>
    <cfRule type="expression" dxfId="2976" priority="771">
      <formula>$N428="Gráfico 2"</formula>
    </cfRule>
    <cfRule type="expression" dxfId="2975" priority="772">
      <formula>$N428="Gráfico 1"</formula>
    </cfRule>
    <cfRule type="expression" dxfId="2974" priority="773">
      <formula>$N428="Gráfico 5"</formula>
    </cfRule>
  </conditionalFormatting>
  <conditionalFormatting sqref="AD428">
    <cfRule type="expression" dxfId="2973" priority="764">
      <formula>$N428="Gráfico 4"</formula>
    </cfRule>
    <cfRule type="expression" dxfId="2972" priority="765">
      <formula>$N428="Gráfico 3"</formula>
    </cfRule>
    <cfRule type="expression" dxfId="2971" priority="766">
      <formula>$N428="Gráfico 2"</formula>
    </cfRule>
    <cfRule type="expression" dxfId="2970" priority="767">
      <formula>$N428="Gráfico 1"</formula>
    </cfRule>
    <cfRule type="expression" dxfId="2969" priority="768">
      <formula>$N428="Gráfico 5"</formula>
    </cfRule>
  </conditionalFormatting>
  <conditionalFormatting sqref="AP316:AP472">
    <cfRule type="expression" dxfId="2968" priority="721">
      <formula>$N316="Gráfico 25"</formula>
    </cfRule>
    <cfRule type="expression" dxfId="2967" priority="722">
      <formula>$N316="Gráfico 24"</formula>
    </cfRule>
    <cfRule type="expression" dxfId="2966" priority="723">
      <formula>$N316="Gráfico 23"</formula>
    </cfRule>
    <cfRule type="expression" dxfId="2965" priority="724">
      <formula>$N316="Gráfico 22"</formula>
    </cfRule>
    <cfRule type="expression" dxfId="2964" priority="725">
      <formula>$N316="Gráfico 21"</formula>
    </cfRule>
    <cfRule type="expression" dxfId="2963" priority="726">
      <formula>$N316="Gráfico 20"</formula>
    </cfRule>
    <cfRule type="expression" dxfId="2962" priority="727">
      <formula>$N316="Gráfico 18"</formula>
    </cfRule>
    <cfRule type="expression" dxfId="2961" priority="728">
      <formula>$N316="Gráfico 19"</formula>
    </cfRule>
    <cfRule type="expression" dxfId="2960" priority="729">
      <formula>$N316="Gráfico 17"</formula>
    </cfRule>
    <cfRule type="expression" dxfId="2959" priority="730">
      <formula>$N316="Gráfico 16"</formula>
    </cfRule>
    <cfRule type="expression" dxfId="2958" priority="731">
      <formula>$N316="Gráfico 15"</formula>
    </cfRule>
    <cfRule type="expression" dxfId="2957" priority="732">
      <formula>$N316="Gráfico 14"</formula>
    </cfRule>
    <cfRule type="expression" dxfId="2956" priority="733">
      <formula>$N316="Gráfico 12"</formula>
    </cfRule>
    <cfRule type="expression" dxfId="2955" priority="734">
      <formula>$N316="Gráfico 13"</formula>
    </cfRule>
    <cfRule type="expression" dxfId="2954" priority="735">
      <formula>$N316="Gráfico 11"</formula>
    </cfRule>
    <cfRule type="expression" dxfId="2953" priority="736">
      <formula>$N316="Gráfico 9"</formula>
    </cfRule>
    <cfRule type="expression" dxfId="2952" priority="737">
      <formula>$N316="Gráfico 8"</formula>
    </cfRule>
    <cfRule type="expression" dxfId="2951" priority="738">
      <formula>$N316="Gráfico 7"</formula>
    </cfRule>
    <cfRule type="expression" dxfId="2950" priority="739">
      <formula>$N316="Gráfico 6"</formula>
    </cfRule>
    <cfRule type="expression" dxfId="2949" priority="740">
      <formula>$N316="Gráfico 4"</formula>
    </cfRule>
    <cfRule type="expression" dxfId="2948" priority="741">
      <formula>$N316="Gráfico 3"</formula>
    </cfRule>
    <cfRule type="expression" dxfId="2947" priority="742">
      <formula>$N316="Gráfico 2"</formula>
    </cfRule>
    <cfRule type="expression" dxfId="2946" priority="743">
      <formula>$N316="Gráfico 1"</formula>
    </cfRule>
    <cfRule type="expression" dxfId="2945" priority="744">
      <formula>$N316="Gráfico 5"</formula>
    </cfRule>
  </conditionalFormatting>
  <conditionalFormatting sqref="AJ316:AJ472">
    <cfRule type="expression" dxfId="2944" priority="697">
      <formula>$N316="Gráfico 25"</formula>
    </cfRule>
    <cfRule type="expression" dxfId="2943" priority="698">
      <formula>$N316="Gráfico 24"</formula>
    </cfRule>
    <cfRule type="expression" dxfId="2942" priority="699">
      <formula>$N316="Gráfico 23"</formula>
    </cfRule>
    <cfRule type="expression" dxfId="2941" priority="700">
      <formula>$N316="Gráfico 22"</formula>
    </cfRule>
    <cfRule type="expression" dxfId="2940" priority="701">
      <formula>$N316="Gráfico 21"</formula>
    </cfRule>
    <cfRule type="expression" dxfId="2939" priority="702">
      <formula>$N316="Gráfico 20"</formula>
    </cfRule>
    <cfRule type="expression" dxfId="2938" priority="703">
      <formula>$N316="Gráfico 18"</formula>
    </cfRule>
    <cfRule type="expression" dxfId="2937" priority="704">
      <formula>$N316="Gráfico 19"</formula>
    </cfRule>
    <cfRule type="expression" dxfId="2936" priority="705">
      <formula>$N316="Gráfico 17"</formula>
    </cfRule>
    <cfRule type="expression" dxfId="2935" priority="706">
      <formula>$N316="Gráfico 16"</formula>
    </cfRule>
    <cfRule type="expression" dxfId="2934" priority="707">
      <formula>$N316="Gráfico 15"</formula>
    </cfRule>
    <cfRule type="expression" dxfId="2933" priority="708">
      <formula>$N316="Gráfico 14"</formula>
    </cfRule>
    <cfRule type="expression" dxfId="2932" priority="709">
      <formula>$N316="Gráfico 12"</formula>
    </cfRule>
    <cfRule type="expression" dxfId="2931" priority="710">
      <formula>$N316="Gráfico 13"</formula>
    </cfRule>
    <cfRule type="expression" dxfId="2930" priority="711">
      <formula>$N316="Gráfico 11"</formula>
    </cfRule>
    <cfRule type="expression" dxfId="2929" priority="712">
      <formula>$N316="Gráfico 9"</formula>
    </cfRule>
    <cfRule type="expression" dxfId="2928" priority="713">
      <formula>$N316="Gráfico 8"</formula>
    </cfRule>
    <cfRule type="expression" dxfId="2927" priority="714">
      <formula>$N316="Gráfico 7"</formula>
    </cfRule>
    <cfRule type="expression" dxfId="2926" priority="715">
      <formula>$N316="Gráfico 6"</formula>
    </cfRule>
    <cfRule type="expression" dxfId="2925" priority="716">
      <formula>$N316="Gráfico 4"</formula>
    </cfRule>
    <cfRule type="expression" dxfId="2924" priority="717">
      <formula>$N316="Gráfico 3"</formula>
    </cfRule>
    <cfRule type="expression" dxfId="2923" priority="718">
      <formula>$N316="Gráfico 2"</formula>
    </cfRule>
    <cfRule type="expression" dxfId="2922" priority="719">
      <formula>$N316="Gráfico 1"</formula>
    </cfRule>
    <cfRule type="expression" dxfId="2921" priority="720">
      <formula>$N316="Gráfico 5"</formula>
    </cfRule>
  </conditionalFormatting>
  <conditionalFormatting sqref="AH316:AI472">
    <cfRule type="expression" dxfId="2920" priority="673">
      <formula>$N316="Gráfico 25"</formula>
    </cfRule>
    <cfRule type="expression" dxfId="2919" priority="674">
      <formula>$N316="Gráfico 24"</formula>
    </cfRule>
    <cfRule type="expression" dxfId="2918" priority="675">
      <formula>$N316="Gráfico 23"</formula>
    </cfRule>
    <cfRule type="expression" dxfId="2917" priority="676">
      <formula>$N316="Gráfico 22"</formula>
    </cfRule>
    <cfRule type="expression" dxfId="2916" priority="677">
      <formula>$N316="Gráfico 21"</formula>
    </cfRule>
    <cfRule type="expression" dxfId="2915" priority="678">
      <formula>$N316="Gráfico 20"</formula>
    </cfRule>
    <cfRule type="expression" dxfId="2914" priority="679">
      <formula>$N316="Gráfico 18"</formula>
    </cfRule>
    <cfRule type="expression" dxfId="2913" priority="680">
      <formula>$N316="Gráfico 19"</formula>
    </cfRule>
    <cfRule type="expression" dxfId="2912" priority="681">
      <formula>$N316="Gráfico 17"</formula>
    </cfRule>
    <cfRule type="expression" dxfId="2911" priority="682">
      <formula>$N316="Gráfico 16"</formula>
    </cfRule>
    <cfRule type="expression" dxfId="2910" priority="683">
      <formula>$N316="Gráfico 15"</formula>
    </cfRule>
    <cfRule type="expression" dxfId="2909" priority="684">
      <formula>$N316="Gráfico 14"</formula>
    </cfRule>
    <cfRule type="expression" dxfId="2908" priority="685">
      <formula>$N316="Gráfico 12"</formula>
    </cfRule>
    <cfRule type="expression" dxfId="2907" priority="686">
      <formula>$N316="Gráfico 13"</formula>
    </cfRule>
    <cfRule type="expression" dxfId="2906" priority="687">
      <formula>$N316="Gráfico 11"</formula>
    </cfRule>
    <cfRule type="expression" dxfId="2905" priority="688">
      <formula>$N316="Gráfico 9"</formula>
    </cfRule>
    <cfRule type="expression" dxfId="2904" priority="689">
      <formula>$N316="Gráfico 8"</formula>
    </cfRule>
    <cfRule type="expression" dxfId="2903" priority="690">
      <formula>$N316="Gráfico 7"</formula>
    </cfRule>
    <cfRule type="expression" dxfId="2902" priority="691">
      <formula>$N316="Gráfico 6"</formula>
    </cfRule>
    <cfRule type="expression" dxfId="2901" priority="692">
      <formula>$N316="Gráfico 4"</formula>
    </cfRule>
    <cfRule type="expression" dxfId="2900" priority="693">
      <formula>$N316="Gráfico 3"</formula>
    </cfRule>
    <cfRule type="expression" dxfId="2899" priority="694">
      <formula>$N316="Gráfico 2"</formula>
    </cfRule>
    <cfRule type="expression" dxfId="2898" priority="695">
      <formula>$N316="Gráfico 1"</formula>
    </cfRule>
    <cfRule type="expression" dxfId="2897" priority="696">
      <formula>$N316="Gráfico 5"</formula>
    </cfRule>
  </conditionalFormatting>
  <conditionalFormatting sqref="AL316:AL472">
    <cfRule type="expression" dxfId="2896" priority="649">
      <formula>$N316="Gráfico 25"</formula>
    </cfRule>
    <cfRule type="expression" dxfId="2895" priority="650">
      <formula>$N316="Gráfico 24"</formula>
    </cfRule>
    <cfRule type="expression" dxfId="2894" priority="651">
      <formula>$N316="Gráfico 23"</formula>
    </cfRule>
    <cfRule type="expression" dxfId="2893" priority="652">
      <formula>$N316="Gráfico 22"</formula>
    </cfRule>
    <cfRule type="expression" dxfId="2892" priority="653">
      <formula>$N316="Gráfico 21"</formula>
    </cfRule>
    <cfRule type="expression" dxfId="2891" priority="654">
      <formula>$N316="Gráfico 20"</formula>
    </cfRule>
    <cfRule type="expression" dxfId="2890" priority="655">
      <formula>$N316="Gráfico 18"</formula>
    </cfRule>
    <cfRule type="expression" dxfId="2889" priority="656">
      <formula>$N316="Gráfico 19"</formula>
    </cfRule>
    <cfRule type="expression" dxfId="2888" priority="657">
      <formula>$N316="Gráfico 17"</formula>
    </cfRule>
    <cfRule type="expression" dxfId="2887" priority="658">
      <formula>$N316="Gráfico 16"</formula>
    </cfRule>
    <cfRule type="expression" dxfId="2886" priority="659">
      <formula>$N316="Gráfico 15"</formula>
    </cfRule>
    <cfRule type="expression" dxfId="2885" priority="660">
      <formula>$N316="Gráfico 14"</formula>
    </cfRule>
    <cfRule type="expression" dxfId="2884" priority="661">
      <formula>$N316="Gráfico 12"</formula>
    </cfRule>
    <cfRule type="expression" dxfId="2883" priority="662">
      <formula>$N316="Gráfico 13"</formula>
    </cfRule>
    <cfRule type="expression" dxfId="2882" priority="663">
      <formula>$N316="Gráfico 11"</formula>
    </cfRule>
    <cfRule type="expression" dxfId="2881" priority="664">
      <formula>$N316="Gráfico 9"</formula>
    </cfRule>
    <cfRule type="expression" dxfId="2880" priority="665">
      <formula>$N316="Gráfico 8"</formula>
    </cfRule>
    <cfRule type="expression" dxfId="2879" priority="666">
      <formula>$N316="Gráfico 7"</formula>
    </cfRule>
    <cfRule type="expression" dxfId="2878" priority="667">
      <formula>$N316="Gráfico 6"</formula>
    </cfRule>
    <cfRule type="expression" dxfId="2877" priority="668">
      <formula>$N316="Gráfico 4"</formula>
    </cfRule>
    <cfRule type="expression" dxfId="2876" priority="669">
      <formula>$N316="Gráfico 3"</formula>
    </cfRule>
    <cfRule type="expression" dxfId="2875" priority="670">
      <formula>$N316="Gráfico 2"</formula>
    </cfRule>
    <cfRule type="expression" dxfId="2874" priority="671">
      <formula>$N316="Gráfico 1"</formula>
    </cfRule>
    <cfRule type="expression" dxfId="2873" priority="672">
      <formula>$N316="Gráfico 5"</formula>
    </cfRule>
  </conditionalFormatting>
  <conditionalFormatting sqref="E429:E471">
    <cfRule type="expression" dxfId="2872" priority="599">
      <formula>$N429="Reporte 2"</formula>
    </cfRule>
    <cfRule type="expression" dxfId="2871" priority="600">
      <formula>$N429="Reporte 1"</formula>
    </cfRule>
    <cfRule type="expression" dxfId="2870" priority="601">
      <formula>$N429="Informe 10"</formula>
    </cfRule>
    <cfRule type="expression" dxfId="2869" priority="602">
      <formula>$N429="Informe 9"</formula>
    </cfRule>
    <cfRule type="expression" dxfId="2868" priority="603">
      <formula>$N429="Informe 8"</formula>
    </cfRule>
    <cfRule type="expression" dxfId="2867" priority="604">
      <formula>$N429="Informe 7"</formula>
    </cfRule>
    <cfRule type="expression" dxfId="2866" priority="605">
      <formula>$N429="Informe 6"</formula>
    </cfRule>
    <cfRule type="expression" dxfId="2865" priority="606">
      <formula>$N429="Informe 5"</formula>
    </cfRule>
    <cfRule type="expression" dxfId="2864" priority="607">
      <formula>$N429="Informe 4"</formula>
    </cfRule>
    <cfRule type="expression" dxfId="2863" priority="608">
      <formula>$N429="Informe 3"</formula>
    </cfRule>
    <cfRule type="expression" dxfId="2862" priority="609">
      <formula>$N429="Informe 2"</formula>
    </cfRule>
    <cfRule type="expression" dxfId="2861" priority="610">
      <formula>$N429="Informe 1"</formula>
    </cfRule>
    <cfRule type="expression" dxfId="2860" priority="611">
      <formula>$N429="Gráfico 10"</formula>
    </cfRule>
    <cfRule type="expression" dxfId="2859" priority="612">
      <formula>$N429="Gráfico 25"</formula>
    </cfRule>
    <cfRule type="expression" dxfId="2858" priority="613">
      <formula>$N429="Gráfico 24"</formula>
    </cfRule>
    <cfRule type="expression" dxfId="2857" priority="614">
      <formula>$N429="Gráfico 23"</formula>
    </cfRule>
    <cfRule type="expression" dxfId="2856" priority="615">
      <formula>$N429="Gráfico 22"</formula>
    </cfRule>
    <cfRule type="expression" dxfId="2855" priority="616">
      <formula>$N429="Gráfico 21"</formula>
    </cfRule>
    <cfRule type="expression" dxfId="2854" priority="617">
      <formula>$N429="Gráfico 20"</formula>
    </cfRule>
    <cfRule type="expression" dxfId="2853" priority="618">
      <formula>$N429="Gráfico 18"</formula>
    </cfRule>
    <cfRule type="expression" dxfId="2852" priority="619">
      <formula>$N429="Gráfico 19"</formula>
    </cfRule>
    <cfRule type="expression" dxfId="2851" priority="620">
      <formula>$N429="Gráfico 17"</formula>
    </cfRule>
    <cfRule type="expression" dxfId="2850" priority="621">
      <formula>$N429="Gráfico 16"</formula>
    </cfRule>
    <cfRule type="expression" dxfId="2849" priority="622">
      <formula>$N429="Gráfico 15"</formula>
    </cfRule>
    <cfRule type="expression" dxfId="2848" priority="623">
      <formula>$N429="Gráfico 14"</formula>
    </cfRule>
    <cfRule type="expression" dxfId="2847" priority="624">
      <formula>$N429="Gráfico 12"</formula>
    </cfRule>
    <cfRule type="expression" dxfId="2846" priority="625">
      <formula>$N429="Gráfico 13"</formula>
    </cfRule>
    <cfRule type="expression" dxfId="2845" priority="626">
      <formula>$N429="Gráfico 11"</formula>
    </cfRule>
    <cfRule type="expression" dxfId="2844" priority="627">
      <formula>$N429="Gráfico 9"</formula>
    </cfRule>
    <cfRule type="expression" dxfId="2843" priority="628">
      <formula>$N429="Gráfico 8"</formula>
    </cfRule>
    <cfRule type="expression" dxfId="2842" priority="629">
      <formula>$N429="Gráfico 7"</formula>
    </cfRule>
    <cfRule type="expression" dxfId="2841" priority="630">
      <formula>$N429="Gráfico 6"</formula>
    </cfRule>
    <cfRule type="expression" dxfId="2840" priority="631">
      <formula>$N429="Gráfico 4"</formula>
    </cfRule>
    <cfRule type="expression" dxfId="2839" priority="632">
      <formula>$N429="Gráfico 3"</formula>
    </cfRule>
    <cfRule type="expression" dxfId="2838" priority="633">
      <formula>$N429="Gráfico 2"</formula>
    </cfRule>
    <cfRule type="expression" dxfId="2837" priority="634">
      <formula>$N429="Gráfico 1"</formula>
    </cfRule>
    <cfRule type="expression" dxfId="2836" priority="635">
      <formula>$N429="Gráfico 5"</formula>
    </cfRule>
  </conditionalFormatting>
  <conditionalFormatting sqref="E472">
    <cfRule type="containsText" dxfId="2835" priority="589" operator="containsText" text="Gráfico 9">
      <formula>NOT(ISERROR(SEARCH("Gráfico 9",E472)))</formula>
    </cfRule>
    <cfRule type="containsText" dxfId="2834" priority="590" operator="containsText" text="Gráfico 8">
      <formula>NOT(ISERROR(SEARCH("Gráfico 8",E472)))</formula>
    </cfRule>
    <cfRule type="containsText" dxfId="2833" priority="591" operator="containsText" text="Gráfico 7">
      <formula>NOT(ISERROR(SEARCH("Gráfico 7",E472)))</formula>
    </cfRule>
    <cfRule type="containsText" dxfId="2832" priority="592" operator="containsText" text="Gráfico 6">
      <formula>NOT(ISERROR(SEARCH("Gráfico 6",E472)))</formula>
    </cfRule>
    <cfRule type="containsText" dxfId="2831" priority="593" operator="containsText" text="Gráfico 5">
      <formula>NOT(ISERROR(SEARCH("Gráfico 5",E472)))</formula>
    </cfRule>
    <cfRule type="containsText" dxfId="2830" priority="594" operator="containsText" text="Gráfico 4">
      <formula>NOT(ISERROR(SEARCH("Gráfico 4",E472)))</formula>
    </cfRule>
    <cfRule type="containsText" dxfId="2829" priority="595" operator="containsText" text="Gráfico 3">
      <formula>NOT(ISERROR(SEARCH("Gráfico 3",E472)))</formula>
    </cfRule>
    <cfRule type="containsText" dxfId="2828" priority="596" operator="containsText" text="Gráfico 2">
      <formula>NOT(ISERROR(SEARCH("Gráfico 2",E472)))</formula>
    </cfRule>
    <cfRule type="containsText" dxfId="2827" priority="597" operator="containsText" text="Gráfico 1">
      <formula>NOT(ISERROR(SEARCH("Gráfico 1",E472)))</formula>
    </cfRule>
    <cfRule type="colorScale" priority="598">
      <colorScale>
        <cfvo type="min"/>
        <cfvo type="percentile" val="50"/>
        <cfvo type="max"/>
        <color rgb="FFF8696B"/>
        <color rgb="FFFFEB84"/>
        <color rgb="FF63BE7B"/>
      </colorScale>
    </cfRule>
  </conditionalFormatting>
  <conditionalFormatting sqref="E472">
    <cfRule type="expression" dxfId="2826" priority="552">
      <formula>$N472="Reporte 2"</formula>
    </cfRule>
    <cfRule type="expression" dxfId="2825" priority="553">
      <formula>$N472="Reporte 1"</formula>
    </cfRule>
    <cfRule type="expression" dxfId="2824" priority="554">
      <formula>$N472="Informe 10"</formula>
    </cfRule>
    <cfRule type="expression" dxfId="2823" priority="555">
      <formula>$N472="Informe 9"</formula>
    </cfRule>
    <cfRule type="expression" dxfId="2822" priority="556">
      <formula>$N472="Informe 8"</formula>
    </cfRule>
    <cfRule type="expression" dxfId="2821" priority="557">
      <formula>$N472="Informe 7"</formula>
    </cfRule>
    <cfRule type="expression" dxfId="2820" priority="558">
      <formula>$N472="Informe 6"</formula>
    </cfRule>
    <cfRule type="expression" dxfId="2819" priority="559">
      <formula>$N472="Informe 5"</formula>
    </cfRule>
    <cfRule type="expression" dxfId="2818" priority="560">
      <formula>$N472="Informe 4"</formula>
    </cfRule>
    <cfRule type="expression" dxfId="2817" priority="561">
      <formula>$N472="Informe 3"</formula>
    </cfRule>
    <cfRule type="expression" dxfId="2816" priority="562">
      <formula>$N472="Informe 2"</formula>
    </cfRule>
    <cfRule type="expression" dxfId="2815" priority="563">
      <formula>$N472="Informe 1"</formula>
    </cfRule>
    <cfRule type="expression" dxfId="2814" priority="564">
      <formula>$N472="Gráfico 10"</formula>
    </cfRule>
    <cfRule type="expression" dxfId="2813" priority="565">
      <formula>$N472="Gráfico 25"</formula>
    </cfRule>
    <cfRule type="expression" dxfId="2812" priority="566">
      <formula>$N472="Gráfico 24"</formula>
    </cfRule>
    <cfRule type="expression" dxfId="2811" priority="567">
      <formula>$N472="Gráfico 23"</formula>
    </cfRule>
    <cfRule type="expression" dxfId="2810" priority="568">
      <formula>$N472="Gráfico 22"</formula>
    </cfRule>
    <cfRule type="expression" dxfId="2809" priority="569">
      <formula>$N472="Gráfico 21"</formula>
    </cfRule>
    <cfRule type="expression" dxfId="2808" priority="570">
      <formula>$N472="Gráfico 20"</formula>
    </cfRule>
    <cfRule type="expression" dxfId="2807" priority="571">
      <formula>$N472="Gráfico 18"</formula>
    </cfRule>
    <cfRule type="expression" dxfId="2806" priority="572">
      <formula>$N472="Gráfico 19"</formula>
    </cfRule>
    <cfRule type="expression" dxfId="2805" priority="573">
      <formula>$N472="Gráfico 17"</formula>
    </cfRule>
    <cfRule type="expression" dxfId="2804" priority="574">
      <formula>$N472="Gráfico 16"</formula>
    </cfRule>
    <cfRule type="expression" dxfId="2803" priority="575">
      <formula>$N472="Gráfico 15"</formula>
    </cfRule>
    <cfRule type="expression" dxfId="2802" priority="576">
      <formula>$N472="Gráfico 14"</formula>
    </cfRule>
    <cfRule type="expression" dxfId="2801" priority="577">
      <formula>$N472="Gráfico 12"</formula>
    </cfRule>
    <cfRule type="expression" dxfId="2800" priority="578">
      <formula>$N472="Gráfico 13"</formula>
    </cfRule>
    <cfRule type="expression" dxfId="2799" priority="579">
      <formula>$N472="Gráfico 11"</formula>
    </cfRule>
    <cfRule type="expression" dxfId="2798" priority="580">
      <formula>$N472="Gráfico 9"</formula>
    </cfRule>
    <cfRule type="expression" dxfId="2797" priority="581">
      <formula>$N472="Gráfico 8"</formula>
    </cfRule>
    <cfRule type="expression" dxfId="2796" priority="582">
      <formula>$N472="Gráfico 7"</formula>
    </cfRule>
    <cfRule type="expression" dxfId="2795" priority="583">
      <formula>$N472="Gráfico 6"</formula>
    </cfRule>
    <cfRule type="expression" dxfId="2794" priority="584">
      <formula>$N472="Gráfico 4"</formula>
    </cfRule>
    <cfRule type="expression" dxfId="2793" priority="585">
      <formula>$N472="Gráfico 3"</formula>
    </cfRule>
    <cfRule type="expression" dxfId="2792" priority="586">
      <formula>$N472="Gráfico 2"</formula>
    </cfRule>
    <cfRule type="expression" dxfId="2791" priority="587">
      <formula>$N472="Gráfico 1"</formula>
    </cfRule>
    <cfRule type="expression" dxfId="2790" priority="588">
      <formula>$N472="Gráfico 5"</formula>
    </cfRule>
  </conditionalFormatting>
  <conditionalFormatting sqref="Z429:Z472 AD429:AD472">
    <cfRule type="expression" dxfId="2789" priority="523">
      <formula>$N429="Gráfico 25"</formula>
    </cfRule>
    <cfRule type="expression" dxfId="2788" priority="524">
      <formula>$N429="Gráfico 24"</formula>
    </cfRule>
    <cfRule type="expression" dxfId="2787" priority="525">
      <formula>$N429="Gráfico 23"</formula>
    </cfRule>
    <cfRule type="expression" dxfId="2786" priority="526">
      <formula>$N429="Gráfico 22"</formula>
    </cfRule>
    <cfRule type="expression" dxfId="2785" priority="527">
      <formula>$N429="Gráfico 21"</formula>
    </cfRule>
    <cfRule type="expression" dxfId="2784" priority="528">
      <formula>$N429="Gráfico 20"</formula>
    </cfRule>
    <cfRule type="expression" dxfId="2783" priority="529">
      <formula>$N429="Gráfico 18"</formula>
    </cfRule>
    <cfRule type="expression" dxfId="2782" priority="530">
      <formula>$N429="Gráfico 19"</formula>
    </cfRule>
    <cfRule type="expression" dxfId="2781" priority="531">
      <formula>$N429="Gráfico 17"</formula>
    </cfRule>
    <cfRule type="expression" dxfId="2780" priority="532">
      <formula>$N429="Gráfico 16"</formula>
    </cfRule>
    <cfRule type="expression" dxfId="2779" priority="533">
      <formula>$N429="Gráfico 15"</formula>
    </cfRule>
    <cfRule type="expression" dxfId="2778" priority="534">
      <formula>$N429="Gráfico 14"</formula>
    </cfRule>
    <cfRule type="expression" dxfId="2777" priority="535">
      <formula>$N429="Gráfico 12"</formula>
    </cfRule>
    <cfRule type="expression" dxfId="2776" priority="536">
      <formula>$N429="Gráfico 13"</formula>
    </cfRule>
    <cfRule type="expression" dxfId="2775" priority="537">
      <formula>$N429="Gráfico 11"</formula>
    </cfRule>
    <cfRule type="expression" dxfId="2774" priority="538">
      <formula>$N429="Gráfico 9"</formula>
    </cfRule>
    <cfRule type="expression" dxfId="2773" priority="539">
      <formula>$N429="Gráfico 8"</formula>
    </cfRule>
    <cfRule type="expression" dxfId="2772" priority="540">
      <formula>$N429="Gráfico 7"</formula>
    </cfRule>
    <cfRule type="expression" dxfId="2771" priority="541">
      <formula>$N429="Gráfico 6"</formula>
    </cfRule>
    <cfRule type="expression" dxfId="2770" priority="547">
      <formula>$N429="Gráfico 4"</formula>
    </cfRule>
    <cfRule type="expression" dxfId="2769" priority="548">
      <formula>$N429="Gráfico 3"</formula>
    </cfRule>
    <cfRule type="expression" dxfId="2768" priority="549">
      <formula>$N429="Gráfico 2"</formula>
    </cfRule>
    <cfRule type="expression" dxfId="2767" priority="550">
      <formula>$N429="Gráfico 1"</formula>
    </cfRule>
    <cfRule type="expression" dxfId="2766" priority="551">
      <formula>$N429="Gráfico 5"</formula>
    </cfRule>
  </conditionalFormatting>
  <conditionalFormatting sqref="AD429:AD472">
    <cfRule type="expression" dxfId="2765" priority="542">
      <formula>$N429="Gráfico 4"</formula>
    </cfRule>
    <cfRule type="expression" dxfId="2764" priority="543">
      <formula>$N429="Gráfico 3"</formula>
    </cfRule>
    <cfRule type="expression" dxfId="2763" priority="544">
      <formula>$N429="Gráfico 2"</formula>
    </cfRule>
    <cfRule type="expression" dxfId="2762" priority="545">
      <formula>$N429="Gráfico 1"</formula>
    </cfRule>
    <cfRule type="expression" dxfId="2761" priority="546">
      <formula>$N429="Gráfico 5"</formula>
    </cfRule>
  </conditionalFormatting>
  <conditionalFormatting sqref="Q474:Q629">
    <cfRule type="containsText" dxfId="2760" priority="513" operator="containsText" text="Gráfico 9">
      <formula>NOT(ISERROR(SEARCH("Gráfico 9",Q474)))</formula>
    </cfRule>
    <cfRule type="containsText" dxfId="2759" priority="514" operator="containsText" text="Gráfico 8">
      <formula>NOT(ISERROR(SEARCH("Gráfico 8",Q474)))</formula>
    </cfRule>
    <cfRule type="containsText" dxfId="2758" priority="515" operator="containsText" text="Gráfico 7">
      <formula>NOT(ISERROR(SEARCH("Gráfico 7",Q474)))</formula>
    </cfRule>
    <cfRule type="containsText" dxfId="2757" priority="516" operator="containsText" text="Gráfico 6">
      <formula>NOT(ISERROR(SEARCH("Gráfico 6",Q474)))</formula>
    </cfRule>
    <cfRule type="containsText" dxfId="2756" priority="517" operator="containsText" text="Gráfico 5">
      <formula>NOT(ISERROR(SEARCH("Gráfico 5",Q474)))</formula>
    </cfRule>
    <cfRule type="containsText" dxfId="2755" priority="518" operator="containsText" text="Gráfico 4">
      <formula>NOT(ISERROR(SEARCH("Gráfico 4",Q474)))</formula>
    </cfRule>
    <cfRule type="containsText" dxfId="2754" priority="519" operator="containsText" text="Gráfico 3">
      <formula>NOT(ISERROR(SEARCH("Gráfico 3",Q474)))</formula>
    </cfRule>
    <cfRule type="containsText" dxfId="2753" priority="520" operator="containsText" text="Gráfico 2">
      <formula>NOT(ISERROR(SEARCH("Gráfico 2",Q474)))</formula>
    </cfRule>
    <cfRule type="containsText" dxfId="2752" priority="521" operator="containsText" text="Gráfico 1">
      <formula>NOT(ISERROR(SEARCH("Gráfico 1",Q474)))</formula>
    </cfRule>
    <cfRule type="colorScale" priority="522">
      <colorScale>
        <cfvo type="min"/>
        <cfvo type="percentile" val="50"/>
        <cfvo type="max"/>
        <color rgb="FFF8696B"/>
        <color rgb="FFFFEB84"/>
        <color rgb="FF63BE7B"/>
      </colorScale>
    </cfRule>
  </conditionalFormatting>
  <conditionalFormatting sqref="AB473">
    <cfRule type="containsText" dxfId="2751" priority="503" operator="containsText" text="Gráfico 9">
      <formula>NOT(ISERROR(SEARCH("Gráfico 9",AB473)))</formula>
    </cfRule>
    <cfRule type="containsText" dxfId="2750" priority="504" operator="containsText" text="Gráfico 8">
      <formula>NOT(ISERROR(SEARCH("Gráfico 8",AB473)))</formula>
    </cfRule>
    <cfRule type="containsText" dxfId="2749" priority="505" operator="containsText" text="Gráfico 7">
      <formula>NOT(ISERROR(SEARCH("Gráfico 7",AB473)))</formula>
    </cfRule>
    <cfRule type="containsText" dxfId="2748" priority="506" operator="containsText" text="Gráfico 6">
      <formula>NOT(ISERROR(SEARCH("Gráfico 6",AB473)))</formula>
    </cfRule>
    <cfRule type="containsText" dxfId="2747" priority="507" operator="containsText" text="Gráfico 5">
      <formula>NOT(ISERROR(SEARCH("Gráfico 5",AB473)))</formula>
    </cfRule>
    <cfRule type="containsText" dxfId="2746" priority="508" operator="containsText" text="Gráfico 4">
      <formula>NOT(ISERROR(SEARCH("Gráfico 4",AB473)))</formula>
    </cfRule>
    <cfRule type="containsText" dxfId="2745" priority="509" operator="containsText" text="Gráfico 3">
      <formula>NOT(ISERROR(SEARCH("Gráfico 3",AB473)))</formula>
    </cfRule>
    <cfRule type="containsText" dxfId="2744" priority="510" operator="containsText" text="Gráfico 2">
      <formula>NOT(ISERROR(SEARCH("Gráfico 2",AB473)))</formula>
    </cfRule>
    <cfRule type="containsText" dxfId="2743" priority="511" operator="containsText" text="Gráfico 1">
      <formula>NOT(ISERROR(SEARCH("Gráfico 1",AB473)))</formula>
    </cfRule>
    <cfRule type="colorScale" priority="512">
      <colorScale>
        <cfvo type="min"/>
        <cfvo type="percentile" val="50"/>
        <cfvo type="max"/>
        <color rgb="FFF8696B"/>
        <color rgb="FFFFEB84"/>
        <color rgb="FF63BE7B"/>
      </colorScale>
    </cfRule>
  </conditionalFormatting>
  <conditionalFormatting sqref="AE473 AC473">
    <cfRule type="containsText" dxfId="2742" priority="493" operator="containsText" text="Gráfico 9">
      <formula>NOT(ISERROR(SEARCH("Gráfico 9",AC473)))</formula>
    </cfRule>
    <cfRule type="containsText" dxfId="2741" priority="494" operator="containsText" text="Gráfico 8">
      <formula>NOT(ISERROR(SEARCH("Gráfico 8",AC473)))</formula>
    </cfRule>
    <cfRule type="containsText" dxfId="2740" priority="495" operator="containsText" text="Gráfico 7">
      <formula>NOT(ISERROR(SEARCH("Gráfico 7",AC473)))</formula>
    </cfRule>
    <cfRule type="containsText" dxfId="2739" priority="496" operator="containsText" text="Gráfico 6">
      <formula>NOT(ISERROR(SEARCH("Gráfico 6",AC473)))</formula>
    </cfRule>
    <cfRule type="containsText" dxfId="2738" priority="497" operator="containsText" text="Gráfico 5">
      <formula>NOT(ISERROR(SEARCH("Gráfico 5",AC473)))</formula>
    </cfRule>
    <cfRule type="containsText" dxfId="2737" priority="498" operator="containsText" text="Gráfico 4">
      <formula>NOT(ISERROR(SEARCH("Gráfico 4",AC473)))</formula>
    </cfRule>
    <cfRule type="containsText" dxfId="2736" priority="499" operator="containsText" text="Gráfico 3">
      <formula>NOT(ISERROR(SEARCH("Gráfico 3",AC473)))</formula>
    </cfRule>
    <cfRule type="containsText" dxfId="2735" priority="500" operator="containsText" text="Gráfico 2">
      <formula>NOT(ISERROR(SEARCH("Gráfico 2",AC473)))</formula>
    </cfRule>
    <cfRule type="containsText" dxfId="2734" priority="501" operator="containsText" text="Gráfico 1">
      <formula>NOT(ISERROR(SEARCH("Gráfico 1",AC473)))</formula>
    </cfRule>
    <cfRule type="colorScale" priority="502">
      <colorScale>
        <cfvo type="min"/>
        <cfvo type="percentile" val="50"/>
        <cfvo type="max"/>
        <color rgb="FFF8696B"/>
        <color rgb="FFFFEB84"/>
        <color rgb="FF63BE7B"/>
      </colorScale>
    </cfRule>
  </conditionalFormatting>
  <conditionalFormatting sqref="AB474:AB497">
    <cfRule type="containsText" dxfId="2733" priority="483" operator="containsText" text="Gráfico 9">
      <formula>NOT(ISERROR(SEARCH("Gráfico 9",AB474)))</formula>
    </cfRule>
    <cfRule type="containsText" dxfId="2732" priority="484" operator="containsText" text="Gráfico 8">
      <formula>NOT(ISERROR(SEARCH("Gráfico 8",AB474)))</formula>
    </cfRule>
    <cfRule type="containsText" dxfId="2731" priority="485" operator="containsText" text="Gráfico 7">
      <formula>NOT(ISERROR(SEARCH("Gráfico 7",AB474)))</formula>
    </cfRule>
    <cfRule type="containsText" dxfId="2730" priority="486" operator="containsText" text="Gráfico 6">
      <formula>NOT(ISERROR(SEARCH("Gráfico 6",AB474)))</formula>
    </cfRule>
    <cfRule type="containsText" dxfId="2729" priority="487" operator="containsText" text="Gráfico 5">
      <formula>NOT(ISERROR(SEARCH("Gráfico 5",AB474)))</formula>
    </cfRule>
    <cfRule type="containsText" dxfId="2728" priority="488" operator="containsText" text="Gráfico 4">
      <formula>NOT(ISERROR(SEARCH("Gráfico 4",AB474)))</formula>
    </cfRule>
    <cfRule type="containsText" dxfId="2727" priority="489" operator="containsText" text="Gráfico 3">
      <formula>NOT(ISERROR(SEARCH("Gráfico 3",AB474)))</formula>
    </cfRule>
    <cfRule type="containsText" dxfId="2726" priority="490" operator="containsText" text="Gráfico 2">
      <formula>NOT(ISERROR(SEARCH("Gráfico 2",AB474)))</formula>
    </cfRule>
    <cfRule type="containsText" dxfId="2725" priority="491" operator="containsText" text="Gráfico 1">
      <formula>NOT(ISERROR(SEARCH("Gráfico 1",AB474)))</formula>
    </cfRule>
    <cfRule type="colorScale" priority="492">
      <colorScale>
        <cfvo type="min"/>
        <cfvo type="percentile" val="50"/>
        <cfvo type="max"/>
        <color rgb="FFF8696B"/>
        <color rgb="FFFFEB84"/>
        <color rgb="FF63BE7B"/>
      </colorScale>
    </cfRule>
  </conditionalFormatting>
  <conditionalFormatting sqref="AC474:AC497 AE474:AE497">
    <cfRule type="containsText" dxfId="2724" priority="473" operator="containsText" text="Gráfico 9">
      <formula>NOT(ISERROR(SEARCH("Gráfico 9",AC474)))</formula>
    </cfRule>
    <cfRule type="containsText" dxfId="2723" priority="474" operator="containsText" text="Gráfico 8">
      <formula>NOT(ISERROR(SEARCH("Gráfico 8",AC474)))</formula>
    </cfRule>
    <cfRule type="containsText" dxfId="2722" priority="475" operator="containsText" text="Gráfico 7">
      <formula>NOT(ISERROR(SEARCH("Gráfico 7",AC474)))</formula>
    </cfRule>
    <cfRule type="containsText" dxfId="2721" priority="476" operator="containsText" text="Gráfico 6">
      <formula>NOT(ISERROR(SEARCH("Gráfico 6",AC474)))</formula>
    </cfRule>
    <cfRule type="containsText" dxfId="2720" priority="477" operator="containsText" text="Gráfico 5">
      <formula>NOT(ISERROR(SEARCH("Gráfico 5",AC474)))</formula>
    </cfRule>
    <cfRule type="containsText" dxfId="2719" priority="478" operator="containsText" text="Gráfico 4">
      <formula>NOT(ISERROR(SEARCH("Gráfico 4",AC474)))</formula>
    </cfRule>
    <cfRule type="containsText" dxfId="2718" priority="479" operator="containsText" text="Gráfico 3">
      <formula>NOT(ISERROR(SEARCH("Gráfico 3",AC474)))</formula>
    </cfRule>
    <cfRule type="containsText" dxfId="2717" priority="480" operator="containsText" text="Gráfico 2">
      <formula>NOT(ISERROR(SEARCH("Gráfico 2",AC474)))</formula>
    </cfRule>
    <cfRule type="containsText" dxfId="2716" priority="481" operator="containsText" text="Gráfico 1">
      <formula>NOT(ISERROR(SEARCH("Gráfico 1",AC474)))</formula>
    </cfRule>
    <cfRule type="colorScale" priority="482">
      <colorScale>
        <cfvo type="min"/>
        <cfvo type="percentile" val="50"/>
        <cfvo type="max"/>
        <color rgb="FFF8696B"/>
        <color rgb="FFFFEB84"/>
        <color rgb="FF63BE7B"/>
      </colorScale>
    </cfRule>
  </conditionalFormatting>
  <conditionalFormatting sqref="AB498:AB521">
    <cfRule type="containsText" dxfId="2715" priority="463" operator="containsText" text="Gráfico 9">
      <formula>NOT(ISERROR(SEARCH("Gráfico 9",AB498)))</formula>
    </cfRule>
    <cfRule type="containsText" dxfId="2714" priority="464" operator="containsText" text="Gráfico 8">
      <formula>NOT(ISERROR(SEARCH("Gráfico 8",AB498)))</formula>
    </cfRule>
    <cfRule type="containsText" dxfId="2713" priority="465" operator="containsText" text="Gráfico 7">
      <formula>NOT(ISERROR(SEARCH("Gráfico 7",AB498)))</formula>
    </cfRule>
    <cfRule type="containsText" dxfId="2712" priority="466" operator="containsText" text="Gráfico 6">
      <formula>NOT(ISERROR(SEARCH("Gráfico 6",AB498)))</formula>
    </cfRule>
    <cfRule type="containsText" dxfId="2711" priority="467" operator="containsText" text="Gráfico 5">
      <formula>NOT(ISERROR(SEARCH("Gráfico 5",AB498)))</formula>
    </cfRule>
    <cfRule type="containsText" dxfId="2710" priority="468" operator="containsText" text="Gráfico 4">
      <formula>NOT(ISERROR(SEARCH("Gráfico 4",AB498)))</formula>
    </cfRule>
    <cfRule type="containsText" dxfId="2709" priority="469" operator="containsText" text="Gráfico 3">
      <formula>NOT(ISERROR(SEARCH("Gráfico 3",AB498)))</formula>
    </cfRule>
    <cfRule type="containsText" dxfId="2708" priority="470" operator="containsText" text="Gráfico 2">
      <formula>NOT(ISERROR(SEARCH("Gráfico 2",AB498)))</formula>
    </cfRule>
    <cfRule type="containsText" dxfId="2707" priority="471" operator="containsText" text="Gráfico 1">
      <formula>NOT(ISERROR(SEARCH("Gráfico 1",AB498)))</formula>
    </cfRule>
    <cfRule type="colorScale" priority="472">
      <colorScale>
        <cfvo type="min"/>
        <cfvo type="percentile" val="50"/>
        <cfvo type="max"/>
        <color rgb="FFF8696B"/>
        <color rgb="FFFFEB84"/>
        <color rgb="FF63BE7B"/>
      </colorScale>
    </cfRule>
  </conditionalFormatting>
  <conditionalFormatting sqref="AC498:AC521 AE498:AE521">
    <cfRule type="containsText" dxfId="2706" priority="453" operator="containsText" text="Gráfico 9">
      <formula>NOT(ISERROR(SEARCH("Gráfico 9",AC498)))</formula>
    </cfRule>
    <cfRule type="containsText" dxfId="2705" priority="454" operator="containsText" text="Gráfico 8">
      <formula>NOT(ISERROR(SEARCH("Gráfico 8",AC498)))</formula>
    </cfRule>
    <cfRule type="containsText" dxfId="2704" priority="455" operator="containsText" text="Gráfico 7">
      <formula>NOT(ISERROR(SEARCH("Gráfico 7",AC498)))</formula>
    </cfRule>
    <cfRule type="containsText" dxfId="2703" priority="456" operator="containsText" text="Gráfico 6">
      <formula>NOT(ISERROR(SEARCH("Gráfico 6",AC498)))</formula>
    </cfRule>
    <cfRule type="containsText" dxfId="2702" priority="457" operator="containsText" text="Gráfico 5">
      <formula>NOT(ISERROR(SEARCH("Gráfico 5",AC498)))</formula>
    </cfRule>
    <cfRule type="containsText" dxfId="2701" priority="458" operator="containsText" text="Gráfico 4">
      <formula>NOT(ISERROR(SEARCH("Gráfico 4",AC498)))</formula>
    </cfRule>
    <cfRule type="containsText" dxfId="2700" priority="459" operator="containsText" text="Gráfico 3">
      <formula>NOT(ISERROR(SEARCH("Gráfico 3",AC498)))</formula>
    </cfRule>
    <cfRule type="containsText" dxfId="2699" priority="460" operator="containsText" text="Gráfico 2">
      <formula>NOT(ISERROR(SEARCH("Gráfico 2",AC498)))</formula>
    </cfRule>
    <cfRule type="containsText" dxfId="2698" priority="461" operator="containsText" text="Gráfico 1">
      <formula>NOT(ISERROR(SEARCH("Gráfico 1",AC498)))</formula>
    </cfRule>
    <cfRule type="colorScale" priority="462">
      <colorScale>
        <cfvo type="min"/>
        <cfvo type="percentile" val="50"/>
        <cfvo type="max"/>
        <color rgb="FFF8696B"/>
        <color rgb="FFFFEB84"/>
        <color rgb="FF63BE7B"/>
      </colorScale>
    </cfRule>
  </conditionalFormatting>
  <conditionalFormatting sqref="AB522">
    <cfRule type="containsText" dxfId="2697" priority="443" operator="containsText" text="Gráfico 9">
      <formula>NOT(ISERROR(SEARCH("Gráfico 9",AB522)))</formula>
    </cfRule>
    <cfRule type="containsText" dxfId="2696" priority="444" operator="containsText" text="Gráfico 8">
      <formula>NOT(ISERROR(SEARCH("Gráfico 8",AB522)))</formula>
    </cfRule>
    <cfRule type="containsText" dxfId="2695" priority="445" operator="containsText" text="Gráfico 7">
      <formula>NOT(ISERROR(SEARCH("Gráfico 7",AB522)))</formula>
    </cfRule>
    <cfRule type="containsText" dxfId="2694" priority="446" operator="containsText" text="Gráfico 6">
      <formula>NOT(ISERROR(SEARCH("Gráfico 6",AB522)))</formula>
    </cfRule>
    <cfRule type="containsText" dxfId="2693" priority="447" operator="containsText" text="Gráfico 5">
      <formula>NOT(ISERROR(SEARCH("Gráfico 5",AB522)))</formula>
    </cfRule>
    <cfRule type="containsText" dxfId="2692" priority="448" operator="containsText" text="Gráfico 4">
      <formula>NOT(ISERROR(SEARCH("Gráfico 4",AB522)))</formula>
    </cfRule>
    <cfRule type="containsText" dxfId="2691" priority="449" operator="containsText" text="Gráfico 3">
      <formula>NOT(ISERROR(SEARCH("Gráfico 3",AB522)))</formula>
    </cfRule>
    <cfRule type="containsText" dxfId="2690" priority="450" operator="containsText" text="Gráfico 2">
      <formula>NOT(ISERROR(SEARCH("Gráfico 2",AB522)))</formula>
    </cfRule>
    <cfRule type="containsText" dxfId="2689" priority="451" operator="containsText" text="Gráfico 1">
      <formula>NOT(ISERROR(SEARCH("Gráfico 1",AB522)))</formula>
    </cfRule>
    <cfRule type="colorScale" priority="452">
      <colorScale>
        <cfvo type="min"/>
        <cfvo type="percentile" val="50"/>
        <cfvo type="max"/>
        <color rgb="FFF8696B"/>
        <color rgb="FFFFEB84"/>
        <color rgb="FF63BE7B"/>
      </colorScale>
    </cfRule>
  </conditionalFormatting>
  <conditionalFormatting sqref="AE522 AC522">
    <cfRule type="containsText" dxfId="2688" priority="433" operator="containsText" text="Gráfico 9">
      <formula>NOT(ISERROR(SEARCH("Gráfico 9",AC522)))</formula>
    </cfRule>
    <cfRule type="containsText" dxfId="2687" priority="434" operator="containsText" text="Gráfico 8">
      <formula>NOT(ISERROR(SEARCH("Gráfico 8",AC522)))</formula>
    </cfRule>
    <cfRule type="containsText" dxfId="2686" priority="435" operator="containsText" text="Gráfico 7">
      <formula>NOT(ISERROR(SEARCH("Gráfico 7",AC522)))</formula>
    </cfRule>
    <cfRule type="containsText" dxfId="2685" priority="436" operator="containsText" text="Gráfico 6">
      <formula>NOT(ISERROR(SEARCH("Gráfico 6",AC522)))</formula>
    </cfRule>
    <cfRule type="containsText" dxfId="2684" priority="437" operator="containsText" text="Gráfico 5">
      <formula>NOT(ISERROR(SEARCH("Gráfico 5",AC522)))</formula>
    </cfRule>
    <cfRule type="containsText" dxfId="2683" priority="438" operator="containsText" text="Gráfico 4">
      <formula>NOT(ISERROR(SEARCH("Gráfico 4",AC522)))</formula>
    </cfRule>
    <cfRule type="containsText" dxfId="2682" priority="439" operator="containsText" text="Gráfico 3">
      <formula>NOT(ISERROR(SEARCH("Gráfico 3",AC522)))</formula>
    </cfRule>
    <cfRule type="containsText" dxfId="2681" priority="440" operator="containsText" text="Gráfico 2">
      <formula>NOT(ISERROR(SEARCH("Gráfico 2",AC522)))</formula>
    </cfRule>
    <cfRule type="containsText" dxfId="2680" priority="441" operator="containsText" text="Gráfico 1">
      <formula>NOT(ISERROR(SEARCH("Gráfico 1",AC522)))</formula>
    </cfRule>
    <cfRule type="colorScale" priority="442">
      <colorScale>
        <cfvo type="min"/>
        <cfvo type="percentile" val="50"/>
        <cfvo type="max"/>
        <color rgb="FFF8696B"/>
        <color rgb="FFFFEB84"/>
        <color rgb="FF63BE7B"/>
      </colorScale>
    </cfRule>
  </conditionalFormatting>
  <conditionalFormatting sqref="AB523:AB546">
    <cfRule type="containsText" dxfId="2679" priority="423" operator="containsText" text="Gráfico 9">
      <formula>NOT(ISERROR(SEARCH("Gráfico 9",AB523)))</formula>
    </cfRule>
    <cfRule type="containsText" dxfId="2678" priority="424" operator="containsText" text="Gráfico 8">
      <formula>NOT(ISERROR(SEARCH("Gráfico 8",AB523)))</formula>
    </cfRule>
    <cfRule type="containsText" dxfId="2677" priority="425" operator="containsText" text="Gráfico 7">
      <formula>NOT(ISERROR(SEARCH("Gráfico 7",AB523)))</formula>
    </cfRule>
    <cfRule type="containsText" dxfId="2676" priority="426" operator="containsText" text="Gráfico 6">
      <formula>NOT(ISERROR(SEARCH("Gráfico 6",AB523)))</formula>
    </cfRule>
    <cfRule type="containsText" dxfId="2675" priority="427" operator="containsText" text="Gráfico 5">
      <formula>NOT(ISERROR(SEARCH("Gráfico 5",AB523)))</formula>
    </cfRule>
    <cfRule type="containsText" dxfId="2674" priority="428" operator="containsText" text="Gráfico 4">
      <formula>NOT(ISERROR(SEARCH("Gráfico 4",AB523)))</formula>
    </cfRule>
    <cfRule type="containsText" dxfId="2673" priority="429" operator="containsText" text="Gráfico 3">
      <formula>NOT(ISERROR(SEARCH("Gráfico 3",AB523)))</formula>
    </cfRule>
    <cfRule type="containsText" dxfId="2672" priority="430" operator="containsText" text="Gráfico 2">
      <formula>NOT(ISERROR(SEARCH("Gráfico 2",AB523)))</formula>
    </cfRule>
    <cfRule type="containsText" dxfId="2671" priority="431" operator="containsText" text="Gráfico 1">
      <formula>NOT(ISERROR(SEARCH("Gráfico 1",AB523)))</formula>
    </cfRule>
    <cfRule type="colorScale" priority="432">
      <colorScale>
        <cfvo type="min"/>
        <cfvo type="percentile" val="50"/>
        <cfvo type="max"/>
        <color rgb="FFF8696B"/>
        <color rgb="FFFFEB84"/>
        <color rgb="FF63BE7B"/>
      </colorScale>
    </cfRule>
  </conditionalFormatting>
  <conditionalFormatting sqref="AC523:AC546 AE523:AE546">
    <cfRule type="containsText" dxfId="2670" priority="413" operator="containsText" text="Gráfico 9">
      <formula>NOT(ISERROR(SEARCH("Gráfico 9",AC523)))</formula>
    </cfRule>
    <cfRule type="containsText" dxfId="2669" priority="414" operator="containsText" text="Gráfico 8">
      <formula>NOT(ISERROR(SEARCH("Gráfico 8",AC523)))</formula>
    </cfRule>
    <cfRule type="containsText" dxfId="2668" priority="415" operator="containsText" text="Gráfico 7">
      <formula>NOT(ISERROR(SEARCH("Gráfico 7",AC523)))</formula>
    </cfRule>
    <cfRule type="containsText" dxfId="2667" priority="416" operator="containsText" text="Gráfico 6">
      <formula>NOT(ISERROR(SEARCH("Gráfico 6",AC523)))</formula>
    </cfRule>
    <cfRule type="containsText" dxfId="2666" priority="417" operator="containsText" text="Gráfico 5">
      <formula>NOT(ISERROR(SEARCH("Gráfico 5",AC523)))</formula>
    </cfRule>
    <cfRule type="containsText" dxfId="2665" priority="418" operator="containsText" text="Gráfico 4">
      <formula>NOT(ISERROR(SEARCH("Gráfico 4",AC523)))</formula>
    </cfRule>
    <cfRule type="containsText" dxfId="2664" priority="419" operator="containsText" text="Gráfico 3">
      <formula>NOT(ISERROR(SEARCH("Gráfico 3",AC523)))</formula>
    </cfRule>
    <cfRule type="containsText" dxfId="2663" priority="420" operator="containsText" text="Gráfico 2">
      <formula>NOT(ISERROR(SEARCH("Gráfico 2",AC523)))</formula>
    </cfRule>
    <cfRule type="containsText" dxfId="2662" priority="421" operator="containsText" text="Gráfico 1">
      <formula>NOT(ISERROR(SEARCH("Gráfico 1",AC523)))</formula>
    </cfRule>
    <cfRule type="colorScale" priority="422">
      <colorScale>
        <cfvo type="min"/>
        <cfvo type="percentile" val="50"/>
        <cfvo type="max"/>
        <color rgb="FFF8696B"/>
        <color rgb="FFFFEB84"/>
        <color rgb="FF63BE7B"/>
      </colorScale>
    </cfRule>
  </conditionalFormatting>
  <conditionalFormatting sqref="AB547:AB570">
    <cfRule type="containsText" dxfId="2661" priority="403" operator="containsText" text="Gráfico 9">
      <formula>NOT(ISERROR(SEARCH("Gráfico 9",AB547)))</formula>
    </cfRule>
    <cfRule type="containsText" dxfId="2660" priority="404" operator="containsText" text="Gráfico 8">
      <formula>NOT(ISERROR(SEARCH("Gráfico 8",AB547)))</formula>
    </cfRule>
    <cfRule type="containsText" dxfId="2659" priority="405" operator="containsText" text="Gráfico 7">
      <formula>NOT(ISERROR(SEARCH("Gráfico 7",AB547)))</formula>
    </cfRule>
    <cfRule type="containsText" dxfId="2658" priority="406" operator="containsText" text="Gráfico 6">
      <formula>NOT(ISERROR(SEARCH("Gráfico 6",AB547)))</formula>
    </cfRule>
    <cfRule type="containsText" dxfId="2657" priority="407" operator="containsText" text="Gráfico 5">
      <formula>NOT(ISERROR(SEARCH("Gráfico 5",AB547)))</formula>
    </cfRule>
    <cfRule type="containsText" dxfId="2656" priority="408" operator="containsText" text="Gráfico 4">
      <formula>NOT(ISERROR(SEARCH("Gráfico 4",AB547)))</formula>
    </cfRule>
    <cfRule type="containsText" dxfId="2655" priority="409" operator="containsText" text="Gráfico 3">
      <formula>NOT(ISERROR(SEARCH("Gráfico 3",AB547)))</formula>
    </cfRule>
    <cfRule type="containsText" dxfId="2654" priority="410" operator="containsText" text="Gráfico 2">
      <formula>NOT(ISERROR(SEARCH("Gráfico 2",AB547)))</formula>
    </cfRule>
    <cfRule type="containsText" dxfId="2653" priority="411" operator="containsText" text="Gráfico 1">
      <formula>NOT(ISERROR(SEARCH("Gráfico 1",AB547)))</formula>
    </cfRule>
    <cfRule type="colorScale" priority="412">
      <colorScale>
        <cfvo type="min"/>
        <cfvo type="percentile" val="50"/>
        <cfvo type="max"/>
        <color rgb="FFF8696B"/>
        <color rgb="FFFFEB84"/>
        <color rgb="FF63BE7B"/>
      </colorScale>
    </cfRule>
  </conditionalFormatting>
  <conditionalFormatting sqref="AC547:AC570 AE547:AE570">
    <cfRule type="containsText" dxfId="2652" priority="393" operator="containsText" text="Gráfico 9">
      <formula>NOT(ISERROR(SEARCH("Gráfico 9",AC547)))</formula>
    </cfRule>
    <cfRule type="containsText" dxfId="2651" priority="394" operator="containsText" text="Gráfico 8">
      <formula>NOT(ISERROR(SEARCH("Gráfico 8",AC547)))</formula>
    </cfRule>
    <cfRule type="containsText" dxfId="2650" priority="395" operator="containsText" text="Gráfico 7">
      <formula>NOT(ISERROR(SEARCH("Gráfico 7",AC547)))</formula>
    </cfRule>
    <cfRule type="containsText" dxfId="2649" priority="396" operator="containsText" text="Gráfico 6">
      <formula>NOT(ISERROR(SEARCH("Gráfico 6",AC547)))</formula>
    </cfRule>
    <cfRule type="containsText" dxfId="2648" priority="397" operator="containsText" text="Gráfico 5">
      <formula>NOT(ISERROR(SEARCH("Gráfico 5",AC547)))</formula>
    </cfRule>
    <cfRule type="containsText" dxfId="2647" priority="398" operator="containsText" text="Gráfico 4">
      <formula>NOT(ISERROR(SEARCH("Gráfico 4",AC547)))</formula>
    </cfRule>
    <cfRule type="containsText" dxfId="2646" priority="399" operator="containsText" text="Gráfico 3">
      <formula>NOT(ISERROR(SEARCH("Gráfico 3",AC547)))</formula>
    </cfRule>
    <cfRule type="containsText" dxfId="2645" priority="400" operator="containsText" text="Gráfico 2">
      <formula>NOT(ISERROR(SEARCH("Gráfico 2",AC547)))</formula>
    </cfRule>
    <cfRule type="containsText" dxfId="2644" priority="401" operator="containsText" text="Gráfico 1">
      <formula>NOT(ISERROR(SEARCH("Gráfico 1",AC547)))</formula>
    </cfRule>
    <cfRule type="colorScale" priority="402">
      <colorScale>
        <cfvo type="min"/>
        <cfvo type="percentile" val="50"/>
        <cfvo type="max"/>
        <color rgb="FFF8696B"/>
        <color rgb="FFFFEB84"/>
        <color rgb="FF63BE7B"/>
      </colorScale>
    </cfRule>
  </conditionalFormatting>
  <conditionalFormatting sqref="AB571">
    <cfRule type="containsText" dxfId="2643" priority="383" operator="containsText" text="Gráfico 9">
      <formula>NOT(ISERROR(SEARCH("Gráfico 9",AB571)))</formula>
    </cfRule>
    <cfRule type="containsText" dxfId="2642" priority="384" operator="containsText" text="Gráfico 8">
      <formula>NOT(ISERROR(SEARCH("Gráfico 8",AB571)))</formula>
    </cfRule>
    <cfRule type="containsText" dxfId="2641" priority="385" operator="containsText" text="Gráfico 7">
      <formula>NOT(ISERROR(SEARCH("Gráfico 7",AB571)))</formula>
    </cfRule>
    <cfRule type="containsText" dxfId="2640" priority="386" operator="containsText" text="Gráfico 6">
      <formula>NOT(ISERROR(SEARCH("Gráfico 6",AB571)))</formula>
    </cfRule>
    <cfRule type="containsText" dxfId="2639" priority="387" operator="containsText" text="Gráfico 5">
      <formula>NOT(ISERROR(SEARCH("Gráfico 5",AB571)))</formula>
    </cfRule>
    <cfRule type="containsText" dxfId="2638" priority="388" operator="containsText" text="Gráfico 4">
      <formula>NOT(ISERROR(SEARCH("Gráfico 4",AB571)))</formula>
    </cfRule>
    <cfRule type="containsText" dxfId="2637" priority="389" operator="containsText" text="Gráfico 3">
      <formula>NOT(ISERROR(SEARCH("Gráfico 3",AB571)))</formula>
    </cfRule>
    <cfRule type="containsText" dxfId="2636" priority="390" operator="containsText" text="Gráfico 2">
      <formula>NOT(ISERROR(SEARCH("Gráfico 2",AB571)))</formula>
    </cfRule>
    <cfRule type="containsText" dxfId="2635" priority="391" operator="containsText" text="Gráfico 1">
      <formula>NOT(ISERROR(SEARCH("Gráfico 1",AB571)))</formula>
    </cfRule>
    <cfRule type="colorScale" priority="392">
      <colorScale>
        <cfvo type="min"/>
        <cfvo type="percentile" val="50"/>
        <cfvo type="max"/>
        <color rgb="FFF8696B"/>
        <color rgb="FFFFEB84"/>
        <color rgb="FF63BE7B"/>
      </colorScale>
    </cfRule>
  </conditionalFormatting>
  <conditionalFormatting sqref="AE571 AC571">
    <cfRule type="containsText" dxfId="2634" priority="373" operator="containsText" text="Gráfico 9">
      <formula>NOT(ISERROR(SEARCH("Gráfico 9",AC571)))</formula>
    </cfRule>
    <cfRule type="containsText" dxfId="2633" priority="374" operator="containsText" text="Gráfico 8">
      <formula>NOT(ISERROR(SEARCH("Gráfico 8",AC571)))</formula>
    </cfRule>
    <cfRule type="containsText" dxfId="2632" priority="375" operator="containsText" text="Gráfico 7">
      <formula>NOT(ISERROR(SEARCH("Gráfico 7",AC571)))</formula>
    </cfRule>
    <cfRule type="containsText" dxfId="2631" priority="376" operator="containsText" text="Gráfico 6">
      <formula>NOT(ISERROR(SEARCH("Gráfico 6",AC571)))</formula>
    </cfRule>
    <cfRule type="containsText" dxfId="2630" priority="377" operator="containsText" text="Gráfico 5">
      <formula>NOT(ISERROR(SEARCH("Gráfico 5",AC571)))</formula>
    </cfRule>
    <cfRule type="containsText" dxfId="2629" priority="378" operator="containsText" text="Gráfico 4">
      <formula>NOT(ISERROR(SEARCH("Gráfico 4",AC571)))</formula>
    </cfRule>
    <cfRule type="containsText" dxfId="2628" priority="379" operator="containsText" text="Gráfico 3">
      <formula>NOT(ISERROR(SEARCH("Gráfico 3",AC571)))</formula>
    </cfRule>
    <cfRule type="containsText" dxfId="2627" priority="380" operator="containsText" text="Gráfico 2">
      <formula>NOT(ISERROR(SEARCH("Gráfico 2",AC571)))</formula>
    </cfRule>
    <cfRule type="containsText" dxfId="2626" priority="381" operator="containsText" text="Gráfico 1">
      <formula>NOT(ISERROR(SEARCH("Gráfico 1",AC571)))</formula>
    </cfRule>
    <cfRule type="colorScale" priority="382">
      <colorScale>
        <cfvo type="min"/>
        <cfvo type="percentile" val="50"/>
        <cfvo type="max"/>
        <color rgb="FFF8696B"/>
        <color rgb="FFFFEB84"/>
        <color rgb="FF63BE7B"/>
      </colorScale>
    </cfRule>
  </conditionalFormatting>
  <conditionalFormatting sqref="AB572:AB629">
    <cfRule type="containsText" dxfId="2625" priority="363" operator="containsText" text="Gráfico 9">
      <formula>NOT(ISERROR(SEARCH("Gráfico 9",AB572)))</formula>
    </cfRule>
    <cfRule type="containsText" dxfId="2624" priority="364" operator="containsText" text="Gráfico 8">
      <formula>NOT(ISERROR(SEARCH("Gráfico 8",AB572)))</formula>
    </cfRule>
    <cfRule type="containsText" dxfId="2623" priority="365" operator="containsText" text="Gráfico 7">
      <formula>NOT(ISERROR(SEARCH("Gráfico 7",AB572)))</formula>
    </cfRule>
    <cfRule type="containsText" dxfId="2622" priority="366" operator="containsText" text="Gráfico 6">
      <formula>NOT(ISERROR(SEARCH("Gráfico 6",AB572)))</formula>
    </cfRule>
    <cfRule type="containsText" dxfId="2621" priority="367" operator="containsText" text="Gráfico 5">
      <formula>NOT(ISERROR(SEARCH("Gráfico 5",AB572)))</formula>
    </cfRule>
    <cfRule type="containsText" dxfId="2620" priority="368" operator="containsText" text="Gráfico 4">
      <formula>NOT(ISERROR(SEARCH("Gráfico 4",AB572)))</formula>
    </cfRule>
    <cfRule type="containsText" dxfId="2619" priority="369" operator="containsText" text="Gráfico 3">
      <formula>NOT(ISERROR(SEARCH("Gráfico 3",AB572)))</formula>
    </cfRule>
    <cfRule type="containsText" dxfId="2618" priority="370" operator="containsText" text="Gráfico 2">
      <formula>NOT(ISERROR(SEARCH("Gráfico 2",AB572)))</formula>
    </cfRule>
    <cfRule type="containsText" dxfId="2617" priority="371" operator="containsText" text="Gráfico 1">
      <formula>NOT(ISERROR(SEARCH("Gráfico 1",AB572)))</formula>
    </cfRule>
    <cfRule type="colorScale" priority="372">
      <colorScale>
        <cfvo type="min"/>
        <cfvo type="percentile" val="50"/>
        <cfvo type="max"/>
        <color rgb="FFF8696B"/>
        <color rgb="FFFFEB84"/>
        <color rgb="FF63BE7B"/>
      </colorScale>
    </cfRule>
  </conditionalFormatting>
  <conditionalFormatting sqref="AE572:AE629 AC572:AC629">
    <cfRule type="containsText" dxfId="2616" priority="353" operator="containsText" text="Gráfico 9">
      <formula>NOT(ISERROR(SEARCH("Gráfico 9",AC572)))</formula>
    </cfRule>
    <cfRule type="containsText" dxfId="2615" priority="354" operator="containsText" text="Gráfico 8">
      <formula>NOT(ISERROR(SEARCH("Gráfico 8",AC572)))</formula>
    </cfRule>
    <cfRule type="containsText" dxfId="2614" priority="355" operator="containsText" text="Gráfico 7">
      <formula>NOT(ISERROR(SEARCH("Gráfico 7",AC572)))</formula>
    </cfRule>
    <cfRule type="containsText" dxfId="2613" priority="356" operator="containsText" text="Gráfico 6">
      <formula>NOT(ISERROR(SEARCH("Gráfico 6",AC572)))</formula>
    </cfRule>
    <cfRule type="containsText" dxfId="2612" priority="357" operator="containsText" text="Gráfico 5">
      <formula>NOT(ISERROR(SEARCH("Gráfico 5",AC572)))</formula>
    </cfRule>
    <cfRule type="containsText" dxfId="2611" priority="358" operator="containsText" text="Gráfico 4">
      <formula>NOT(ISERROR(SEARCH("Gráfico 4",AC572)))</formula>
    </cfRule>
    <cfRule type="containsText" dxfId="2610" priority="359" operator="containsText" text="Gráfico 3">
      <formula>NOT(ISERROR(SEARCH("Gráfico 3",AC572)))</formula>
    </cfRule>
    <cfRule type="containsText" dxfId="2609" priority="360" operator="containsText" text="Gráfico 2">
      <formula>NOT(ISERROR(SEARCH("Gráfico 2",AC572)))</formula>
    </cfRule>
    <cfRule type="containsText" dxfId="2608" priority="361" operator="containsText" text="Gráfico 1">
      <formula>NOT(ISERROR(SEARCH("Gráfico 1",AC572)))</formula>
    </cfRule>
    <cfRule type="colorScale" priority="362">
      <colorScale>
        <cfvo type="min"/>
        <cfvo type="percentile" val="50"/>
        <cfvo type="max"/>
        <color rgb="FFF8696B"/>
        <color rgb="FFFFEB84"/>
        <color rgb="FF63BE7B"/>
      </colorScale>
    </cfRule>
  </conditionalFormatting>
  <conditionalFormatting sqref="AG473:AG629 AK586:AK629 AW473:AW629 BD474:BD629 E473:E585 Z473:Z629 AD473:AD629 P473:Q629">
    <cfRule type="expression" dxfId="2607" priority="114">
      <formula>$N473="Reporte 2"</formula>
    </cfRule>
    <cfRule type="expression" dxfId="2606" priority="115">
      <formula>$N473="Reporte 1"</formula>
    </cfRule>
    <cfRule type="expression" dxfId="2605" priority="116">
      <formula>$N473="Informe 10"</formula>
    </cfRule>
    <cfRule type="expression" dxfId="2604" priority="117">
      <formula>$N473="Informe 9"</formula>
    </cfRule>
    <cfRule type="expression" dxfId="2603" priority="118">
      <formula>$N473="Informe 8"</formula>
    </cfRule>
    <cfRule type="expression" dxfId="2602" priority="119">
      <formula>$N473="Informe 7"</formula>
    </cfRule>
    <cfRule type="expression" dxfId="2601" priority="120">
      <formula>$N473="Informe 6"</formula>
    </cfRule>
    <cfRule type="expression" dxfId="2600" priority="121">
      <formula>$N473="Informe 5"</formula>
    </cfRule>
    <cfRule type="expression" dxfId="2599" priority="122">
      <formula>$N473="Informe 4"</formula>
    </cfRule>
    <cfRule type="expression" dxfId="2598" priority="123">
      <formula>$N473="Informe 3"</formula>
    </cfRule>
    <cfRule type="expression" dxfId="2597" priority="124">
      <formula>$N473="Informe 2"</formula>
    </cfRule>
    <cfRule type="expression" dxfId="2596" priority="125">
      <formula>$N473="Informe 1"</formula>
    </cfRule>
    <cfRule type="expression" dxfId="2595" priority="126">
      <formula>$N473="Gráfico 10"</formula>
    </cfRule>
    <cfRule type="expression" dxfId="2594" priority="324">
      <formula>$N473="Gráfico 25"</formula>
    </cfRule>
    <cfRule type="expression" dxfId="2593" priority="325">
      <formula>$N473="Gráfico 24"</formula>
    </cfRule>
    <cfRule type="expression" dxfId="2592" priority="326">
      <formula>$N473="Gráfico 23"</formula>
    </cfRule>
    <cfRule type="expression" dxfId="2591" priority="327">
      <formula>$N473="Gráfico 22"</formula>
    </cfRule>
    <cfRule type="expression" dxfId="2590" priority="328">
      <formula>$N473="Gráfico 21"</formula>
    </cfRule>
    <cfRule type="expression" dxfId="2589" priority="329">
      <formula>$N473="Gráfico 20"</formula>
    </cfRule>
    <cfRule type="expression" dxfId="2588" priority="330">
      <formula>$N473="Gráfico 18"</formula>
    </cfRule>
    <cfRule type="expression" dxfId="2587" priority="331">
      <formula>$N473="Gráfico 19"</formula>
    </cfRule>
    <cfRule type="expression" dxfId="2586" priority="332">
      <formula>$N473="Gráfico 17"</formula>
    </cfRule>
    <cfRule type="expression" dxfId="2585" priority="333">
      <formula>$N473="Gráfico 16"</formula>
    </cfRule>
    <cfRule type="expression" dxfId="2584" priority="334">
      <formula>$N473="Gráfico 15"</formula>
    </cfRule>
    <cfRule type="expression" dxfId="2583" priority="335">
      <formula>$N473="Gráfico 14"</formula>
    </cfRule>
    <cfRule type="expression" dxfId="2582" priority="336">
      <formula>$N473="Gráfico 12"</formula>
    </cfRule>
    <cfRule type="expression" dxfId="2581" priority="337">
      <formula>$N473="Gráfico 13"</formula>
    </cfRule>
    <cfRule type="expression" dxfId="2580" priority="338">
      <formula>$N473="Gráfico 11"</formula>
    </cfRule>
    <cfRule type="expression" dxfId="2579" priority="339">
      <formula>$N473="Gráfico 9"</formula>
    </cfRule>
    <cfRule type="expression" dxfId="2578" priority="340">
      <formula>$N473="Gráfico 8"</formula>
    </cfRule>
    <cfRule type="expression" dxfId="2577" priority="341">
      <formula>$N473="Gráfico 7"</formula>
    </cfRule>
    <cfRule type="expression" dxfId="2576" priority="342">
      <formula>$N473="Gráfico 6"</formula>
    </cfRule>
    <cfRule type="expression" dxfId="2575" priority="348">
      <formula>$N473="Gráfico 4"</formula>
    </cfRule>
    <cfRule type="expression" dxfId="2574" priority="349">
      <formula>$N473="Gráfico 3"</formula>
    </cfRule>
    <cfRule type="expression" dxfId="2573" priority="350">
      <formula>$N473="Gráfico 2"</formula>
    </cfRule>
    <cfRule type="expression" dxfId="2572" priority="351">
      <formula>$N473="Gráfico 1"</formula>
    </cfRule>
    <cfRule type="expression" dxfId="2571" priority="352">
      <formula>$N473="Gráfico 5"</formula>
    </cfRule>
  </conditionalFormatting>
  <conditionalFormatting sqref="AD474:AD584">
    <cfRule type="expression" dxfId="2570" priority="343">
      <formula>$N474="Gráfico 4"</formula>
    </cfRule>
    <cfRule type="expression" dxfId="2569" priority="344">
      <formula>$N474="Gráfico 3"</formula>
    </cfRule>
    <cfRule type="expression" dxfId="2568" priority="345">
      <formula>$N474="Gráfico 2"</formula>
    </cfRule>
    <cfRule type="expression" dxfId="2567" priority="346">
      <formula>$N474="Gráfico 1"</formula>
    </cfRule>
    <cfRule type="expression" dxfId="2566" priority="347">
      <formula>$N474="Gráfico 5"</formula>
    </cfRule>
  </conditionalFormatting>
  <conditionalFormatting sqref="AK473:AK584">
    <cfRule type="expression" dxfId="2565" priority="300">
      <formula>$N473="Gráfico 25"</formula>
    </cfRule>
    <cfRule type="expression" dxfId="2564" priority="301">
      <formula>$N473="Gráfico 24"</formula>
    </cfRule>
    <cfRule type="expression" dxfId="2563" priority="302">
      <formula>$N473="Gráfico 23"</formula>
    </cfRule>
    <cfRule type="expression" dxfId="2562" priority="303">
      <formula>$N473="Gráfico 22"</formula>
    </cfRule>
    <cfRule type="expression" dxfId="2561" priority="304">
      <formula>$N473="Gráfico 21"</formula>
    </cfRule>
    <cfRule type="expression" dxfId="2560" priority="305">
      <formula>$N473="Gráfico 20"</formula>
    </cfRule>
    <cfRule type="expression" dxfId="2559" priority="306">
      <formula>$N473="Gráfico 18"</formula>
    </cfRule>
    <cfRule type="expression" dxfId="2558" priority="307">
      <formula>$N473="Gráfico 19"</formula>
    </cfRule>
    <cfRule type="expression" dxfId="2557" priority="308">
      <formula>$N473="Gráfico 17"</formula>
    </cfRule>
    <cfRule type="expression" dxfId="2556" priority="309">
      <formula>$N473="Gráfico 16"</formula>
    </cfRule>
    <cfRule type="expression" dxfId="2555" priority="310">
      <formula>$N473="Gráfico 15"</formula>
    </cfRule>
    <cfRule type="expression" dxfId="2554" priority="311">
      <formula>$N473="Gráfico 14"</formula>
    </cfRule>
    <cfRule type="expression" dxfId="2553" priority="312">
      <formula>$N473="Gráfico 12"</formula>
    </cfRule>
    <cfRule type="expression" dxfId="2552" priority="313">
      <formula>$N473="Gráfico 13"</formula>
    </cfRule>
    <cfRule type="expression" dxfId="2551" priority="314">
      <formula>$N473="Gráfico 11"</formula>
    </cfRule>
    <cfRule type="expression" dxfId="2550" priority="315">
      <formula>$N473="Gráfico 9"</formula>
    </cfRule>
    <cfRule type="expression" dxfId="2549" priority="316">
      <formula>$N473="Gráfico 8"</formula>
    </cfRule>
    <cfRule type="expression" dxfId="2548" priority="317">
      <formula>$N473="Gráfico 7"</formula>
    </cfRule>
    <cfRule type="expression" dxfId="2547" priority="318">
      <formula>$N473="Gráfico 6"</formula>
    </cfRule>
    <cfRule type="expression" dxfId="2546" priority="319">
      <formula>$N473="Gráfico 4"</formula>
    </cfRule>
    <cfRule type="expression" dxfId="2545" priority="320">
      <formula>$N473="Gráfico 3"</formula>
    </cfRule>
    <cfRule type="expression" dxfId="2544" priority="321">
      <formula>$N473="Gráfico 2"</formula>
    </cfRule>
    <cfRule type="expression" dxfId="2543" priority="322">
      <formula>$N473="Gráfico 1"</formula>
    </cfRule>
    <cfRule type="expression" dxfId="2542" priority="323">
      <formula>$N473="Gráfico 5"</formula>
    </cfRule>
  </conditionalFormatting>
  <conditionalFormatting sqref="AK585">
    <cfRule type="expression" dxfId="2541" priority="276">
      <formula>$N585="Gráfico 25"</formula>
    </cfRule>
    <cfRule type="expression" dxfId="2540" priority="277">
      <formula>$N585="Gráfico 24"</formula>
    </cfRule>
    <cfRule type="expression" dxfId="2539" priority="278">
      <formula>$N585="Gráfico 23"</formula>
    </cfRule>
    <cfRule type="expression" dxfId="2538" priority="279">
      <formula>$N585="Gráfico 22"</formula>
    </cfRule>
    <cfRule type="expression" dxfId="2537" priority="280">
      <formula>$N585="Gráfico 21"</formula>
    </cfRule>
    <cfRule type="expression" dxfId="2536" priority="281">
      <formula>$N585="Gráfico 20"</formula>
    </cfRule>
    <cfRule type="expression" dxfId="2535" priority="282">
      <formula>$N585="Gráfico 18"</formula>
    </cfRule>
    <cfRule type="expression" dxfId="2534" priority="283">
      <formula>$N585="Gráfico 19"</formula>
    </cfRule>
    <cfRule type="expression" dxfId="2533" priority="284">
      <formula>$N585="Gráfico 17"</formula>
    </cfRule>
    <cfRule type="expression" dxfId="2532" priority="285">
      <formula>$N585="Gráfico 16"</formula>
    </cfRule>
    <cfRule type="expression" dxfId="2531" priority="286">
      <formula>$N585="Gráfico 15"</formula>
    </cfRule>
    <cfRule type="expression" dxfId="2530" priority="287">
      <formula>$N585="Gráfico 14"</formula>
    </cfRule>
    <cfRule type="expression" dxfId="2529" priority="288">
      <formula>$N585="Gráfico 12"</formula>
    </cfRule>
    <cfRule type="expression" dxfId="2528" priority="289">
      <formula>$N585="Gráfico 13"</formula>
    </cfRule>
    <cfRule type="expression" dxfId="2527" priority="290">
      <formula>$N585="Gráfico 11"</formula>
    </cfRule>
    <cfRule type="expression" dxfId="2526" priority="291">
      <formula>$N585="Gráfico 9"</formula>
    </cfRule>
    <cfRule type="expression" dxfId="2525" priority="292">
      <formula>$N585="Gráfico 8"</formula>
    </cfRule>
    <cfRule type="expression" dxfId="2524" priority="293">
      <formula>$N585="Gráfico 7"</formula>
    </cfRule>
    <cfRule type="expression" dxfId="2523" priority="294">
      <formula>$N585="Gráfico 6"</formula>
    </cfRule>
    <cfRule type="expression" dxfId="2522" priority="295">
      <formula>$N585="Gráfico 4"</formula>
    </cfRule>
    <cfRule type="expression" dxfId="2521" priority="296">
      <formula>$N585="Gráfico 3"</formula>
    </cfRule>
    <cfRule type="expression" dxfId="2520" priority="297">
      <formula>$N585="Gráfico 2"</formula>
    </cfRule>
    <cfRule type="expression" dxfId="2519" priority="298">
      <formula>$N585="Gráfico 1"</formula>
    </cfRule>
    <cfRule type="expression" dxfId="2518" priority="299">
      <formula>$N585="Gráfico 5"</formula>
    </cfRule>
  </conditionalFormatting>
  <conditionalFormatting sqref="BD473">
    <cfRule type="expression" dxfId="2517" priority="252">
      <formula>$N473="Gráfico 25"</formula>
    </cfRule>
    <cfRule type="expression" dxfId="2516" priority="253">
      <formula>$N473="Gráfico 24"</formula>
    </cfRule>
    <cfRule type="expression" dxfId="2515" priority="254">
      <formula>$N473="Gráfico 23"</formula>
    </cfRule>
    <cfRule type="expression" dxfId="2514" priority="255">
      <formula>$N473="Gráfico 22"</formula>
    </cfRule>
    <cfRule type="expression" dxfId="2513" priority="256">
      <formula>$N473="Gráfico 21"</formula>
    </cfRule>
    <cfRule type="expression" dxfId="2512" priority="257">
      <formula>$N473="Gráfico 20"</formula>
    </cfRule>
    <cfRule type="expression" dxfId="2511" priority="258">
      <formula>$N473="Gráfico 18"</formula>
    </cfRule>
    <cfRule type="expression" dxfId="2510" priority="259">
      <formula>$N473="Gráfico 19"</formula>
    </cfRule>
    <cfRule type="expression" dxfId="2509" priority="260">
      <formula>$N473="Gráfico 17"</formula>
    </cfRule>
    <cfRule type="expression" dxfId="2508" priority="261">
      <formula>$N473="Gráfico 16"</formula>
    </cfRule>
    <cfRule type="expression" dxfId="2507" priority="262">
      <formula>$N473="Gráfico 15"</formula>
    </cfRule>
    <cfRule type="expression" dxfId="2506" priority="263">
      <formula>$N473="Gráfico 14"</formula>
    </cfRule>
    <cfRule type="expression" dxfId="2505" priority="264">
      <formula>$N473="Gráfico 12"</formula>
    </cfRule>
    <cfRule type="expression" dxfId="2504" priority="265">
      <formula>$N473="Gráfico 13"</formula>
    </cfRule>
    <cfRule type="expression" dxfId="2503" priority="266">
      <formula>$N473="Gráfico 11"</formula>
    </cfRule>
    <cfRule type="expression" dxfId="2502" priority="267">
      <formula>$N473="Gráfico 9"</formula>
    </cfRule>
    <cfRule type="expression" dxfId="2501" priority="268">
      <formula>$N473="Gráfico 8"</formula>
    </cfRule>
    <cfRule type="expression" dxfId="2500" priority="269">
      <formula>$N473="Gráfico 7"</formula>
    </cfRule>
    <cfRule type="expression" dxfId="2499" priority="270">
      <formula>$N473="Gráfico 6"</formula>
    </cfRule>
    <cfRule type="expression" dxfId="2498" priority="271">
      <formula>$N473="Gráfico 4"</formula>
    </cfRule>
    <cfRule type="expression" dxfId="2497" priority="272">
      <formula>$N473="Gráfico 3"</formula>
    </cfRule>
    <cfRule type="expression" dxfId="2496" priority="273">
      <formula>$N473="Gráfico 2"</formula>
    </cfRule>
    <cfRule type="expression" dxfId="2495" priority="274">
      <formula>$N473="Gráfico 1"</formula>
    </cfRule>
    <cfRule type="expression" dxfId="2494" priority="275">
      <formula>$N473="Gráfico 5"</formula>
    </cfRule>
  </conditionalFormatting>
  <conditionalFormatting sqref="Z585 AD585">
    <cfRule type="expression" dxfId="2493" priority="223">
      <formula>$N585="Gráfico 25"</formula>
    </cfRule>
    <cfRule type="expression" dxfId="2492" priority="224">
      <formula>$N585="Gráfico 24"</formula>
    </cfRule>
    <cfRule type="expression" dxfId="2491" priority="225">
      <formula>$N585="Gráfico 23"</formula>
    </cfRule>
    <cfRule type="expression" dxfId="2490" priority="226">
      <formula>$N585="Gráfico 22"</formula>
    </cfRule>
    <cfRule type="expression" dxfId="2489" priority="227">
      <formula>$N585="Gráfico 21"</formula>
    </cfRule>
    <cfRule type="expression" dxfId="2488" priority="228">
      <formula>$N585="Gráfico 20"</formula>
    </cfRule>
    <cfRule type="expression" dxfId="2487" priority="229">
      <formula>$N585="Gráfico 18"</formula>
    </cfRule>
    <cfRule type="expression" dxfId="2486" priority="230">
      <formula>$N585="Gráfico 19"</formula>
    </cfRule>
    <cfRule type="expression" dxfId="2485" priority="231">
      <formula>$N585="Gráfico 17"</formula>
    </cfRule>
    <cfRule type="expression" dxfId="2484" priority="232">
      <formula>$N585="Gráfico 16"</formula>
    </cfRule>
    <cfRule type="expression" dxfId="2483" priority="233">
      <formula>$N585="Gráfico 15"</formula>
    </cfRule>
    <cfRule type="expression" dxfId="2482" priority="234">
      <formula>$N585="Gráfico 14"</formula>
    </cfRule>
    <cfRule type="expression" dxfId="2481" priority="235">
      <formula>$N585="Gráfico 12"</formula>
    </cfRule>
    <cfRule type="expression" dxfId="2480" priority="236">
      <formula>$N585="Gráfico 13"</formula>
    </cfRule>
    <cfRule type="expression" dxfId="2479" priority="237">
      <formula>$N585="Gráfico 11"</formula>
    </cfRule>
    <cfRule type="expression" dxfId="2478" priority="238">
      <formula>$N585="Gráfico 9"</formula>
    </cfRule>
    <cfRule type="expression" dxfId="2477" priority="239">
      <formula>$N585="Gráfico 8"</formula>
    </cfRule>
    <cfRule type="expression" dxfId="2476" priority="240">
      <formula>$N585="Gráfico 7"</formula>
    </cfRule>
    <cfRule type="expression" dxfId="2475" priority="241">
      <formula>$N585="Gráfico 6"</formula>
    </cfRule>
    <cfRule type="expression" dxfId="2474" priority="247">
      <formula>$N585="Gráfico 4"</formula>
    </cfRule>
    <cfRule type="expression" dxfId="2473" priority="248">
      <formula>$N585="Gráfico 3"</formula>
    </cfRule>
    <cfRule type="expression" dxfId="2472" priority="249">
      <formula>$N585="Gráfico 2"</formula>
    </cfRule>
    <cfRule type="expression" dxfId="2471" priority="250">
      <formula>$N585="Gráfico 1"</formula>
    </cfRule>
    <cfRule type="expression" dxfId="2470" priority="251">
      <formula>$N585="Gráfico 5"</formula>
    </cfRule>
  </conditionalFormatting>
  <conditionalFormatting sqref="AD585">
    <cfRule type="expression" dxfId="2469" priority="242">
      <formula>$N585="Gráfico 4"</formula>
    </cfRule>
    <cfRule type="expression" dxfId="2468" priority="243">
      <formula>$N585="Gráfico 3"</formula>
    </cfRule>
    <cfRule type="expression" dxfId="2467" priority="244">
      <formula>$N585="Gráfico 2"</formula>
    </cfRule>
    <cfRule type="expression" dxfId="2466" priority="245">
      <formula>$N585="Gráfico 1"</formula>
    </cfRule>
    <cfRule type="expression" dxfId="2465" priority="246">
      <formula>$N585="Gráfico 5"</formula>
    </cfRule>
  </conditionalFormatting>
  <conditionalFormatting sqref="AP473:AP629">
    <cfRule type="expression" dxfId="2464" priority="199">
      <formula>$N473="Gráfico 25"</formula>
    </cfRule>
    <cfRule type="expression" dxfId="2463" priority="200">
      <formula>$N473="Gráfico 24"</formula>
    </cfRule>
    <cfRule type="expression" dxfId="2462" priority="201">
      <formula>$N473="Gráfico 23"</formula>
    </cfRule>
    <cfRule type="expression" dxfId="2461" priority="202">
      <formula>$N473="Gráfico 22"</formula>
    </cfRule>
    <cfRule type="expression" dxfId="2460" priority="203">
      <formula>$N473="Gráfico 21"</formula>
    </cfRule>
    <cfRule type="expression" dxfId="2459" priority="204">
      <formula>$N473="Gráfico 20"</formula>
    </cfRule>
    <cfRule type="expression" dxfId="2458" priority="205">
      <formula>$N473="Gráfico 18"</formula>
    </cfRule>
    <cfRule type="expression" dxfId="2457" priority="206">
      <formula>$N473="Gráfico 19"</formula>
    </cfRule>
    <cfRule type="expression" dxfId="2456" priority="207">
      <formula>$N473="Gráfico 17"</formula>
    </cfRule>
    <cfRule type="expression" dxfId="2455" priority="208">
      <formula>$N473="Gráfico 16"</formula>
    </cfRule>
    <cfRule type="expression" dxfId="2454" priority="209">
      <formula>$N473="Gráfico 15"</formula>
    </cfRule>
    <cfRule type="expression" dxfId="2453" priority="210">
      <formula>$N473="Gráfico 14"</formula>
    </cfRule>
    <cfRule type="expression" dxfId="2452" priority="211">
      <formula>$N473="Gráfico 12"</formula>
    </cfRule>
    <cfRule type="expression" dxfId="2451" priority="212">
      <formula>$N473="Gráfico 13"</formula>
    </cfRule>
    <cfRule type="expression" dxfId="2450" priority="213">
      <formula>$N473="Gráfico 11"</formula>
    </cfRule>
    <cfRule type="expression" dxfId="2449" priority="214">
      <formula>$N473="Gráfico 9"</formula>
    </cfRule>
    <cfRule type="expression" dxfId="2448" priority="215">
      <formula>$N473="Gráfico 8"</formula>
    </cfRule>
    <cfRule type="expression" dxfId="2447" priority="216">
      <formula>$N473="Gráfico 7"</formula>
    </cfRule>
    <cfRule type="expression" dxfId="2446" priority="217">
      <formula>$N473="Gráfico 6"</formula>
    </cfRule>
    <cfRule type="expression" dxfId="2445" priority="218">
      <formula>$N473="Gráfico 4"</formula>
    </cfRule>
    <cfRule type="expression" dxfId="2444" priority="219">
      <formula>$N473="Gráfico 3"</formula>
    </cfRule>
    <cfRule type="expression" dxfId="2443" priority="220">
      <formula>$N473="Gráfico 2"</formula>
    </cfRule>
    <cfRule type="expression" dxfId="2442" priority="221">
      <formula>$N473="Gráfico 1"</formula>
    </cfRule>
    <cfRule type="expression" dxfId="2441" priority="222">
      <formula>$N473="Gráfico 5"</formula>
    </cfRule>
  </conditionalFormatting>
  <conditionalFormatting sqref="AJ473:AJ629">
    <cfRule type="expression" dxfId="2440" priority="175">
      <formula>$N473="Gráfico 25"</formula>
    </cfRule>
    <cfRule type="expression" dxfId="2439" priority="176">
      <formula>$N473="Gráfico 24"</formula>
    </cfRule>
    <cfRule type="expression" dxfId="2438" priority="177">
      <formula>$N473="Gráfico 23"</formula>
    </cfRule>
    <cfRule type="expression" dxfId="2437" priority="178">
      <formula>$N473="Gráfico 22"</formula>
    </cfRule>
    <cfRule type="expression" dxfId="2436" priority="179">
      <formula>$N473="Gráfico 21"</formula>
    </cfRule>
    <cfRule type="expression" dxfId="2435" priority="180">
      <formula>$N473="Gráfico 20"</formula>
    </cfRule>
    <cfRule type="expression" dxfId="2434" priority="181">
      <formula>$N473="Gráfico 18"</formula>
    </cfRule>
    <cfRule type="expression" dxfId="2433" priority="182">
      <formula>$N473="Gráfico 19"</formula>
    </cfRule>
    <cfRule type="expression" dxfId="2432" priority="183">
      <formula>$N473="Gráfico 17"</formula>
    </cfRule>
    <cfRule type="expression" dxfId="2431" priority="184">
      <formula>$N473="Gráfico 16"</formula>
    </cfRule>
    <cfRule type="expression" dxfId="2430" priority="185">
      <formula>$N473="Gráfico 15"</formula>
    </cfRule>
    <cfRule type="expression" dxfId="2429" priority="186">
      <formula>$N473="Gráfico 14"</formula>
    </cfRule>
    <cfRule type="expression" dxfId="2428" priority="187">
      <formula>$N473="Gráfico 12"</formula>
    </cfRule>
    <cfRule type="expression" dxfId="2427" priority="188">
      <formula>$N473="Gráfico 13"</formula>
    </cfRule>
    <cfRule type="expression" dxfId="2426" priority="189">
      <formula>$N473="Gráfico 11"</formula>
    </cfRule>
    <cfRule type="expression" dxfId="2425" priority="190">
      <formula>$N473="Gráfico 9"</formula>
    </cfRule>
    <cfRule type="expression" dxfId="2424" priority="191">
      <formula>$N473="Gráfico 8"</formula>
    </cfRule>
    <cfRule type="expression" dxfId="2423" priority="192">
      <formula>$N473="Gráfico 7"</formula>
    </cfRule>
    <cfRule type="expression" dxfId="2422" priority="193">
      <formula>$N473="Gráfico 6"</formula>
    </cfRule>
    <cfRule type="expression" dxfId="2421" priority="194">
      <formula>$N473="Gráfico 4"</formula>
    </cfRule>
    <cfRule type="expression" dxfId="2420" priority="195">
      <formula>$N473="Gráfico 3"</formula>
    </cfRule>
    <cfRule type="expression" dxfId="2419" priority="196">
      <formula>$N473="Gráfico 2"</formula>
    </cfRule>
    <cfRule type="expression" dxfId="2418" priority="197">
      <formula>$N473="Gráfico 1"</formula>
    </cfRule>
    <cfRule type="expression" dxfId="2417" priority="198">
      <formula>$N473="Gráfico 5"</formula>
    </cfRule>
  </conditionalFormatting>
  <conditionalFormatting sqref="AH473:AI629">
    <cfRule type="expression" dxfId="2416" priority="151">
      <formula>$N473="Gráfico 25"</formula>
    </cfRule>
    <cfRule type="expression" dxfId="2415" priority="152">
      <formula>$N473="Gráfico 24"</formula>
    </cfRule>
    <cfRule type="expression" dxfId="2414" priority="153">
      <formula>$N473="Gráfico 23"</formula>
    </cfRule>
    <cfRule type="expression" dxfId="2413" priority="154">
      <formula>$N473="Gráfico 22"</formula>
    </cfRule>
    <cfRule type="expression" dxfId="2412" priority="155">
      <formula>$N473="Gráfico 21"</formula>
    </cfRule>
    <cfRule type="expression" dxfId="2411" priority="156">
      <formula>$N473="Gráfico 20"</formula>
    </cfRule>
    <cfRule type="expression" dxfId="2410" priority="157">
      <formula>$N473="Gráfico 18"</formula>
    </cfRule>
    <cfRule type="expression" dxfId="2409" priority="158">
      <formula>$N473="Gráfico 19"</formula>
    </cfRule>
    <cfRule type="expression" dxfId="2408" priority="159">
      <formula>$N473="Gráfico 17"</formula>
    </cfRule>
    <cfRule type="expression" dxfId="2407" priority="160">
      <formula>$N473="Gráfico 16"</formula>
    </cfRule>
    <cfRule type="expression" dxfId="2406" priority="161">
      <formula>$N473="Gráfico 15"</formula>
    </cfRule>
    <cfRule type="expression" dxfId="2405" priority="162">
      <formula>$N473="Gráfico 14"</formula>
    </cfRule>
    <cfRule type="expression" dxfId="2404" priority="163">
      <formula>$N473="Gráfico 12"</formula>
    </cfRule>
    <cfRule type="expression" dxfId="2403" priority="164">
      <formula>$N473="Gráfico 13"</formula>
    </cfRule>
    <cfRule type="expression" dxfId="2402" priority="165">
      <formula>$N473="Gráfico 11"</formula>
    </cfRule>
    <cfRule type="expression" dxfId="2401" priority="166">
      <formula>$N473="Gráfico 9"</formula>
    </cfRule>
    <cfRule type="expression" dxfId="2400" priority="167">
      <formula>$N473="Gráfico 8"</formula>
    </cfRule>
    <cfRule type="expression" dxfId="2399" priority="168">
      <formula>$N473="Gráfico 7"</formula>
    </cfRule>
    <cfRule type="expression" dxfId="2398" priority="169">
      <formula>$N473="Gráfico 6"</formula>
    </cfRule>
    <cfRule type="expression" dxfId="2397" priority="170">
      <formula>$N473="Gráfico 4"</formula>
    </cfRule>
    <cfRule type="expression" dxfId="2396" priority="171">
      <formula>$N473="Gráfico 3"</formula>
    </cfRule>
    <cfRule type="expression" dxfId="2395" priority="172">
      <formula>$N473="Gráfico 2"</formula>
    </cfRule>
    <cfRule type="expression" dxfId="2394" priority="173">
      <formula>$N473="Gráfico 1"</formula>
    </cfRule>
    <cfRule type="expression" dxfId="2393" priority="174">
      <formula>$N473="Gráfico 5"</formula>
    </cfRule>
  </conditionalFormatting>
  <conditionalFormatting sqref="AL473:AL629">
    <cfRule type="expression" dxfId="2392" priority="127">
      <formula>$N473="Gráfico 25"</formula>
    </cfRule>
    <cfRule type="expression" dxfId="2391" priority="128">
      <formula>$N473="Gráfico 24"</formula>
    </cfRule>
    <cfRule type="expression" dxfId="2390" priority="129">
      <formula>$N473="Gráfico 23"</formula>
    </cfRule>
    <cfRule type="expression" dxfId="2389" priority="130">
      <formula>$N473="Gráfico 22"</formula>
    </cfRule>
    <cfRule type="expression" dxfId="2388" priority="131">
      <formula>$N473="Gráfico 21"</formula>
    </cfRule>
    <cfRule type="expression" dxfId="2387" priority="132">
      <formula>$N473="Gráfico 20"</formula>
    </cfRule>
    <cfRule type="expression" dxfId="2386" priority="133">
      <formula>$N473="Gráfico 18"</formula>
    </cfRule>
    <cfRule type="expression" dxfId="2385" priority="134">
      <formula>$N473="Gráfico 19"</formula>
    </cfRule>
    <cfRule type="expression" dxfId="2384" priority="135">
      <formula>$N473="Gráfico 17"</formula>
    </cfRule>
    <cfRule type="expression" dxfId="2383" priority="136">
      <formula>$N473="Gráfico 16"</formula>
    </cfRule>
    <cfRule type="expression" dxfId="2382" priority="137">
      <formula>$N473="Gráfico 15"</formula>
    </cfRule>
    <cfRule type="expression" dxfId="2381" priority="138">
      <formula>$N473="Gráfico 14"</formula>
    </cfRule>
    <cfRule type="expression" dxfId="2380" priority="139">
      <formula>$N473="Gráfico 12"</formula>
    </cfRule>
    <cfRule type="expression" dxfId="2379" priority="140">
      <formula>$N473="Gráfico 13"</formula>
    </cfRule>
    <cfRule type="expression" dxfId="2378" priority="141">
      <formula>$N473="Gráfico 11"</formula>
    </cfRule>
    <cfRule type="expression" dxfId="2377" priority="142">
      <formula>$N473="Gráfico 9"</formula>
    </cfRule>
    <cfRule type="expression" dxfId="2376" priority="143">
      <formula>$N473="Gráfico 8"</formula>
    </cfRule>
    <cfRule type="expression" dxfId="2375" priority="144">
      <formula>$N473="Gráfico 7"</formula>
    </cfRule>
    <cfRule type="expression" dxfId="2374" priority="145">
      <formula>$N473="Gráfico 6"</formula>
    </cfRule>
    <cfRule type="expression" dxfId="2373" priority="146">
      <formula>$N473="Gráfico 4"</formula>
    </cfRule>
    <cfRule type="expression" dxfId="2372" priority="147">
      <formula>$N473="Gráfico 3"</formula>
    </cfRule>
    <cfRule type="expression" dxfId="2371" priority="148">
      <formula>$N473="Gráfico 2"</formula>
    </cfRule>
    <cfRule type="expression" dxfId="2370" priority="149">
      <formula>$N473="Gráfico 1"</formula>
    </cfRule>
    <cfRule type="expression" dxfId="2369" priority="150">
      <formula>$N473="Gráfico 5"</formula>
    </cfRule>
  </conditionalFormatting>
  <conditionalFormatting sqref="E586:E628">
    <cfRule type="expression" dxfId="2368" priority="77">
      <formula>$N586="Reporte 2"</formula>
    </cfRule>
    <cfRule type="expression" dxfId="2367" priority="78">
      <formula>$N586="Reporte 1"</formula>
    </cfRule>
    <cfRule type="expression" dxfId="2366" priority="79">
      <formula>$N586="Informe 10"</formula>
    </cfRule>
    <cfRule type="expression" dxfId="2365" priority="80">
      <formula>$N586="Informe 9"</formula>
    </cfRule>
    <cfRule type="expression" dxfId="2364" priority="81">
      <formula>$N586="Informe 8"</formula>
    </cfRule>
    <cfRule type="expression" dxfId="2363" priority="82">
      <formula>$N586="Informe 7"</formula>
    </cfRule>
    <cfRule type="expression" dxfId="2362" priority="83">
      <formula>$N586="Informe 6"</formula>
    </cfRule>
    <cfRule type="expression" dxfId="2361" priority="84">
      <formula>$N586="Informe 5"</formula>
    </cfRule>
    <cfRule type="expression" dxfId="2360" priority="85">
      <formula>$N586="Informe 4"</formula>
    </cfRule>
    <cfRule type="expression" dxfId="2359" priority="86">
      <formula>$N586="Informe 3"</formula>
    </cfRule>
    <cfRule type="expression" dxfId="2358" priority="87">
      <formula>$N586="Informe 2"</formula>
    </cfRule>
    <cfRule type="expression" dxfId="2357" priority="88">
      <formula>$N586="Informe 1"</formula>
    </cfRule>
    <cfRule type="expression" dxfId="2356" priority="89">
      <formula>$N586="Gráfico 10"</formula>
    </cfRule>
    <cfRule type="expression" dxfId="2355" priority="90">
      <formula>$N586="Gráfico 25"</formula>
    </cfRule>
    <cfRule type="expression" dxfId="2354" priority="91">
      <formula>$N586="Gráfico 24"</formula>
    </cfRule>
    <cfRule type="expression" dxfId="2353" priority="92">
      <formula>$N586="Gráfico 23"</formula>
    </cfRule>
    <cfRule type="expression" dxfId="2352" priority="93">
      <formula>$N586="Gráfico 22"</formula>
    </cfRule>
    <cfRule type="expression" dxfId="2351" priority="94">
      <formula>$N586="Gráfico 21"</formula>
    </cfRule>
    <cfRule type="expression" dxfId="2350" priority="95">
      <formula>$N586="Gráfico 20"</formula>
    </cfRule>
    <cfRule type="expression" dxfId="2349" priority="96">
      <formula>$N586="Gráfico 18"</formula>
    </cfRule>
    <cfRule type="expression" dxfId="2348" priority="97">
      <formula>$N586="Gráfico 19"</formula>
    </cfRule>
    <cfRule type="expression" dxfId="2347" priority="98">
      <formula>$N586="Gráfico 17"</formula>
    </cfRule>
    <cfRule type="expression" dxfId="2346" priority="99">
      <formula>$N586="Gráfico 16"</formula>
    </cfRule>
    <cfRule type="expression" dxfId="2345" priority="100">
      <formula>$N586="Gráfico 15"</formula>
    </cfRule>
    <cfRule type="expression" dxfId="2344" priority="101">
      <formula>$N586="Gráfico 14"</formula>
    </cfRule>
    <cfRule type="expression" dxfId="2343" priority="102">
      <formula>$N586="Gráfico 12"</formula>
    </cfRule>
    <cfRule type="expression" dxfId="2342" priority="103">
      <formula>$N586="Gráfico 13"</formula>
    </cfRule>
    <cfRule type="expression" dxfId="2341" priority="104">
      <formula>$N586="Gráfico 11"</formula>
    </cfRule>
    <cfRule type="expression" dxfId="2340" priority="105">
      <formula>$N586="Gráfico 9"</formula>
    </cfRule>
    <cfRule type="expression" dxfId="2339" priority="106">
      <formula>$N586="Gráfico 8"</formula>
    </cfRule>
    <cfRule type="expression" dxfId="2338" priority="107">
      <formula>$N586="Gráfico 7"</formula>
    </cfRule>
    <cfRule type="expression" dxfId="2337" priority="108">
      <formula>$N586="Gráfico 6"</formula>
    </cfRule>
    <cfRule type="expression" dxfId="2336" priority="109">
      <formula>$N586="Gráfico 4"</formula>
    </cfRule>
    <cfRule type="expression" dxfId="2335" priority="110">
      <formula>$N586="Gráfico 3"</formula>
    </cfRule>
    <cfRule type="expression" dxfId="2334" priority="111">
      <formula>$N586="Gráfico 2"</formula>
    </cfRule>
    <cfRule type="expression" dxfId="2333" priority="112">
      <formula>$N586="Gráfico 1"</formula>
    </cfRule>
    <cfRule type="expression" dxfId="2332" priority="113">
      <formula>$N586="Gráfico 5"</formula>
    </cfRule>
  </conditionalFormatting>
  <conditionalFormatting sqref="E629">
    <cfRule type="containsText" dxfId="2331" priority="67" operator="containsText" text="Gráfico 9">
      <formula>NOT(ISERROR(SEARCH("Gráfico 9",E629)))</formula>
    </cfRule>
    <cfRule type="containsText" dxfId="2330" priority="68" operator="containsText" text="Gráfico 8">
      <formula>NOT(ISERROR(SEARCH("Gráfico 8",E629)))</formula>
    </cfRule>
    <cfRule type="containsText" dxfId="2329" priority="69" operator="containsText" text="Gráfico 7">
      <formula>NOT(ISERROR(SEARCH("Gráfico 7",E629)))</formula>
    </cfRule>
    <cfRule type="containsText" dxfId="2328" priority="70" operator="containsText" text="Gráfico 6">
      <formula>NOT(ISERROR(SEARCH("Gráfico 6",E629)))</formula>
    </cfRule>
    <cfRule type="containsText" dxfId="2327" priority="71" operator="containsText" text="Gráfico 5">
      <formula>NOT(ISERROR(SEARCH("Gráfico 5",E629)))</formula>
    </cfRule>
    <cfRule type="containsText" dxfId="2326" priority="72" operator="containsText" text="Gráfico 4">
      <formula>NOT(ISERROR(SEARCH("Gráfico 4",E629)))</formula>
    </cfRule>
    <cfRule type="containsText" dxfId="2325" priority="73" operator="containsText" text="Gráfico 3">
      <formula>NOT(ISERROR(SEARCH("Gráfico 3",E629)))</formula>
    </cfRule>
    <cfRule type="containsText" dxfId="2324" priority="74" operator="containsText" text="Gráfico 2">
      <formula>NOT(ISERROR(SEARCH("Gráfico 2",E629)))</formula>
    </cfRule>
    <cfRule type="containsText" dxfId="2323" priority="75" operator="containsText" text="Gráfico 1">
      <formula>NOT(ISERROR(SEARCH("Gráfico 1",E629)))</formula>
    </cfRule>
    <cfRule type="colorScale" priority="76">
      <colorScale>
        <cfvo type="min"/>
        <cfvo type="percentile" val="50"/>
        <cfvo type="max"/>
        <color rgb="FFF8696B"/>
        <color rgb="FFFFEB84"/>
        <color rgb="FF63BE7B"/>
      </colorScale>
    </cfRule>
  </conditionalFormatting>
  <conditionalFormatting sqref="E629">
    <cfRule type="expression" dxfId="2322" priority="30">
      <formula>$N629="Reporte 2"</formula>
    </cfRule>
    <cfRule type="expression" dxfId="2321" priority="31">
      <formula>$N629="Reporte 1"</formula>
    </cfRule>
    <cfRule type="expression" dxfId="2320" priority="32">
      <formula>$N629="Informe 10"</formula>
    </cfRule>
    <cfRule type="expression" dxfId="2319" priority="33">
      <formula>$N629="Informe 9"</formula>
    </cfRule>
    <cfRule type="expression" dxfId="2318" priority="34">
      <formula>$N629="Informe 8"</formula>
    </cfRule>
    <cfRule type="expression" dxfId="2317" priority="35">
      <formula>$N629="Informe 7"</formula>
    </cfRule>
    <cfRule type="expression" dxfId="2316" priority="36">
      <formula>$N629="Informe 6"</formula>
    </cfRule>
    <cfRule type="expression" dxfId="2315" priority="37">
      <formula>$N629="Informe 5"</formula>
    </cfRule>
    <cfRule type="expression" dxfId="2314" priority="38">
      <formula>$N629="Informe 4"</formula>
    </cfRule>
    <cfRule type="expression" dxfId="2313" priority="39">
      <formula>$N629="Informe 3"</formula>
    </cfRule>
    <cfRule type="expression" dxfId="2312" priority="40">
      <formula>$N629="Informe 2"</formula>
    </cfRule>
    <cfRule type="expression" dxfId="2311" priority="41">
      <formula>$N629="Informe 1"</formula>
    </cfRule>
    <cfRule type="expression" dxfId="2310" priority="42">
      <formula>$N629="Gráfico 10"</formula>
    </cfRule>
    <cfRule type="expression" dxfId="2309" priority="43">
      <formula>$N629="Gráfico 25"</formula>
    </cfRule>
    <cfRule type="expression" dxfId="2308" priority="44">
      <formula>$N629="Gráfico 24"</formula>
    </cfRule>
    <cfRule type="expression" dxfId="2307" priority="45">
      <formula>$N629="Gráfico 23"</formula>
    </cfRule>
    <cfRule type="expression" dxfId="2306" priority="46">
      <formula>$N629="Gráfico 22"</formula>
    </cfRule>
    <cfRule type="expression" dxfId="2305" priority="47">
      <formula>$N629="Gráfico 21"</formula>
    </cfRule>
    <cfRule type="expression" dxfId="2304" priority="48">
      <formula>$N629="Gráfico 20"</formula>
    </cfRule>
    <cfRule type="expression" dxfId="2303" priority="49">
      <formula>$N629="Gráfico 18"</formula>
    </cfRule>
    <cfRule type="expression" dxfId="2302" priority="50">
      <formula>$N629="Gráfico 19"</formula>
    </cfRule>
    <cfRule type="expression" dxfId="2301" priority="51">
      <formula>$N629="Gráfico 17"</formula>
    </cfRule>
    <cfRule type="expression" dxfId="2300" priority="52">
      <formula>$N629="Gráfico 16"</formula>
    </cfRule>
    <cfRule type="expression" dxfId="2299" priority="53">
      <formula>$N629="Gráfico 15"</formula>
    </cfRule>
    <cfRule type="expression" dxfId="2298" priority="54">
      <formula>$N629="Gráfico 14"</formula>
    </cfRule>
    <cfRule type="expression" dxfId="2297" priority="55">
      <formula>$N629="Gráfico 12"</formula>
    </cfRule>
    <cfRule type="expression" dxfId="2296" priority="56">
      <formula>$N629="Gráfico 13"</formula>
    </cfRule>
    <cfRule type="expression" dxfId="2295" priority="57">
      <formula>$N629="Gráfico 11"</formula>
    </cfRule>
    <cfRule type="expression" dxfId="2294" priority="58">
      <formula>$N629="Gráfico 9"</formula>
    </cfRule>
    <cfRule type="expression" dxfId="2293" priority="59">
      <formula>$N629="Gráfico 8"</formula>
    </cfRule>
    <cfRule type="expression" dxfId="2292" priority="60">
      <formula>$N629="Gráfico 7"</formula>
    </cfRule>
    <cfRule type="expression" dxfId="2291" priority="61">
      <formula>$N629="Gráfico 6"</formula>
    </cfRule>
    <cfRule type="expression" dxfId="2290" priority="62">
      <formula>$N629="Gráfico 4"</formula>
    </cfRule>
    <cfRule type="expression" dxfId="2289" priority="63">
      <formula>$N629="Gráfico 3"</formula>
    </cfRule>
    <cfRule type="expression" dxfId="2288" priority="64">
      <formula>$N629="Gráfico 2"</formula>
    </cfRule>
    <cfRule type="expression" dxfId="2287" priority="65">
      <formula>$N629="Gráfico 1"</formula>
    </cfRule>
    <cfRule type="expression" dxfId="2286" priority="66">
      <formula>$N629="Gráfico 5"</formula>
    </cfRule>
  </conditionalFormatting>
  <conditionalFormatting sqref="Z586:Z629 AD586:AD629">
    <cfRule type="expression" dxfId="2285" priority="1">
      <formula>$N586="Gráfico 25"</formula>
    </cfRule>
    <cfRule type="expression" dxfId="2284" priority="2">
      <formula>$N586="Gráfico 24"</formula>
    </cfRule>
    <cfRule type="expression" dxfId="2283" priority="3">
      <formula>$N586="Gráfico 23"</formula>
    </cfRule>
    <cfRule type="expression" dxfId="2282" priority="4">
      <formula>$N586="Gráfico 22"</formula>
    </cfRule>
    <cfRule type="expression" dxfId="2281" priority="5">
      <formula>$N586="Gráfico 21"</formula>
    </cfRule>
    <cfRule type="expression" dxfId="2280" priority="6">
      <formula>$N586="Gráfico 20"</formula>
    </cfRule>
    <cfRule type="expression" dxfId="2279" priority="7">
      <formula>$N586="Gráfico 18"</formula>
    </cfRule>
    <cfRule type="expression" dxfId="2278" priority="8">
      <formula>$N586="Gráfico 19"</formula>
    </cfRule>
    <cfRule type="expression" dxfId="2277" priority="9">
      <formula>$N586="Gráfico 17"</formula>
    </cfRule>
    <cfRule type="expression" dxfId="2276" priority="10">
      <formula>$N586="Gráfico 16"</formula>
    </cfRule>
    <cfRule type="expression" dxfId="2275" priority="11">
      <formula>$N586="Gráfico 15"</formula>
    </cfRule>
    <cfRule type="expression" dxfId="2274" priority="12">
      <formula>$N586="Gráfico 14"</formula>
    </cfRule>
    <cfRule type="expression" dxfId="2273" priority="13">
      <formula>$N586="Gráfico 12"</formula>
    </cfRule>
    <cfRule type="expression" dxfId="2272" priority="14">
      <formula>$N586="Gráfico 13"</formula>
    </cfRule>
    <cfRule type="expression" dxfId="2271" priority="15">
      <formula>$N586="Gráfico 11"</formula>
    </cfRule>
    <cfRule type="expression" dxfId="2270" priority="16">
      <formula>$N586="Gráfico 9"</formula>
    </cfRule>
    <cfRule type="expression" dxfId="2269" priority="17">
      <formula>$N586="Gráfico 8"</formula>
    </cfRule>
    <cfRule type="expression" dxfId="2268" priority="18">
      <formula>$N586="Gráfico 7"</formula>
    </cfRule>
    <cfRule type="expression" dxfId="2267" priority="19">
      <formula>$N586="Gráfico 6"</formula>
    </cfRule>
    <cfRule type="expression" dxfId="2266" priority="25">
      <formula>$N586="Gráfico 4"</formula>
    </cfRule>
    <cfRule type="expression" dxfId="2265" priority="26">
      <formula>$N586="Gráfico 3"</formula>
    </cfRule>
    <cfRule type="expression" dxfId="2264" priority="27">
      <formula>$N586="Gráfico 2"</formula>
    </cfRule>
    <cfRule type="expression" dxfId="2263" priority="28">
      <formula>$N586="Gráfico 1"</formula>
    </cfRule>
    <cfRule type="expression" dxfId="2262" priority="29">
      <formula>$N586="Gráfico 5"</formula>
    </cfRule>
  </conditionalFormatting>
  <conditionalFormatting sqref="AD586:AD629">
    <cfRule type="expression" dxfId="2261" priority="20">
      <formula>$N586="Gráfico 4"</formula>
    </cfRule>
    <cfRule type="expression" dxfId="2260" priority="21">
      <formula>$N586="Gráfico 3"</formula>
    </cfRule>
    <cfRule type="expression" dxfId="2259" priority="22">
      <formula>$N586="Gráfico 2"</formula>
    </cfRule>
    <cfRule type="expression" dxfId="2258" priority="23">
      <formula>$N586="Gráfico 1"</formula>
    </cfRule>
    <cfRule type="expression" dxfId="2257" priority="24">
      <formula>$N586="Gráfico 5"</formula>
    </cfRule>
  </conditionalFormatting>
  <hyperlinks>
    <hyperlink ref="AA2" r:id="rId1" xr:uid="{B2B90BE4-E9E8-4FDF-ABE0-C75B3686CE23}"/>
    <hyperlink ref="AA3" r:id="rId2" xr:uid="{5E255FC0-F58D-49C6-8B3F-2B505025024D}"/>
    <hyperlink ref="AA4" r:id="rId3" xr:uid="{4F003E0F-7B29-4246-9CE8-C1A107E1124A}"/>
    <hyperlink ref="AA5" r:id="rId4" xr:uid="{1D67A448-8CDE-4382-91BF-D7F5D850DBEC}"/>
    <hyperlink ref="AA6" r:id="rId5" xr:uid="{F1E6EF50-7ABA-4097-B46D-861B7666EB90}"/>
    <hyperlink ref="AA7" r:id="rId6" xr:uid="{A567D86F-EAAD-4378-BB8A-B4531FA70E71}"/>
    <hyperlink ref="AA8" r:id="rId7" xr:uid="{1C97FC47-50FB-47AC-AF11-C82671C00925}"/>
    <hyperlink ref="AA9" r:id="rId8" xr:uid="{E6A57441-69D7-4248-939E-A96FD76B324E}"/>
    <hyperlink ref="AA10" r:id="rId9" xr:uid="{D132FFE1-D15A-4DC7-9269-B4FC867926BE}"/>
    <hyperlink ref="AA11" r:id="rId10" xr:uid="{3E096171-671F-4ACA-8577-82E277BBC41A}"/>
    <hyperlink ref="AA12" r:id="rId11" xr:uid="{77A42B2D-E70C-446C-99EC-C01E16C1ED3C}"/>
    <hyperlink ref="AA13" r:id="rId12" xr:uid="{5C6AF4C3-5325-4702-A299-44EB3C8444D6}"/>
    <hyperlink ref="AA14" r:id="rId13" xr:uid="{956FF619-88EE-43D5-8214-AC38E358CE69}"/>
    <hyperlink ref="AA41" r:id="rId14" xr:uid="{B4CB6E06-4C4C-420E-AC32-6E4663A3B764}"/>
    <hyperlink ref="AA42" r:id="rId15" xr:uid="{24CD4EF8-DBF2-4F96-878B-DB94FF910FE4}"/>
    <hyperlink ref="AA43" r:id="rId16" xr:uid="{6849DC40-A90C-44C6-A7F7-C6661B66731F}"/>
    <hyperlink ref="AA44" r:id="rId17" xr:uid="{4ED89835-D111-4183-AB92-E631EC451416}"/>
    <hyperlink ref="AA45" r:id="rId18" xr:uid="{12B0A0F6-9274-4FD5-82BF-1E5D5F3D2551}"/>
    <hyperlink ref="AA46" r:id="rId19" xr:uid="{99465825-5058-4399-8320-39724739BD49}"/>
    <hyperlink ref="AA47" r:id="rId20" xr:uid="{BA16A7F0-EB88-42F8-9C58-E0E321CEF477}"/>
    <hyperlink ref="AA48" r:id="rId21" xr:uid="{0397A083-4CD6-43CA-B748-F20CB34CD494}"/>
    <hyperlink ref="AA49" r:id="rId22" xr:uid="{CBB7B3C9-9CC6-4B7E-AF0D-F51F737F5B31}"/>
    <hyperlink ref="AA50" r:id="rId23" xr:uid="{B10EABA6-A874-4687-98DB-EF71AF129BCA}"/>
    <hyperlink ref="AA51" r:id="rId24" xr:uid="{86F3759A-A520-4991-B0C1-73DA19F0DEC2}"/>
    <hyperlink ref="AA52" r:id="rId25" xr:uid="{299A5328-DD50-4EDB-9CB2-C5EF41EEE370}"/>
    <hyperlink ref="AA53" r:id="rId26" xr:uid="{EE34888A-BFB1-4D17-9D48-6F5F59FC37B6}"/>
    <hyperlink ref="AA28" r:id="rId27" xr:uid="{7E1903D8-02B5-4E84-8F48-9F6CB0F3DEFC}"/>
    <hyperlink ref="AA29" r:id="rId28" xr:uid="{182923C6-E02F-4E78-A961-D4DEAEBB75FE}"/>
    <hyperlink ref="AA30" r:id="rId29" xr:uid="{D8309BE1-B69E-4985-AACB-8D75D2006F56}"/>
    <hyperlink ref="AA31" r:id="rId30" xr:uid="{30EA74F0-FB65-432E-AF6D-C7DED0AA176F}"/>
    <hyperlink ref="AA32" r:id="rId31" xr:uid="{BBE5CA19-74F9-45A9-B898-34F932B153F8}"/>
    <hyperlink ref="AA33" r:id="rId32" xr:uid="{49B3EB18-EB86-4628-ACB2-DAA84D181790}"/>
    <hyperlink ref="AA34" r:id="rId33" xr:uid="{080675E4-FB84-4D7B-A9AF-70B07BAE19C5}"/>
    <hyperlink ref="AA35" r:id="rId34" xr:uid="{6F53727C-FBC0-4BCB-A216-5235C54150E5}"/>
    <hyperlink ref="AA36" r:id="rId35" xr:uid="{A496BE3F-C191-47C2-9758-64F857F3C221}"/>
    <hyperlink ref="AA37" r:id="rId36" xr:uid="{F7CB4F3E-06DA-4728-98C6-FB9387D524D8}"/>
    <hyperlink ref="AA38" r:id="rId37" xr:uid="{BB7643A9-74B2-4082-9CED-F76402DEF725}"/>
    <hyperlink ref="AA39" r:id="rId38" xr:uid="{EBB685FE-F528-4963-B2BF-6487ACECC890}"/>
    <hyperlink ref="AA40" r:id="rId39" xr:uid="{D9575A3F-4C15-4AB6-9896-D7027430A2C8}"/>
    <hyperlink ref="AA15" r:id="rId40" xr:uid="{1724B8EB-37DE-4550-A973-65241EB68D48}"/>
    <hyperlink ref="AA16" r:id="rId41" xr:uid="{8CE5BCC6-EE4C-4B67-8621-6F0732258494}"/>
    <hyperlink ref="AA17" r:id="rId42" xr:uid="{1BDC592E-5A56-407C-90C1-FD3CDCA50D07}"/>
    <hyperlink ref="AA18" r:id="rId43" xr:uid="{BC78D70F-A69E-4D57-B2A2-C06C67844A35}"/>
    <hyperlink ref="AA19" r:id="rId44" xr:uid="{7EB90554-CC5C-4511-90CC-AFF1EB7092E9}"/>
    <hyperlink ref="AA20" r:id="rId45" xr:uid="{B2C9F81B-2D2A-423E-B34A-EFD6E947FC28}"/>
    <hyperlink ref="AA21" r:id="rId46" xr:uid="{B58BF3D0-BDC6-4F0C-BEDB-F8FE4159AE56}"/>
    <hyperlink ref="AA22" r:id="rId47" xr:uid="{6739D522-8B12-42E1-8D83-8C60502E0398}"/>
    <hyperlink ref="AA23" r:id="rId48" xr:uid="{502F569B-8F70-4EB2-B6DC-14F84D8E2ADB}"/>
    <hyperlink ref="AA24" r:id="rId49" xr:uid="{D62A0521-D125-4DC3-9B54-BE22C1E3320E}"/>
    <hyperlink ref="AA25" r:id="rId50" xr:uid="{DB5F0961-4F79-47D2-B1B8-4ECB4EE98910}"/>
    <hyperlink ref="AA26" r:id="rId51" xr:uid="{93776E2B-63C5-4A7A-9027-FFF52FA21C5B}"/>
    <hyperlink ref="AA27" r:id="rId52" xr:uid="{F1AB49DD-B792-432F-A3D9-BDFE8D001352}"/>
    <hyperlink ref="AA54" r:id="rId53" xr:uid="{DDE07504-BF9E-4B45-857F-236F920E9B1C}"/>
    <hyperlink ref="AA55" r:id="rId54" xr:uid="{8784C323-338C-40EF-95E5-2CC291408233}"/>
    <hyperlink ref="AA56" r:id="rId55" xr:uid="{53D41416-0BC6-4DBA-815C-BA4DCDF66956}"/>
    <hyperlink ref="AA57" r:id="rId56" xr:uid="{65DA46CC-80A4-4EC0-B9A0-103D9893792B}"/>
    <hyperlink ref="AA58" r:id="rId57" xr:uid="{70CAE480-5004-4C10-BDB4-68708BDD6667}"/>
    <hyperlink ref="AA59" r:id="rId58" xr:uid="{A52BB8A1-AD9E-48BB-B526-98CFD88224B6}"/>
    <hyperlink ref="AA60" r:id="rId59" xr:uid="{ED4F18AE-3BAB-4D7A-B8A2-796AC318F4E7}"/>
    <hyperlink ref="AA83" r:id="rId60" xr:uid="{7CDDE22B-A692-44E3-8E89-6DA01A5AF3F4}"/>
    <hyperlink ref="AA84" r:id="rId61" xr:uid="{15D35136-B76F-46A2-B196-780C379EDD44}"/>
    <hyperlink ref="AA85" r:id="rId62" xr:uid="{6743CF37-BA4D-4B20-98FC-5AF9260DFF39}"/>
    <hyperlink ref="AA86" r:id="rId63" xr:uid="{908F9871-9D2B-462F-90BD-60FFD4BFF92A}"/>
    <hyperlink ref="AA87" r:id="rId64" xr:uid="{9732C36B-D203-4A27-BFE5-8A98BFBD79D5}"/>
    <hyperlink ref="AA88" r:id="rId65" xr:uid="{1EADE9EA-4405-460D-A9ED-C7A36995D18E}"/>
    <hyperlink ref="AA89" r:id="rId66" xr:uid="{71C5BE24-51E8-471C-AA5D-46CB103AC3AF}"/>
    <hyperlink ref="AA61" r:id="rId67" xr:uid="{85B318EC-C4CF-418F-BC97-A6C062748966}"/>
    <hyperlink ref="AA62" r:id="rId68" xr:uid="{39758176-3539-4CCB-BAD8-03327472DE9F}"/>
    <hyperlink ref="AA63" r:id="rId69" xr:uid="{7375CAF7-DB6E-4AFA-BAA3-D2DC7A4EE76A}"/>
    <hyperlink ref="AA64" r:id="rId70" xr:uid="{74C807B2-3BA3-4F5B-ACDF-B8A3A05F42A0}"/>
    <hyperlink ref="AA65" r:id="rId71" xr:uid="{16F88E29-C53E-47AC-8982-217A5B0825A1}"/>
    <hyperlink ref="AA66" r:id="rId72" xr:uid="{779E451E-21E0-4113-B45B-9F483267E1CD}"/>
    <hyperlink ref="AA67" r:id="rId73" xr:uid="{0A57C1DB-A791-4178-951C-F84A946E14F9}"/>
    <hyperlink ref="AA68" r:id="rId74" xr:uid="{739A10C7-9259-42A4-A0F5-D6EE3664E92B}"/>
    <hyperlink ref="AA69" r:id="rId75" xr:uid="{7C96DF79-CA2C-40C5-996C-594707ABDF17}"/>
    <hyperlink ref="AA70" r:id="rId76" xr:uid="{85E0C1B9-23F7-438A-916A-9687F7D2EAB6}"/>
    <hyperlink ref="AA71" r:id="rId77" xr:uid="{AAF87D39-D5E4-46F6-9FAF-E4E27196BA42}"/>
    <hyperlink ref="AA72" r:id="rId78" xr:uid="{4E5CEB04-F30D-452E-BC7E-848BB60A9F55}"/>
    <hyperlink ref="AA73" r:id="rId79" xr:uid="{EA77478F-8F9E-4AD8-9DDF-96EEC7356F85}"/>
    <hyperlink ref="AA74" r:id="rId80" xr:uid="{A4CBB70E-A651-4859-8D75-8FFDA24ECF01}"/>
    <hyperlink ref="AA75" r:id="rId81" xr:uid="{21C84411-42F1-4BCB-9F16-CC0A306A3DC7}"/>
    <hyperlink ref="AA76" r:id="rId82" xr:uid="{147C41AA-8460-46A5-86C9-68D6C3967BB3}"/>
    <hyperlink ref="AA77" r:id="rId83" xr:uid="{14251138-0A41-4BC3-A525-3E433ACE48D3}"/>
    <hyperlink ref="AA78" r:id="rId84" xr:uid="{10441364-DF20-466C-A974-A768EC672122}"/>
    <hyperlink ref="AA79" r:id="rId85" xr:uid="{AC4C5BD0-E32C-443A-A3BB-4B421B4889C0}"/>
    <hyperlink ref="AA80" r:id="rId86" xr:uid="{A3947B5C-F0D5-44B5-A599-205B5268EA90}"/>
    <hyperlink ref="AA81" r:id="rId87" xr:uid="{11A8EEBC-8F5F-4DD0-8A77-37E12F87D359}"/>
    <hyperlink ref="AA82" r:id="rId88" xr:uid="{C501B9C3-0328-4CB3-920D-AC1BE2659A1D}"/>
    <hyperlink ref="AA90" r:id="rId89" xr:uid="{E99A1517-CB5E-4AE9-AEB5-CD04029F8253}"/>
    <hyperlink ref="AA91" r:id="rId90" xr:uid="{0F8E1C7B-360A-4859-A2D8-3C7FE7C2B12A}"/>
    <hyperlink ref="AA92" r:id="rId91" xr:uid="{5CBAE6E5-45AD-4AD4-96AA-33FA1610A5E5}"/>
    <hyperlink ref="AA93" r:id="rId92" xr:uid="{330FB9C8-95BD-4910-AF82-C704E1D5BEC6}"/>
    <hyperlink ref="AA94" r:id="rId93" xr:uid="{4341E88B-DD57-4392-B931-C2607C636970}"/>
    <hyperlink ref="AA95" r:id="rId94" xr:uid="{D8D632B2-D745-468C-8E2D-4823602F6BD2}"/>
    <hyperlink ref="AA96" r:id="rId95" xr:uid="{3387C77F-76B9-494D-9F98-4EE6F505E426}"/>
    <hyperlink ref="AA97" r:id="rId96" xr:uid="{8D43D4D3-D320-44CB-9258-EF7ABB3DF4B4}"/>
    <hyperlink ref="AA98" r:id="rId97" xr:uid="{8E11F91E-FC9E-42A4-A18C-92500058D41F}"/>
    <hyperlink ref="AA99" r:id="rId98" xr:uid="{C06E6EEA-9AB4-4A6E-9174-8A12CB9DD39A}"/>
    <hyperlink ref="AA100" r:id="rId99" xr:uid="{6D595A1C-5A97-4A00-B383-6502311ADDAA}"/>
    <hyperlink ref="AA101" r:id="rId100" xr:uid="{5F931BA5-0602-418F-BB60-D5977D765353}"/>
    <hyperlink ref="AA102" r:id="rId101" xr:uid="{0F09A315-5223-4171-83BE-E0590B171655}"/>
    <hyperlink ref="AA103" r:id="rId102" xr:uid="{54EF51B2-37AF-4542-A8F8-6A92DCBCB75A}"/>
    <hyperlink ref="AA104" r:id="rId103" xr:uid="{24AEC09D-1636-4C8D-9F57-CAB9C5B8F2E1}"/>
    <hyperlink ref="AA105" r:id="rId104" xr:uid="{E067002C-CFD1-49AC-BF3B-4CA8B248CB7F}"/>
    <hyperlink ref="AA106" r:id="rId105" xr:uid="{F01520A7-1392-4CDB-A7A4-4D07E92202E5}"/>
    <hyperlink ref="AA107" r:id="rId106" xr:uid="{B1A28CDE-1049-4858-A89B-E5237A5364CE}"/>
    <hyperlink ref="AA108" r:id="rId107" xr:uid="{CD542D76-AC23-43D2-88E8-FF72B3146CBA}"/>
    <hyperlink ref="AA109" r:id="rId108" xr:uid="{C22721C0-404E-4ED6-8761-2E19AF4F0EFC}"/>
    <hyperlink ref="AA110" r:id="rId109" xr:uid="{7E2DFCC6-C96F-4C77-A502-86AA2B4C1030}"/>
    <hyperlink ref="AA111" r:id="rId110" xr:uid="{05163FFE-4100-4667-A1E6-4FFC0F2ADB48}"/>
    <hyperlink ref="Z112" r:id="rId111" xr:uid="{BBB6DFD5-3E3B-4D8D-8275-3EB40A49BBA4}"/>
    <hyperlink ref="AA112" r:id="rId112" xr:uid="{A0CE2E37-3911-4B8A-9368-C08ECB2733B8}"/>
    <hyperlink ref="AA113" r:id="rId113" xr:uid="{0F9961C7-8673-4D41-A200-A55545C061F4}"/>
    <hyperlink ref="AA114" r:id="rId114" xr:uid="{98BC5074-E2EA-4D02-9F3F-93F2CC2114A4}"/>
    <hyperlink ref="AA159" r:id="rId115" xr:uid="{C1009B1F-FD7F-42A6-9113-46BFE9EFE156}"/>
    <hyperlink ref="AA160" r:id="rId116" xr:uid="{BFAB9102-D306-4AD6-BE48-85E83B15D9DA}"/>
    <hyperlink ref="AA161" r:id="rId117" xr:uid="{1A77B092-1F64-4F5B-BC51-CDC9722AB638}"/>
    <hyperlink ref="AA162" r:id="rId118" xr:uid="{09925420-5667-4E30-ADAD-049ECEED1729}"/>
    <hyperlink ref="AA163" r:id="rId119" xr:uid="{B81D4ADB-4B7F-4E1B-9EE6-BA1BBC77F6B3}"/>
    <hyperlink ref="AA164" r:id="rId120" xr:uid="{99B50A78-C6A0-4E91-9488-30E0B5F433E7}"/>
    <hyperlink ref="AA165" r:id="rId121" xr:uid="{26781AA3-F07C-4506-9268-B572C3079299}"/>
    <hyperlink ref="AA166" r:id="rId122" xr:uid="{D5C95DEF-0DE0-4A24-9B73-3F7A9474BFD7}"/>
    <hyperlink ref="AA167" r:id="rId123" xr:uid="{4B071418-500B-4A99-A107-F1A70F451988}"/>
    <hyperlink ref="AA168" r:id="rId124" xr:uid="{442204EE-FCF8-4BD3-8F6E-4187C2D6C80A}"/>
    <hyperlink ref="AA169" r:id="rId125" xr:uid="{3F902E8A-A506-4D3E-9853-85CB5F7C24DB}"/>
    <hyperlink ref="AA170" r:id="rId126" xr:uid="{5FF1D22D-8560-4FDC-9F84-93C9EECA16E7}"/>
    <hyperlink ref="AA171" r:id="rId127" xr:uid="{CC366470-F8E8-4CAD-B5D1-7F39FC4970CA}"/>
    <hyperlink ref="AA198" r:id="rId128" xr:uid="{FEB6E404-C18D-4ADD-B0E0-DF74036EF069}"/>
    <hyperlink ref="AA199" r:id="rId129" xr:uid="{A53A1D68-96D9-4371-9330-EF41F7717AAB}"/>
    <hyperlink ref="AA200" r:id="rId130" xr:uid="{BB3B7A61-05B1-442C-A572-46018A844EF4}"/>
    <hyperlink ref="AA201" r:id="rId131" xr:uid="{7E62B2B7-9B66-456C-AF02-D59209538145}"/>
    <hyperlink ref="AA202" r:id="rId132" xr:uid="{8A0D5F9E-79BF-4E39-8DB9-867D4B383B75}"/>
    <hyperlink ref="AA203" r:id="rId133" xr:uid="{7D904517-8BFB-41FC-BBAC-488F571EF66C}"/>
    <hyperlink ref="AA204" r:id="rId134" xr:uid="{05855DA9-F01A-44F9-8CC7-F21C60B74D11}"/>
    <hyperlink ref="AA205" r:id="rId135" xr:uid="{F04FA78A-B2C1-4950-ADD1-9F1275D79A40}"/>
    <hyperlink ref="AA206" r:id="rId136" xr:uid="{13364982-C2CA-4FBB-9F62-8198EE724283}"/>
    <hyperlink ref="AA207" r:id="rId137" xr:uid="{00CC1D48-9B28-40CE-8B94-8BFCE9E9FC38}"/>
    <hyperlink ref="AA208" r:id="rId138" xr:uid="{D0029DFA-D002-464B-8590-2C45FE8CCED1}"/>
    <hyperlink ref="AA209" r:id="rId139" xr:uid="{5DBC697F-64A0-4AE9-BB15-4E892CFCB3BB}"/>
    <hyperlink ref="AA210" r:id="rId140" xr:uid="{6754933D-AC9C-4FE3-A91D-2CC72D2113FF}"/>
    <hyperlink ref="AA185" r:id="rId141" xr:uid="{F6292906-B934-4373-AA38-B648A5528E37}"/>
    <hyperlink ref="AA186" r:id="rId142" xr:uid="{B06CA7D3-C0BD-469C-B2BC-07CC546A23DF}"/>
    <hyperlink ref="AA187" r:id="rId143" xr:uid="{03CC7E91-5443-4FEF-98E9-5EBBCF1CCC41}"/>
    <hyperlink ref="AA188" r:id="rId144" xr:uid="{DEFD222F-6F0E-472E-B268-684893C74243}"/>
    <hyperlink ref="AA189" r:id="rId145" xr:uid="{3B425489-4062-4E41-9F75-BB463EEE3002}"/>
    <hyperlink ref="AA190" r:id="rId146" xr:uid="{F417315C-CF66-47A6-8FFF-515F92B28AB0}"/>
    <hyperlink ref="AA191" r:id="rId147" xr:uid="{D193A445-7E91-410C-B108-1050616C12DD}"/>
    <hyperlink ref="AA192" r:id="rId148" xr:uid="{C2820A14-5C10-4FB6-8501-21DCC71C2EC6}"/>
    <hyperlink ref="AA193" r:id="rId149" xr:uid="{D99E6B4B-D12C-4263-927E-1B1ADD5BF33A}"/>
    <hyperlink ref="AA194" r:id="rId150" xr:uid="{94FFFD9D-8CEC-4D66-8BED-A16F34D4C758}"/>
    <hyperlink ref="AA195" r:id="rId151" xr:uid="{B6EB09DD-840B-47F8-8E32-C3F0509F7A60}"/>
    <hyperlink ref="AA196" r:id="rId152" xr:uid="{FA84CB94-E217-4165-9D4E-D26EB1B3709A}"/>
    <hyperlink ref="AA197" r:id="rId153" xr:uid="{D801ABBC-DEEC-42F9-A9F8-FF2FBC584561}"/>
    <hyperlink ref="AA172" r:id="rId154" xr:uid="{E2BA7085-595A-41BE-AC9D-D25E9925DA74}"/>
    <hyperlink ref="AA173" r:id="rId155" xr:uid="{B658329B-3B01-489B-82F0-CF9B98BA8279}"/>
    <hyperlink ref="AA174" r:id="rId156" xr:uid="{803D5FB6-871C-45C1-9C6B-ABE740EBA3C7}"/>
    <hyperlink ref="AA175" r:id="rId157" xr:uid="{68320E7D-C831-404B-B836-D06CADF41812}"/>
    <hyperlink ref="AA176" r:id="rId158" xr:uid="{946203E9-2240-46AF-B587-D75FF2C33EE0}"/>
    <hyperlink ref="AA177" r:id="rId159" xr:uid="{32D93C68-ABD7-41AE-8F48-886C27B90587}"/>
    <hyperlink ref="AA178" r:id="rId160" xr:uid="{E26E27A2-DCAB-4BAE-B273-3F90CFF73E63}"/>
    <hyperlink ref="AA179" r:id="rId161" xr:uid="{6F169BF4-C254-4D79-A8BF-234DFAB5C74B}"/>
    <hyperlink ref="AA180" r:id="rId162" xr:uid="{DEBAC7C9-BD2C-47E6-9203-6A985E4BC9B9}"/>
    <hyperlink ref="AA181" r:id="rId163" xr:uid="{57AC95ED-F1BB-4A4C-9012-FE219B639540}"/>
    <hyperlink ref="AA182" r:id="rId164" xr:uid="{97A841C2-C2B1-4955-8BFD-3CEB817980B2}"/>
    <hyperlink ref="AA183" r:id="rId165" xr:uid="{76BBAB22-27C4-4718-8BA7-33758D85E951}"/>
    <hyperlink ref="AA184" r:id="rId166" xr:uid="{57D8B025-349D-4297-A2A8-5D40166B9948}"/>
    <hyperlink ref="AA211" r:id="rId167" xr:uid="{1941ADE5-CE55-42A2-8099-CA2F78C354AA}"/>
    <hyperlink ref="AA212" r:id="rId168" xr:uid="{D7377DED-326D-4208-BED2-AA70D48305B8}"/>
    <hyperlink ref="AA213" r:id="rId169" xr:uid="{48D4524E-6268-45B7-84B6-03927BCA677C}"/>
    <hyperlink ref="AA214" r:id="rId170" xr:uid="{0F16EF3A-AB7C-4F91-B453-30CE6ACA8066}"/>
    <hyperlink ref="AA215" r:id="rId171" xr:uid="{D4330F7A-687A-40E0-B76D-32F7304226B7}"/>
    <hyperlink ref="AA216" r:id="rId172" xr:uid="{2A356425-9AC9-4B05-AFFA-9A4F95598431}"/>
    <hyperlink ref="AA217" r:id="rId173" xr:uid="{1AF513B0-4AA7-4FDF-9742-D536A76A5A62}"/>
    <hyperlink ref="AA240" r:id="rId174" xr:uid="{140C2F19-2F51-48F8-8FA9-189975ED991F}"/>
    <hyperlink ref="AA241" r:id="rId175" xr:uid="{BAA1FC39-1721-4D2C-BB44-5C067B11AAFF}"/>
    <hyperlink ref="AA242" r:id="rId176" xr:uid="{E68D2286-D519-4222-A844-21BACFE52C4B}"/>
    <hyperlink ref="AA243" r:id="rId177" xr:uid="{3FEF1D62-698F-487C-B001-7755DF4BCA78}"/>
    <hyperlink ref="AA244" r:id="rId178" xr:uid="{34E04525-371A-4E5A-A342-04049BAAC568}"/>
    <hyperlink ref="AA245" r:id="rId179" xr:uid="{1B317D11-F10F-49B5-B7E4-3E88CD157712}"/>
    <hyperlink ref="AA246" r:id="rId180" xr:uid="{CB6A27D3-D2B9-4024-9929-E0D3A88205CA}"/>
    <hyperlink ref="AA218" r:id="rId181" xr:uid="{41BD25DE-D3F9-4D6D-82E2-72E002726F78}"/>
    <hyperlink ref="AA219" r:id="rId182" xr:uid="{A93356B4-2D71-4DEF-8DD4-22D5D48066AC}"/>
    <hyperlink ref="AA220" r:id="rId183" xr:uid="{0E3D2BB2-BFF2-4149-AEEB-FB3A2140263F}"/>
    <hyperlink ref="AA221" r:id="rId184" xr:uid="{865FBA9B-AE08-48FF-B5A8-AA5472986D88}"/>
    <hyperlink ref="AA222" r:id="rId185" xr:uid="{E08000F7-EEA6-4FF3-8E8D-31E4F2B213D6}"/>
    <hyperlink ref="AA223" r:id="rId186" xr:uid="{ABCD330D-C8D8-4DC1-844A-1A583A0450E2}"/>
    <hyperlink ref="AA224" r:id="rId187" xr:uid="{4F9659CB-0B70-495E-AFAE-9E11FF526241}"/>
    <hyperlink ref="AA225" r:id="rId188" xr:uid="{0D6E8236-141B-41A1-911B-2C94DC2B708F}"/>
    <hyperlink ref="AA226" r:id="rId189" xr:uid="{EF82F9EC-B2F0-4BF7-ACDC-E1795FDE3A02}"/>
    <hyperlink ref="AA227" r:id="rId190" xr:uid="{9866EBF8-3C01-40D2-BF20-9FB6335318DE}"/>
    <hyperlink ref="AA228" r:id="rId191" xr:uid="{E5AB18BF-DDDF-4520-87BA-C4E1E34F80B0}"/>
    <hyperlink ref="AA229" r:id="rId192" xr:uid="{10E29B24-06C4-4BF4-B203-A0983E12591A}"/>
    <hyperlink ref="AA230" r:id="rId193" xr:uid="{617F8F24-66DF-4F1D-AECB-34AA3913929B}"/>
    <hyperlink ref="AA231" r:id="rId194" xr:uid="{62592F9D-07FB-401E-BB14-A4AA7AD63000}"/>
    <hyperlink ref="AA232" r:id="rId195" xr:uid="{14CBDBC1-D93A-4AB5-807E-2697225A3A5C}"/>
    <hyperlink ref="AA233" r:id="rId196" xr:uid="{2149786C-18BE-4554-A4AC-43191562878C}"/>
    <hyperlink ref="AA234" r:id="rId197" xr:uid="{E5D3F50F-2293-4E36-9340-0F6DEDF2E696}"/>
    <hyperlink ref="AA235" r:id="rId198" xr:uid="{3DB51EBD-E602-4BB7-9BC7-3E2551D46CA4}"/>
    <hyperlink ref="AA236" r:id="rId199" xr:uid="{35AFC51B-3B7B-4FD2-9256-7664E9934D0A}"/>
    <hyperlink ref="AA237" r:id="rId200" xr:uid="{000B839E-C182-4496-BC4D-43CFD60229BF}"/>
    <hyperlink ref="AA238" r:id="rId201" xr:uid="{F85D2B25-642B-4719-B85F-E3F43AD4CF01}"/>
    <hyperlink ref="AA239" r:id="rId202" xr:uid="{B93E53A6-6D9D-4A84-8CA9-F9CD68316166}"/>
    <hyperlink ref="AA247" r:id="rId203" xr:uid="{E0570DAC-3533-4DE1-A884-E8AEEA020DA1}"/>
    <hyperlink ref="AA248" r:id="rId204" xr:uid="{5E38DEA4-7E2A-4B90-A4B6-21453C050231}"/>
    <hyperlink ref="AA249" r:id="rId205" xr:uid="{573DFB54-D029-4B72-ACAF-0B7BFE3BE536}"/>
    <hyperlink ref="AA250" r:id="rId206" xr:uid="{CCDF7640-B110-4CEC-90DE-B6C88F397450}"/>
    <hyperlink ref="AA251" r:id="rId207" xr:uid="{3372DC5E-4946-4593-B7C0-50B1CADDCB91}"/>
    <hyperlink ref="AA252" r:id="rId208" xr:uid="{AA993451-1E02-4DDA-BED6-CD2483CD97B1}"/>
    <hyperlink ref="AA253" r:id="rId209" xr:uid="{B37A865B-80C4-4751-A86A-C66B746FEECF}"/>
    <hyperlink ref="AA254" r:id="rId210" xr:uid="{1AC13C30-0F79-426D-B8D7-2ECE6FB1CC97}"/>
    <hyperlink ref="AA255" r:id="rId211" xr:uid="{5D5FD445-1810-4515-A395-1320AFD532C6}"/>
    <hyperlink ref="AA256" r:id="rId212" xr:uid="{E9BDA660-FDF9-4E6D-B6DF-AB575464B525}"/>
    <hyperlink ref="AA257" r:id="rId213" xr:uid="{AE6450F7-ED1E-4E43-85C3-B7B9F57BD4A3}"/>
    <hyperlink ref="AA258" r:id="rId214" xr:uid="{F3DFD9A9-DB91-40D4-A069-45096C25760C}"/>
    <hyperlink ref="AA259" r:id="rId215" xr:uid="{0F4DE26B-2949-43CB-8859-62ADE597E0FA}"/>
    <hyperlink ref="AA260" r:id="rId216" xr:uid="{67C6DE21-67B8-433C-AAB2-37A16311F92D}"/>
    <hyperlink ref="AA261" r:id="rId217" xr:uid="{63AE49B1-3E0B-4975-9D44-30D3880A82C2}"/>
    <hyperlink ref="AA262" r:id="rId218" xr:uid="{C7E219AA-FD4E-4300-9937-820EA3ABA4E8}"/>
    <hyperlink ref="AA263" r:id="rId219" xr:uid="{CF5798FF-BD86-4D95-8181-520C6633AD29}"/>
    <hyperlink ref="AA264" r:id="rId220" xr:uid="{BA587E9A-C5AD-4F4C-AED9-6DC9C75860DC}"/>
    <hyperlink ref="AA265" r:id="rId221" xr:uid="{68BF2499-8D58-4F7E-BA64-3A741D2D1AFF}"/>
    <hyperlink ref="AA266" r:id="rId222" xr:uid="{0298CFC0-E0A1-49E2-9A7E-420CD07AC97D}"/>
    <hyperlink ref="AA267" r:id="rId223" xr:uid="{5E37E923-36B4-4866-9849-CEC36AF09767}"/>
    <hyperlink ref="AA268" r:id="rId224" xr:uid="{57468E8A-15AC-4AD6-85C7-D516BF995DDE}"/>
    <hyperlink ref="Z269" r:id="rId225" xr:uid="{4A335DB6-85AD-4591-89BA-9AC6BA586671}"/>
    <hyperlink ref="AA269" r:id="rId226" xr:uid="{DF9B9053-107D-4E9B-98B9-4CFAC81A1716}"/>
    <hyperlink ref="AA270" r:id="rId227" xr:uid="{F99DA4A2-66E0-4604-8677-69A371E44788}"/>
    <hyperlink ref="AA271" r:id="rId228" xr:uid="{FB96A641-F409-4E60-98BF-DBFBAFDE3943}"/>
    <hyperlink ref="AA316" r:id="rId229" xr:uid="{45849DB0-7BC0-4F80-9B30-93C53C09E0E5}"/>
    <hyperlink ref="AA317" r:id="rId230" xr:uid="{AA419109-0956-4F26-B587-6BE6EA8766AE}"/>
    <hyperlink ref="AA318" r:id="rId231" xr:uid="{6B4868A5-E810-4962-AC7F-8CF201D0F53E}"/>
    <hyperlink ref="AA319" r:id="rId232" xr:uid="{F0AAC772-74B2-4F8B-BDBC-FE8004224CB8}"/>
    <hyperlink ref="AA320" r:id="rId233" xr:uid="{22E0D0D4-D6B8-47ED-BE0F-C5A7499A1FCD}"/>
    <hyperlink ref="AA321" r:id="rId234" xr:uid="{AD09FA88-6D5F-424B-B7B8-CF01122BFF25}"/>
    <hyperlink ref="AA322" r:id="rId235" xr:uid="{5C3388FA-B62E-4BCE-8152-39A2F70F9EF6}"/>
    <hyperlink ref="AA323" r:id="rId236" xr:uid="{F93C61AE-2E45-4568-B87C-AF9F01D436B6}"/>
    <hyperlink ref="AA324" r:id="rId237" xr:uid="{02B8C4EB-0D83-4DC0-909D-2C133323A5C4}"/>
    <hyperlink ref="AA325" r:id="rId238" xr:uid="{DD783D2B-176A-4423-8F39-B2026BC4E548}"/>
    <hyperlink ref="AA326" r:id="rId239" xr:uid="{A953F859-7D76-4046-ACD8-9D5EE576C02B}"/>
    <hyperlink ref="AA327" r:id="rId240" xr:uid="{6B034A50-998A-4D73-92FE-F00275CA52D1}"/>
    <hyperlink ref="AA328" r:id="rId241" xr:uid="{C055677F-FCFE-492D-BF8B-89B9D4042335}"/>
    <hyperlink ref="AA355" r:id="rId242" xr:uid="{C8E8F4FA-5047-4BD7-A66C-D63FDB6C0A03}"/>
    <hyperlink ref="AA356" r:id="rId243" xr:uid="{3139E9DE-22E7-4924-A286-7D34F0A47CC8}"/>
    <hyperlink ref="AA357" r:id="rId244" xr:uid="{36AE6E80-9FF3-4391-A9CB-29D68E53D673}"/>
    <hyperlink ref="AA358" r:id="rId245" xr:uid="{865BC002-5911-4DBB-840E-42D5A6447DE8}"/>
    <hyperlink ref="AA359" r:id="rId246" xr:uid="{98336FF6-C917-41EE-AC69-ACD16949A841}"/>
    <hyperlink ref="AA360" r:id="rId247" xr:uid="{C00AD86E-87ED-4CE8-9BAF-0EA0F77209BA}"/>
    <hyperlink ref="AA361" r:id="rId248" xr:uid="{9B809FB4-58F3-45F9-9D96-1BD6A5F7640B}"/>
    <hyperlink ref="AA362" r:id="rId249" xr:uid="{3BA28FD9-E03E-4816-BBFA-13BC17E8EDAF}"/>
    <hyperlink ref="AA363" r:id="rId250" xr:uid="{F567CA66-A515-4215-9672-76610DAA134E}"/>
    <hyperlink ref="AA364" r:id="rId251" xr:uid="{0AD258B8-2C54-44C0-82F4-54F1ACDF8193}"/>
    <hyperlink ref="AA365" r:id="rId252" xr:uid="{8328F1F2-836A-439A-B912-0A7AB2D56192}"/>
    <hyperlink ref="AA366" r:id="rId253" xr:uid="{07B0E9C0-7D61-40E3-A51A-1198AEF9C93A}"/>
    <hyperlink ref="AA367" r:id="rId254" xr:uid="{F20E2CB5-1B78-4B10-8E9E-B53D8E1CC563}"/>
    <hyperlink ref="AA342" r:id="rId255" xr:uid="{528D2B1C-0A20-4F4C-9568-966E4DEF70BA}"/>
    <hyperlink ref="AA343" r:id="rId256" xr:uid="{696CE7C1-EEC3-458B-8348-EBD36F081AC4}"/>
    <hyperlink ref="AA344" r:id="rId257" xr:uid="{7B714E6B-0596-4225-B762-73D6A91259C6}"/>
    <hyperlink ref="AA345" r:id="rId258" xr:uid="{D5E3E094-8036-4F85-B4E1-DC140B131094}"/>
    <hyperlink ref="AA346" r:id="rId259" xr:uid="{176B8C31-0E21-4CCD-A405-24583EA10BF7}"/>
    <hyperlink ref="AA347" r:id="rId260" xr:uid="{2FFF82D5-1C6A-46DF-BA1A-F97AFE5705D7}"/>
    <hyperlink ref="AA348" r:id="rId261" xr:uid="{117CC04D-64D0-4891-9645-F55186655750}"/>
    <hyperlink ref="AA349" r:id="rId262" xr:uid="{4FFBEFE4-EB5B-448F-92B8-02955B815988}"/>
    <hyperlink ref="AA350" r:id="rId263" xr:uid="{B859ED97-C982-4742-B46F-933B9F7798D6}"/>
    <hyperlink ref="AA351" r:id="rId264" xr:uid="{8E22E3BF-E350-4AAC-8603-89CC596CA2CE}"/>
    <hyperlink ref="AA352" r:id="rId265" xr:uid="{BA06EFE3-592A-4F52-B229-D914D2B9073E}"/>
    <hyperlink ref="AA353" r:id="rId266" xr:uid="{6998CFDA-8A0E-476C-A5AB-2F8767981913}"/>
    <hyperlink ref="AA354" r:id="rId267" xr:uid="{C2495CE3-F8B1-475E-B657-85788004A0FF}"/>
    <hyperlink ref="AA329" r:id="rId268" xr:uid="{832A9988-36D6-4B5B-8463-09F183C4C5F2}"/>
    <hyperlink ref="AA330" r:id="rId269" xr:uid="{D8DEEBBF-4732-46A1-A84D-F8DBC55C961B}"/>
    <hyperlink ref="AA331" r:id="rId270" xr:uid="{790D99B5-A348-4F49-BF3D-CAF5DF452C00}"/>
    <hyperlink ref="AA332" r:id="rId271" xr:uid="{6959DC18-4CC3-4B8E-B825-E124353191CF}"/>
    <hyperlink ref="AA333" r:id="rId272" xr:uid="{D3F92D8C-CA94-4618-BD95-87252ADE4DDC}"/>
    <hyperlink ref="AA334" r:id="rId273" xr:uid="{388FCF07-8A25-4105-B84C-637C6573F2B1}"/>
    <hyperlink ref="AA335" r:id="rId274" xr:uid="{BBC13EB7-6B59-4E12-9B7D-8E00BF26744D}"/>
    <hyperlink ref="AA336" r:id="rId275" xr:uid="{28861B04-F12E-4EBE-AEFD-81654378123D}"/>
    <hyperlink ref="AA337" r:id="rId276" xr:uid="{990C5731-7F07-4509-94D7-C27D05BCFE02}"/>
    <hyperlink ref="AA338" r:id="rId277" xr:uid="{1A122C74-005E-42A6-B22F-8A5E63908499}"/>
    <hyperlink ref="AA339" r:id="rId278" xr:uid="{E911CAAF-E5B6-4FBC-8FF1-8A5F41B7A592}"/>
    <hyperlink ref="AA340" r:id="rId279" xr:uid="{27BB40D4-182D-48EE-8AD9-BB5BD617AE06}"/>
    <hyperlink ref="AA341" r:id="rId280" xr:uid="{8EB624A1-7026-46BC-A135-DB8B21A74C84}"/>
    <hyperlink ref="AA368" r:id="rId281" xr:uid="{EDA6C551-9C45-4C81-886D-6FF424A6F9B9}"/>
    <hyperlink ref="AA369" r:id="rId282" xr:uid="{089995CE-5DD5-4F5B-9F47-49EE5BC6BEFF}"/>
    <hyperlink ref="AA370" r:id="rId283" xr:uid="{D295AE21-7D61-4C68-8A24-B26A7F1C0392}"/>
    <hyperlink ref="AA371" r:id="rId284" xr:uid="{ECE89B16-4D64-47CD-8272-450CE5CEAD02}"/>
    <hyperlink ref="AA372" r:id="rId285" xr:uid="{C5D595AD-D42D-4889-A433-3CC8A786B87D}"/>
    <hyperlink ref="AA373" r:id="rId286" xr:uid="{33AE39E2-C396-4A5F-8CEC-4C669B55C29F}"/>
    <hyperlink ref="AA374" r:id="rId287" xr:uid="{538B5F9A-8B90-4A68-84B0-39DB7D3DEC3C}"/>
    <hyperlink ref="AA397" r:id="rId288" xr:uid="{C1A9EF81-ECA1-4B3F-B986-EB9108012ADC}"/>
    <hyperlink ref="AA398" r:id="rId289" xr:uid="{C666DE35-583A-4DD3-B39C-1AB765AEC9D5}"/>
    <hyperlink ref="AA399" r:id="rId290" xr:uid="{F342B77D-BFEC-485D-BE55-87875BA0829B}"/>
    <hyperlink ref="AA400" r:id="rId291" xr:uid="{04EF5C9A-6248-4EE3-996A-1A09429D7B31}"/>
    <hyperlink ref="AA401" r:id="rId292" xr:uid="{D4DBCE58-5DD5-498C-BCD4-79BBCD602F33}"/>
    <hyperlink ref="AA402" r:id="rId293" xr:uid="{763A227F-CF5D-4465-A6D5-520B256AF36D}"/>
    <hyperlink ref="AA403" r:id="rId294" xr:uid="{7B886A11-C1F6-42CC-A5DC-4E66A860D618}"/>
    <hyperlink ref="AA375" r:id="rId295" xr:uid="{376A521F-AC13-4B92-BDCD-8E7B96FF2686}"/>
    <hyperlink ref="AA376" r:id="rId296" xr:uid="{63998A7D-0498-4D01-B669-2094F84C1116}"/>
    <hyperlink ref="AA377" r:id="rId297" xr:uid="{8379FCF2-65A6-4FC2-896C-4F7A5E94B1CF}"/>
    <hyperlink ref="AA378" r:id="rId298" xr:uid="{8C47514A-25E2-45C6-8902-E6829F1DF7E1}"/>
    <hyperlink ref="AA379" r:id="rId299" xr:uid="{A1F54DE2-C0F3-43C6-BB23-6D533D218F7B}"/>
    <hyperlink ref="AA380" r:id="rId300" xr:uid="{061BC88A-D603-4863-A188-46689F37FC35}"/>
    <hyperlink ref="AA381" r:id="rId301" xr:uid="{688B598F-376F-4072-92C9-EE735D1453DD}"/>
    <hyperlink ref="AA382" r:id="rId302" xr:uid="{46E5E090-551D-4036-A88C-2BF1302D4A37}"/>
    <hyperlink ref="AA383" r:id="rId303" xr:uid="{29EEBB71-8970-4BCF-8403-D6C42BCBB3F1}"/>
    <hyperlink ref="AA384" r:id="rId304" xr:uid="{DC5CC633-857A-4FF1-BA4E-BB3879B416FC}"/>
    <hyperlink ref="AA385" r:id="rId305" xr:uid="{1DA92646-1AD2-46B9-AA79-D63AF4AD290F}"/>
    <hyperlink ref="AA386" r:id="rId306" xr:uid="{2AB84A63-CB6C-4571-97B1-075D0B9B8523}"/>
    <hyperlink ref="AA387" r:id="rId307" xr:uid="{6D8253DB-EF6A-4106-B5FF-96711C50FAA6}"/>
    <hyperlink ref="AA388" r:id="rId308" xr:uid="{85B28BCD-43C8-4148-9259-819B3237EA8C}"/>
    <hyperlink ref="AA389" r:id="rId309" xr:uid="{0BB4C397-9166-4DC5-8123-BAC049040E6E}"/>
    <hyperlink ref="AA390" r:id="rId310" xr:uid="{EA6F0C59-1750-4304-AE97-C95A5238DD86}"/>
    <hyperlink ref="AA391" r:id="rId311" xr:uid="{BE52D72A-157A-4B2B-9701-B7F5887F0FAF}"/>
    <hyperlink ref="AA392" r:id="rId312" xr:uid="{BA899ABF-1537-464D-B97A-966DEA6759E2}"/>
    <hyperlink ref="AA393" r:id="rId313" xr:uid="{63C01D69-0E14-4506-BA15-A06C7E0781AC}"/>
    <hyperlink ref="AA394" r:id="rId314" xr:uid="{37015D2A-E862-43B7-BB05-DE0322B96A73}"/>
    <hyperlink ref="AA395" r:id="rId315" xr:uid="{8EFD2FFE-4771-4179-B14D-9E25B0CFC150}"/>
    <hyperlink ref="AA396" r:id="rId316" xr:uid="{769D8562-5279-49ED-89AF-BCCEB5001BC2}"/>
    <hyperlink ref="AA404" r:id="rId317" xr:uid="{BEB02C85-8D78-432F-A1C3-DED3710F2FA1}"/>
    <hyperlink ref="AA405" r:id="rId318" xr:uid="{1C86F7B6-381A-49F1-A110-8DD61E7FE26E}"/>
    <hyperlink ref="AA406" r:id="rId319" xr:uid="{93FD3AC0-803C-4D88-B642-C43E756F69B9}"/>
    <hyperlink ref="AA407" r:id="rId320" xr:uid="{27EFB9BE-5511-4CD2-97A5-D6BAFA83AF78}"/>
    <hyperlink ref="AA408" r:id="rId321" xr:uid="{23BAF630-20D0-41B6-B5CF-F66E84FA8355}"/>
    <hyperlink ref="AA409" r:id="rId322" xr:uid="{1EE39709-327E-45D1-97E8-0CCE1C16B6AF}"/>
    <hyperlink ref="AA410" r:id="rId323" xr:uid="{227518BA-A646-44CD-89FE-8356B7C7CFFB}"/>
    <hyperlink ref="AA411" r:id="rId324" xr:uid="{07C6C421-D5D9-4324-B9C0-3B5EF33EFD21}"/>
    <hyperlink ref="AA412" r:id="rId325" xr:uid="{852A6076-5DC0-4962-90D6-21515BA6B235}"/>
    <hyperlink ref="AA413" r:id="rId326" xr:uid="{15F7BDD2-2F0C-458C-B117-3728B975B1D4}"/>
    <hyperlink ref="AA414" r:id="rId327" xr:uid="{C2EC558F-0A89-4B77-8E24-18B7972AB3B1}"/>
    <hyperlink ref="AA415" r:id="rId328" xr:uid="{3EA2CBE7-ADA2-4307-B606-1198A9CD7774}"/>
    <hyperlink ref="AA416" r:id="rId329" xr:uid="{13F6F372-3209-4BB7-B289-F16C2E9DCE81}"/>
    <hyperlink ref="AA417" r:id="rId330" xr:uid="{D51FDDBA-02E6-4DBF-82C1-2CADA0C0141C}"/>
    <hyperlink ref="AA418" r:id="rId331" xr:uid="{6661AAB1-B26E-47FD-8A08-EA0BC0256FAD}"/>
    <hyperlink ref="AA419" r:id="rId332" xr:uid="{F5FFD725-855E-44A7-9299-905E119F3D2E}"/>
    <hyperlink ref="AA420" r:id="rId333" xr:uid="{87785396-5D2A-481D-8868-75CBBF19C010}"/>
    <hyperlink ref="AA421" r:id="rId334" xr:uid="{2D9B7B09-08C4-4A2B-B548-1E7329CFD4F6}"/>
    <hyperlink ref="AA422" r:id="rId335" xr:uid="{905A4721-4CE1-4B8E-B03A-90ACFDE0226B}"/>
    <hyperlink ref="AA423" r:id="rId336" xr:uid="{006D30B0-F35D-4CDB-86A7-D46514D83916}"/>
    <hyperlink ref="AA424" r:id="rId337" xr:uid="{8DE9ED21-D6A1-4207-A2F4-DEFD5813CD46}"/>
    <hyperlink ref="AA425" r:id="rId338" xr:uid="{060E6908-01B3-4C2F-8313-F0D71C65F4E5}"/>
    <hyperlink ref="Z426" r:id="rId339" xr:uid="{B9312D70-82D3-4F82-B41B-096CE23087D1}"/>
    <hyperlink ref="AA426" r:id="rId340" xr:uid="{530F8727-5D31-486D-85C6-629393E1B4F8}"/>
    <hyperlink ref="AA427" r:id="rId341" xr:uid="{5D7235E0-B47B-41ED-8DF2-5252D1C2D7B9}"/>
    <hyperlink ref="AA428" r:id="rId342" xr:uid="{3DE5973D-B1B1-4F87-94F9-CC196B2F46E6}"/>
    <hyperlink ref="AA473" r:id="rId343" xr:uid="{5C9D4999-BE4E-4A10-8712-C71406515373}"/>
    <hyperlink ref="AA474" r:id="rId344" xr:uid="{0D364EF6-4B0A-4E8C-96D9-EE720ABB2EF8}"/>
    <hyperlink ref="AA475" r:id="rId345" xr:uid="{5D025AA4-11C1-4869-951B-9D9B6F2446D8}"/>
    <hyperlink ref="AA476" r:id="rId346" xr:uid="{FE92C31D-74FD-4B89-A481-3B81D74C09F2}"/>
    <hyperlink ref="AA477" r:id="rId347" xr:uid="{C136B7EA-F198-450F-B4FD-73D7923584F9}"/>
    <hyperlink ref="AA478" r:id="rId348" xr:uid="{31A5FB8E-79C0-4AC6-A8AC-6C0C674A1EE0}"/>
    <hyperlink ref="AA479" r:id="rId349" xr:uid="{33A5CB94-CF7D-421E-8152-0851B7014E0E}"/>
    <hyperlink ref="AA480" r:id="rId350" xr:uid="{8E2490B6-BEF0-43DD-B13F-0D91A4117A5F}"/>
    <hyperlink ref="AA481" r:id="rId351" xr:uid="{AE6C8EE3-1A89-4F1F-8830-EF6DDF0B6DEA}"/>
    <hyperlink ref="AA482" r:id="rId352" xr:uid="{BA5C701E-B6B3-46AE-A0F9-F285E96E220C}"/>
    <hyperlink ref="AA483" r:id="rId353" xr:uid="{D1AB67F7-0525-4648-BDBF-BA59574A59B1}"/>
    <hyperlink ref="AA484" r:id="rId354" xr:uid="{03353AC7-8A5D-4F15-94B8-49DCD0FAA5F1}"/>
    <hyperlink ref="AA485" r:id="rId355" xr:uid="{A518C8FC-1067-44CD-8461-68DAE2BE3290}"/>
    <hyperlink ref="AA512" r:id="rId356" xr:uid="{4C53963D-2E2E-43E7-B4BE-061B8E4BE52A}"/>
    <hyperlink ref="AA513" r:id="rId357" xr:uid="{3ABF3D9F-B09C-4E4F-958C-139573047D2D}"/>
    <hyperlink ref="AA514" r:id="rId358" xr:uid="{F8559585-CCB1-467A-86BE-DFC4EC1EB11C}"/>
    <hyperlink ref="AA515" r:id="rId359" xr:uid="{7E480CA7-E38B-45F9-94BF-FE4540B72CCA}"/>
    <hyperlink ref="AA516" r:id="rId360" xr:uid="{2E852D02-A84B-43FB-BCFD-BA691B138CC4}"/>
    <hyperlink ref="AA517" r:id="rId361" xr:uid="{5972CD2C-4FCF-4407-8122-6C59D6ACE936}"/>
    <hyperlink ref="AA518" r:id="rId362" xr:uid="{DFCFAAEA-CD9C-4B3A-9875-DCC609449F2C}"/>
    <hyperlink ref="AA519" r:id="rId363" xr:uid="{0D2BDD34-7D9C-478B-9A9C-A43D63283CE2}"/>
    <hyperlink ref="AA520" r:id="rId364" xr:uid="{8BCA626A-1E42-4913-9A2F-4B66BB1012D5}"/>
    <hyperlink ref="AA521" r:id="rId365" xr:uid="{A94466DF-9D1C-4893-AF8A-E625CB813EFE}"/>
    <hyperlink ref="AA522" r:id="rId366" xr:uid="{BEFD891B-9578-4692-AABF-633616E6C43F}"/>
    <hyperlink ref="AA523" r:id="rId367" xr:uid="{F340F107-321E-47F7-90A0-0923C5631CEB}"/>
    <hyperlink ref="AA524" r:id="rId368" xr:uid="{086A9D6B-55D0-49FC-B544-CC92FD09472A}"/>
    <hyperlink ref="AA499" r:id="rId369" xr:uid="{62555D6A-9FEE-4926-8900-63B4D2FB1069}"/>
    <hyperlink ref="AA500" r:id="rId370" xr:uid="{7CD2F389-D2B4-4A63-B076-F2FA3603AC75}"/>
    <hyperlink ref="AA501" r:id="rId371" xr:uid="{022B7183-DE3A-4D1B-9CF3-27E127A4E64E}"/>
    <hyperlink ref="AA502" r:id="rId372" xr:uid="{95988A1B-A46A-466F-A165-D176B32CB498}"/>
    <hyperlink ref="AA503" r:id="rId373" xr:uid="{3EDE7208-6CDA-439E-A69D-736A1CDD1B37}"/>
    <hyperlink ref="AA504" r:id="rId374" xr:uid="{6A81CB99-5370-42DD-9CEB-06099870C1E2}"/>
    <hyperlink ref="AA505" r:id="rId375" xr:uid="{DE56933E-C118-469A-A886-EFE3DD5FD091}"/>
    <hyperlink ref="AA506" r:id="rId376" xr:uid="{2C00B369-5D64-44B9-95CE-7569A06F6F12}"/>
    <hyperlink ref="AA507" r:id="rId377" xr:uid="{0757916F-8D04-47B8-84DB-F27374013CCB}"/>
    <hyperlink ref="AA508" r:id="rId378" xr:uid="{51FFA5FB-BE9E-4343-AABB-BD2304A024A2}"/>
    <hyperlink ref="AA509" r:id="rId379" xr:uid="{AAC267C3-6CA6-4D98-B2B3-E3798C6395E6}"/>
    <hyperlink ref="AA510" r:id="rId380" xr:uid="{1AC5F8AA-8176-4D28-90CB-98FA492980C3}"/>
    <hyperlink ref="AA511" r:id="rId381" xr:uid="{CB606B9C-7CB6-48F1-8E5A-78FAAF277C42}"/>
    <hyperlink ref="AA486" r:id="rId382" xr:uid="{F5762EDE-D158-4880-8443-51A0474D82EA}"/>
    <hyperlink ref="AA487" r:id="rId383" xr:uid="{9AE552A4-0784-47B2-8D2D-50E479E17515}"/>
    <hyperlink ref="AA488" r:id="rId384" xr:uid="{A2A50B66-7CC1-44F4-9465-ED547D89AD3A}"/>
    <hyperlink ref="AA489" r:id="rId385" xr:uid="{8A420EEA-F22B-4314-BE99-E7342D73D02D}"/>
    <hyperlink ref="AA490" r:id="rId386" xr:uid="{0B8BF5DA-3B54-447E-98FB-0C694F8F034B}"/>
    <hyperlink ref="AA491" r:id="rId387" xr:uid="{B6E5182F-9031-4D57-BDEB-BD79467EA1CC}"/>
    <hyperlink ref="AA492" r:id="rId388" xr:uid="{E185611F-B53C-4B07-B1CB-18EF053CF7D0}"/>
    <hyperlink ref="AA493" r:id="rId389" xr:uid="{E08ABFB3-1342-4052-8C7B-9A8BC6151665}"/>
    <hyperlink ref="AA494" r:id="rId390" xr:uid="{CD0A6A97-222D-4D21-9B5B-87FC3BE30295}"/>
    <hyperlink ref="AA495" r:id="rId391" xr:uid="{CCBC9FB3-E79B-461F-9467-A4EB7CB5F14F}"/>
    <hyperlink ref="AA496" r:id="rId392" xr:uid="{35B2F60E-47BB-4EB2-A116-F411D59F61C1}"/>
    <hyperlink ref="AA497" r:id="rId393" xr:uid="{FA4581E9-E01B-4766-9C66-D11D51A69007}"/>
    <hyperlink ref="AA498" r:id="rId394" xr:uid="{1A59BD0B-5724-422A-BF3C-C8A9AC5DC5BB}"/>
    <hyperlink ref="AA525" r:id="rId395" xr:uid="{3DB4E6FB-1BEE-4FFF-9C4E-AD04E15BEBEA}"/>
    <hyperlink ref="AA526" r:id="rId396" xr:uid="{C388D87F-2D07-4378-A3A8-7FC6DA0356F0}"/>
    <hyperlink ref="AA527" r:id="rId397" xr:uid="{95EA2EF3-ACFF-4E65-8BD0-91D75C415202}"/>
    <hyperlink ref="AA528" r:id="rId398" xr:uid="{06E650D4-B567-4A0D-8435-935B399B047C}"/>
    <hyperlink ref="AA529" r:id="rId399" xr:uid="{7D3F608D-3980-4A35-910E-F1E13CCB4927}"/>
    <hyperlink ref="AA530" r:id="rId400" xr:uid="{4834C4EB-1262-426C-A94D-405AC329B807}"/>
    <hyperlink ref="AA531" r:id="rId401" xr:uid="{8AAE06DD-E010-41B1-8126-FF1859CBBC26}"/>
    <hyperlink ref="AA554" r:id="rId402" xr:uid="{FFF6E8C3-CB42-4E8F-B745-A7DACB6CD5C9}"/>
    <hyperlink ref="AA555" r:id="rId403" xr:uid="{5B4738C3-7168-4617-B503-B06E3CABB604}"/>
    <hyperlink ref="AA556" r:id="rId404" xr:uid="{0EB02A30-2AD1-407C-A33C-6A788082EE31}"/>
    <hyperlink ref="AA557" r:id="rId405" xr:uid="{24B6867B-D4D0-43E9-B0D7-4D395243DFF2}"/>
    <hyperlink ref="AA558" r:id="rId406" xr:uid="{12D7CC32-6443-4698-9DC2-167674028DF4}"/>
    <hyperlink ref="AA559" r:id="rId407" xr:uid="{1BA215FE-2DBC-4563-A9AC-2F24D15CDEAE}"/>
    <hyperlink ref="AA560" r:id="rId408" xr:uid="{BEA15BDD-AAD1-4170-A5BF-DA733A300A75}"/>
    <hyperlink ref="AA532" r:id="rId409" xr:uid="{38FF49D8-2E5A-4329-84BA-1852906E31E1}"/>
    <hyperlink ref="AA533" r:id="rId410" xr:uid="{8FC0EED2-E6CA-4947-A88F-1C75B0E33C6D}"/>
    <hyperlink ref="AA534" r:id="rId411" xr:uid="{FD9FBB31-A792-44BC-95B1-89401A2C36C5}"/>
    <hyperlink ref="AA535" r:id="rId412" xr:uid="{04FF88DF-2067-44AF-82C8-5A956F05A5CF}"/>
    <hyperlink ref="AA536" r:id="rId413" xr:uid="{786BD209-3DEF-4597-A304-12BC0284691F}"/>
    <hyperlink ref="AA537" r:id="rId414" xr:uid="{DCF43BDF-ECDE-4B85-9D3C-8EABB98F8699}"/>
    <hyperlink ref="AA538" r:id="rId415" xr:uid="{0D5929E5-9C95-4653-8F0D-52EE3E0C308D}"/>
    <hyperlink ref="AA539" r:id="rId416" xr:uid="{F79C7502-4E52-4B98-9125-4075A65340E8}"/>
    <hyperlink ref="AA540" r:id="rId417" xr:uid="{6E8F39DC-F07A-468A-A1E7-6D975D4FC4AC}"/>
    <hyperlink ref="AA541" r:id="rId418" xr:uid="{842BA37E-4CC6-4AE8-9359-2A2505808B51}"/>
    <hyperlink ref="AA542" r:id="rId419" xr:uid="{B04FCDFE-19C3-40ED-81BB-9AE99E16CAAF}"/>
    <hyperlink ref="AA543" r:id="rId420" xr:uid="{4EA5FEA2-C7F5-4D61-9FAF-159A532E825F}"/>
    <hyperlink ref="AA544" r:id="rId421" xr:uid="{693C4EB6-BC91-466C-A8E8-2647DABBB332}"/>
    <hyperlink ref="AA545" r:id="rId422" xr:uid="{5B488725-8E1D-4DD8-B611-EEAADD98927E}"/>
    <hyperlink ref="AA546" r:id="rId423" xr:uid="{FC23FEE8-D76F-4A73-98F2-C4B17C389A6E}"/>
    <hyperlink ref="AA547" r:id="rId424" xr:uid="{C0C4AC61-5074-4395-8779-92F225A37109}"/>
    <hyperlink ref="AA548" r:id="rId425" xr:uid="{90252735-852F-4BA5-8A43-3C05BE25A0C3}"/>
    <hyperlink ref="AA549" r:id="rId426" xr:uid="{AFF6587B-57A0-4FCB-A2D0-2269D10A3574}"/>
    <hyperlink ref="AA550" r:id="rId427" xr:uid="{DBCC9CEC-C9FB-4319-B827-4F06F05A8C9B}"/>
    <hyperlink ref="AA551" r:id="rId428" xr:uid="{43ED73DB-803B-49D6-A289-81A38DAE45E7}"/>
    <hyperlink ref="AA552" r:id="rId429" xr:uid="{7B01B086-6720-4933-B90C-09DB4054E22E}"/>
    <hyperlink ref="AA553" r:id="rId430" xr:uid="{32B59E1A-24EA-47C5-936F-26F8E69ED3CF}"/>
    <hyperlink ref="AA561" r:id="rId431" xr:uid="{FF724118-8039-4847-ACD9-28EE60B3FDD6}"/>
    <hyperlink ref="AA562" r:id="rId432" xr:uid="{98F1ACC4-19F7-4B3E-905E-396127A45387}"/>
    <hyperlink ref="AA563" r:id="rId433" xr:uid="{8F8A672F-F606-4682-BD6A-ED5AF9AEDDD7}"/>
    <hyperlink ref="AA564" r:id="rId434" xr:uid="{AF1CDB00-B019-47AD-83AD-837BA1C1908F}"/>
    <hyperlink ref="AA565" r:id="rId435" xr:uid="{1BD90AB0-C952-49A1-BCA1-36D6699139F9}"/>
    <hyperlink ref="AA566" r:id="rId436" xr:uid="{F9E82ABE-75A9-4CBA-BCD7-126CAABF3E9C}"/>
    <hyperlink ref="AA567" r:id="rId437" xr:uid="{4FCC79E4-9798-4D0E-ADFC-35A98BDDA093}"/>
    <hyperlink ref="AA568" r:id="rId438" xr:uid="{F46405CF-5322-4C73-AF0D-1B03D2CCC9B6}"/>
    <hyperlink ref="AA569" r:id="rId439" xr:uid="{31B4C619-291F-4163-9766-B3419D2838A0}"/>
    <hyperlink ref="AA570" r:id="rId440" xr:uid="{2E05CFEF-8C0B-4659-AE4C-BB32677ACFFF}"/>
    <hyperlink ref="AA571" r:id="rId441" xr:uid="{7C4B8ADD-1C56-4AF1-ABEC-E8AA02BCA941}"/>
    <hyperlink ref="AA572" r:id="rId442" xr:uid="{0BD93FF0-E22C-49A3-8D44-1F8719955AC9}"/>
    <hyperlink ref="AA573" r:id="rId443" xr:uid="{D3B5FAD7-A1BB-46CD-9DD5-5945FE2F6AD5}"/>
    <hyperlink ref="AA574" r:id="rId444" xr:uid="{9A299965-9FBE-477E-8197-A0CB0AC56B54}"/>
    <hyperlink ref="AA575" r:id="rId445" xr:uid="{41FEA98C-1183-472F-8D55-927A65285207}"/>
    <hyperlink ref="AA576" r:id="rId446" xr:uid="{A807B98C-257F-4621-A1DB-8E35B17C567C}"/>
    <hyperlink ref="AA577" r:id="rId447" xr:uid="{3E5AD7F3-8D4A-4342-A979-B2A2025F6D96}"/>
    <hyperlink ref="AA578" r:id="rId448" xr:uid="{2F3C64F0-E641-414F-BFF0-9D6D2AC86563}"/>
    <hyperlink ref="AA579" r:id="rId449" xr:uid="{527C3218-0854-4977-B580-520303B0988B}"/>
    <hyperlink ref="AA580" r:id="rId450" xr:uid="{11DDFB87-2E60-4BDB-ADE9-40D99500B4C3}"/>
    <hyperlink ref="AA581" r:id="rId451" xr:uid="{B75F6E42-30CD-4E9D-857F-769D06B6A610}"/>
    <hyperlink ref="AA582" r:id="rId452" xr:uid="{34953EFF-7625-45CF-B41F-D5D1E4550742}"/>
    <hyperlink ref="Z583" r:id="rId453" xr:uid="{8B32E988-6D22-4C8C-AE79-EBFA15BFC992}"/>
    <hyperlink ref="AA583" r:id="rId454" xr:uid="{6A01A5FD-2988-4E21-85CF-A501D2D1816A}"/>
    <hyperlink ref="AA584" r:id="rId455" xr:uid="{110EC778-0914-4E3F-89A0-285D1D42707C}"/>
    <hyperlink ref="AA585" r:id="rId456" xr:uid="{B60B1C3C-25BC-4AE8-8255-D5A87E4D0D1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BF2B8-7A35-4E1C-9B40-1F97A85C3595}">
  <dimension ref="A1:AR31"/>
  <sheetViews>
    <sheetView workbookViewId="0">
      <selection activeCell="C2" sqref="C2:C31"/>
    </sheetView>
  </sheetViews>
  <sheetFormatPr baseColWidth="10" defaultRowHeight="14.5" x14ac:dyDescent="0.35"/>
  <cols>
    <col min="2" max="2" width="30.08984375" customWidth="1"/>
    <col min="4" max="4" width="19.54296875" customWidth="1"/>
    <col min="5" max="5" width="17.1796875" customWidth="1"/>
    <col min="10" max="10" width="23.7265625" customWidth="1"/>
    <col min="11" max="11" width="83.81640625" customWidth="1"/>
    <col min="23" max="23" width="73.6328125" customWidth="1"/>
  </cols>
  <sheetData>
    <row r="1" spans="1:44" x14ac:dyDescent="0.35">
      <c r="A1" t="s">
        <v>314</v>
      </c>
      <c r="B1" t="s">
        <v>303</v>
      </c>
      <c r="C1" t="s">
        <v>304</v>
      </c>
      <c r="D1" t="s">
        <v>305</v>
      </c>
      <c r="E1" s="73" t="s">
        <v>306</v>
      </c>
      <c r="F1" s="73" t="s">
        <v>307</v>
      </c>
      <c r="G1" s="73" t="s">
        <v>308</v>
      </c>
      <c r="H1" s="73" t="s">
        <v>309</v>
      </c>
      <c r="I1" s="73" t="s">
        <v>310</v>
      </c>
      <c r="J1" s="74" t="s">
        <v>311</v>
      </c>
      <c r="K1" s="74" t="s">
        <v>312</v>
      </c>
      <c r="L1" s="74" t="s">
        <v>313</v>
      </c>
      <c r="M1" s="75" t="s">
        <v>21</v>
      </c>
      <c r="N1" s="76" t="s">
        <v>14</v>
      </c>
      <c r="O1" s="76" t="s">
        <v>15</v>
      </c>
      <c r="P1" s="76" t="s">
        <v>17</v>
      </c>
      <c r="Q1" s="76" t="s">
        <v>34</v>
      </c>
      <c r="R1" s="75" t="s">
        <v>41</v>
      </c>
      <c r="S1" s="75" t="s">
        <v>19</v>
      </c>
      <c r="T1" s="75" t="s">
        <v>20</v>
      </c>
      <c r="U1" s="75" t="s">
        <v>22</v>
      </c>
      <c r="V1" s="75" t="s">
        <v>23</v>
      </c>
      <c r="W1" s="75" t="s">
        <v>24</v>
      </c>
      <c r="X1" s="75" t="s">
        <v>25</v>
      </c>
      <c r="Y1" s="75" t="s">
        <v>26</v>
      </c>
      <c r="Z1" s="75" t="s">
        <v>27</v>
      </c>
      <c r="AA1" s="75" t="s">
        <v>28</v>
      </c>
      <c r="AB1" s="75" t="s">
        <v>29</v>
      </c>
      <c r="AC1" s="75" t="s">
        <v>30</v>
      </c>
      <c r="AD1" s="75" t="s">
        <v>31</v>
      </c>
      <c r="AE1" s="75" t="s">
        <v>32</v>
      </c>
      <c r="AF1" s="75" t="s">
        <v>33</v>
      </c>
      <c r="AG1" s="76" t="s">
        <v>35</v>
      </c>
      <c r="AH1" s="77" t="s">
        <v>36</v>
      </c>
      <c r="AI1" s="76" t="s">
        <v>37</v>
      </c>
      <c r="AJ1" s="76" t="s">
        <v>38</v>
      </c>
      <c r="AK1" s="76" t="s">
        <v>39</v>
      </c>
      <c r="AL1" s="75" t="s">
        <v>40</v>
      </c>
      <c r="AM1" s="75" t="s">
        <v>42</v>
      </c>
      <c r="AN1" s="75" t="s">
        <v>43</v>
      </c>
      <c r="AO1" s="75" t="s">
        <v>44</v>
      </c>
      <c r="AP1" s="76" t="s">
        <v>45</v>
      </c>
      <c r="AQ1" s="76" t="s">
        <v>46</v>
      </c>
    </row>
    <row r="2" spans="1:44" x14ac:dyDescent="0.35">
      <c r="A2">
        <v>4.0999999999999996</v>
      </c>
      <c r="B2" s="61" t="s">
        <v>391</v>
      </c>
      <c r="C2" s="61">
        <v>17</v>
      </c>
      <c r="D2" s="61" t="s">
        <v>259</v>
      </c>
      <c r="E2" s="61" t="s">
        <v>260</v>
      </c>
      <c r="F2" s="61" t="s">
        <v>261</v>
      </c>
      <c r="G2" s="61" t="s">
        <v>262</v>
      </c>
      <c r="H2" s="61" t="s">
        <v>263</v>
      </c>
      <c r="J2" s="62" t="s">
        <v>264</v>
      </c>
      <c r="K2" s="62" t="s">
        <v>265</v>
      </c>
      <c r="L2" s="62" t="s">
        <v>392</v>
      </c>
      <c r="M2" s="63" t="s">
        <v>393</v>
      </c>
      <c r="N2" s="63" t="s">
        <v>264</v>
      </c>
      <c r="O2" s="62" t="s">
        <v>266</v>
      </c>
      <c r="P2" s="63" t="s">
        <v>394</v>
      </c>
      <c r="Q2" s="64">
        <v>100100000</v>
      </c>
      <c r="R2" s="63" t="s">
        <v>395</v>
      </c>
      <c r="S2" s="65" t="s">
        <v>267</v>
      </c>
      <c r="T2" s="63" t="s">
        <v>393</v>
      </c>
      <c r="U2" s="63" t="s">
        <v>396</v>
      </c>
      <c r="V2" s="62" t="s">
        <v>397</v>
      </c>
      <c r="W2" s="66"/>
      <c r="X2" s="62" t="s">
        <v>58</v>
      </c>
      <c r="Y2" s="62" t="s">
        <v>346</v>
      </c>
      <c r="Z2" s="62" t="s">
        <v>398</v>
      </c>
      <c r="AA2" s="67">
        <v>44321</v>
      </c>
      <c r="AB2" s="62" t="s">
        <v>61</v>
      </c>
      <c r="AC2" s="62" t="s">
        <v>387</v>
      </c>
      <c r="AD2" s="62" t="s">
        <v>63</v>
      </c>
      <c r="AE2" s="62" t="s">
        <v>63</v>
      </c>
      <c r="AF2" s="62" t="s">
        <v>63</v>
      </c>
      <c r="AG2" s="68">
        <v>8</v>
      </c>
      <c r="AH2" s="68">
        <v>1</v>
      </c>
      <c r="AI2" s="68">
        <v>252</v>
      </c>
      <c r="AJ2" s="68">
        <v>1757</v>
      </c>
      <c r="AK2" s="68">
        <v>3</v>
      </c>
      <c r="AL2" s="63" t="s">
        <v>388</v>
      </c>
      <c r="AM2" s="62" t="s">
        <v>63</v>
      </c>
      <c r="AN2" s="62" t="s">
        <v>63</v>
      </c>
      <c r="AO2" s="62" t="s">
        <v>63</v>
      </c>
      <c r="AP2" s="62">
        <v>3</v>
      </c>
      <c r="AQ2" s="62">
        <v>30</v>
      </c>
    </row>
    <row r="3" spans="1:44" x14ac:dyDescent="0.35">
      <c r="A3">
        <v>4.0999999999999996</v>
      </c>
      <c r="B3" s="69" t="s">
        <v>399</v>
      </c>
      <c r="C3" s="69">
        <v>37</v>
      </c>
      <c r="D3" s="69" t="s">
        <v>268</v>
      </c>
      <c r="E3" s="69" t="s">
        <v>269</v>
      </c>
      <c r="F3" s="69" t="s">
        <v>261</v>
      </c>
      <c r="G3" s="69" t="s">
        <v>260</v>
      </c>
      <c r="H3" s="69" t="s">
        <v>270</v>
      </c>
      <c r="J3" s="62" t="s">
        <v>271</v>
      </c>
      <c r="K3" s="62" t="s">
        <v>272</v>
      </c>
      <c r="L3" s="62" t="s">
        <v>400</v>
      </c>
      <c r="M3" s="63" t="s">
        <v>401</v>
      </c>
      <c r="N3" s="63" t="s">
        <v>52</v>
      </c>
      <c r="O3" s="62" t="s">
        <v>266</v>
      </c>
      <c r="P3" s="63" t="s">
        <v>394</v>
      </c>
      <c r="Q3" s="64">
        <v>100101001</v>
      </c>
      <c r="R3" s="63" t="s">
        <v>395</v>
      </c>
      <c r="S3" s="65" t="s">
        <v>273</v>
      </c>
      <c r="T3" s="63" t="s">
        <v>401</v>
      </c>
      <c r="U3" s="63" t="s">
        <v>390</v>
      </c>
      <c r="V3" s="62" t="s">
        <v>397</v>
      </c>
      <c r="W3" s="66"/>
      <c r="X3" s="62" t="s">
        <v>58</v>
      </c>
      <c r="Y3" s="62" t="s">
        <v>292</v>
      </c>
      <c r="Z3" s="62" t="s">
        <v>402</v>
      </c>
      <c r="AA3" s="67">
        <v>44321</v>
      </c>
      <c r="AB3" s="62" t="s">
        <v>61</v>
      </c>
      <c r="AC3" s="62" t="s">
        <v>387</v>
      </c>
      <c r="AD3" s="62" t="s">
        <v>63</v>
      </c>
      <c r="AE3" s="62" t="s">
        <v>63</v>
      </c>
      <c r="AF3" s="62" t="s">
        <v>63</v>
      </c>
      <c r="AG3" s="68">
        <v>8</v>
      </c>
      <c r="AH3" s="68">
        <v>1</v>
      </c>
      <c r="AI3" s="68">
        <v>38</v>
      </c>
      <c r="AJ3" s="68">
        <v>1757</v>
      </c>
      <c r="AK3" s="68">
        <v>3</v>
      </c>
      <c r="AL3" s="63" t="s">
        <v>388</v>
      </c>
      <c r="AM3" s="62" t="s">
        <v>63</v>
      </c>
      <c r="AN3" s="62" t="s">
        <v>63</v>
      </c>
      <c r="AO3" s="62" t="s">
        <v>63</v>
      </c>
      <c r="AP3" s="62">
        <v>3</v>
      </c>
      <c r="AQ3" s="62">
        <v>30</v>
      </c>
    </row>
    <row r="4" spans="1:44" x14ac:dyDescent="0.35">
      <c r="A4">
        <v>4.0999999999999996</v>
      </c>
      <c r="B4" s="70" t="s">
        <v>403</v>
      </c>
      <c r="C4" s="70">
        <v>91</v>
      </c>
      <c r="D4" s="70" t="s">
        <v>274</v>
      </c>
      <c r="E4" s="70" t="s">
        <v>275</v>
      </c>
      <c r="F4" s="70" t="s">
        <v>261</v>
      </c>
      <c r="G4" s="70" t="s">
        <v>260</v>
      </c>
      <c r="H4" s="70" t="s">
        <v>276</v>
      </c>
      <c r="J4" s="62" t="s">
        <v>277</v>
      </c>
      <c r="K4" s="62" t="s">
        <v>278</v>
      </c>
      <c r="L4" s="62" t="s">
        <v>404</v>
      </c>
      <c r="M4" s="63" t="s">
        <v>405</v>
      </c>
      <c r="N4" s="63" t="s">
        <v>52</v>
      </c>
      <c r="O4" s="62" t="s">
        <v>266</v>
      </c>
      <c r="P4" s="63" t="s">
        <v>394</v>
      </c>
      <c r="Q4" s="64">
        <v>100100000</v>
      </c>
      <c r="R4" s="63" t="s">
        <v>395</v>
      </c>
      <c r="S4" s="65" t="s">
        <v>279</v>
      </c>
      <c r="T4" s="63" t="s">
        <v>405</v>
      </c>
      <c r="U4" s="63" t="s">
        <v>406</v>
      </c>
      <c r="V4" s="62" t="s">
        <v>397</v>
      </c>
      <c r="W4" s="66"/>
      <c r="X4" s="62" t="s">
        <v>58</v>
      </c>
      <c r="Y4" s="62" t="s">
        <v>292</v>
      </c>
      <c r="Z4" s="62" t="s">
        <v>407</v>
      </c>
      <c r="AA4" s="67">
        <v>44321</v>
      </c>
      <c r="AB4" s="62" t="s">
        <v>61</v>
      </c>
      <c r="AC4" s="62" t="s">
        <v>387</v>
      </c>
      <c r="AD4" s="62" t="s">
        <v>63</v>
      </c>
      <c r="AE4" s="62" t="s">
        <v>63</v>
      </c>
      <c r="AF4" s="62" t="s">
        <v>63</v>
      </c>
      <c r="AG4" s="68">
        <v>8</v>
      </c>
      <c r="AH4" s="68">
        <v>1</v>
      </c>
      <c r="AI4" s="68">
        <v>38</v>
      </c>
      <c r="AJ4" s="68">
        <v>1757</v>
      </c>
      <c r="AK4" s="68">
        <v>3</v>
      </c>
      <c r="AL4" s="63" t="s">
        <v>388</v>
      </c>
      <c r="AM4" s="62" t="s">
        <v>63</v>
      </c>
      <c r="AN4" s="62" t="s">
        <v>63</v>
      </c>
      <c r="AO4" s="62" t="s">
        <v>63</v>
      </c>
      <c r="AP4" s="62">
        <v>3</v>
      </c>
      <c r="AQ4" s="62">
        <v>30</v>
      </c>
    </row>
    <row r="5" spans="1:44" x14ac:dyDescent="0.35">
      <c r="A5">
        <v>4.0999999999999996</v>
      </c>
      <c r="B5" s="71" t="s">
        <v>408</v>
      </c>
      <c r="C5" s="71">
        <v>7</v>
      </c>
      <c r="D5" s="71" t="s">
        <v>280</v>
      </c>
      <c r="E5" s="71" t="s">
        <v>281</v>
      </c>
      <c r="F5" s="71" t="s">
        <v>261</v>
      </c>
      <c r="G5" s="71" t="s">
        <v>260</v>
      </c>
      <c r="H5" s="71" t="s">
        <v>282</v>
      </c>
      <c r="J5" s="62" t="s">
        <v>283</v>
      </c>
      <c r="K5" s="62" t="s">
        <v>284</v>
      </c>
      <c r="L5" s="62" t="s">
        <v>409</v>
      </c>
      <c r="M5" s="63" t="s">
        <v>410</v>
      </c>
      <c r="N5" s="63" t="s">
        <v>52</v>
      </c>
      <c r="O5" s="62" t="s">
        <v>266</v>
      </c>
      <c r="P5" s="63" t="s">
        <v>394</v>
      </c>
      <c r="Q5" s="64">
        <v>100100000</v>
      </c>
      <c r="R5" s="63" t="s">
        <v>395</v>
      </c>
      <c r="S5" s="65" t="s">
        <v>285</v>
      </c>
      <c r="T5" s="63" t="s">
        <v>410</v>
      </c>
      <c r="U5" s="63" t="s">
        <v>389</v>
      </c>
      <c r="V5" s="62" t="s">
        <v>397</v>
      </c>
      <c r="W5" s="66"/>
      <c r="X5" s="62" t="s">
        <v>58</v>
      </c>
      <c r="Y5" s="62" t="s">
        <v>292</v>
      </c>
      <c r="Z5" s="62" t="s">
        <v>411</v>
      </c>
      <c r="AA5" s="67">
        <v>44321</v>
      </c>
      <c r="AB5" s="62" t="s">
        <v>61</v>
      </c>
      <c r="AC5" s="62" t="s">
        <v>387</v>
      </c>
      <c r="AD5" s="62" t="s">
        <v>63</v>
      </c>
      <c r="AE5" s="62" t="s">
        <v>63</v>
      </c>
      <c r="AF5" s="62" t="s">
        <v>63</v>
      </c>
      <c r="AG5" s="68">
        <v>8</v>
      </c>
      <c r="AH5" s="68">
        <v>1</v>
      </c>
      <c r="AI5" s="68">
        <v>38</v>
      </c>
      <c r="AJ5" s="68">
        <v>1757</v>
      </c>
      <c r="AK5" s="68">
        <v>3</v>
      </c>
      <c r="AL5" s="63" t="s">
        <v>388</v>
      </c>
      <c r="AM5" s="62" t="s">
        <v>63</v>
      </c>
      <c r="AN5" s="62" t="s">
        <v>63</v>
      </c>
      <c r="AO5" s="62" t="s">
        <v>63</v>
      </c>
      <c r="AP5" s="62">
        <v>3</v>
      </c>
      <c r="AQ5" s="62">
        <v>30</v>
      </c>
    </row>
    <row r="6" spans="1:44" x14ac:dyDescent="0.35">
      <c r="A6">
        <v>4.0999999999999996</v>
      </c>
      <c r="B6" s="61" t="s">
        <v>412</v>
      </c>
      <c r="C6" s="61">
        <v>17</v>
      </c>
      <c r="D6" s="61" t="s">
        <v>286</v>
      </c>
      <c r="E6" s="61" t="s">
        <v>260</v>
      </c>
      <c r="F6" s="61" t="s">
        <v>261</v>
      </c>
      <c r="G6" s="61" t="s">
        <v>262</v>
      </c>
      <c r="H6" s="61" t="s">
        <v>263</v>
      </c>
      <c r="J6" s="62" t="s">
        <v>264</v>
      </c>
      <c r="K6" s="62" t="s">
        <v>265</v>
      </c>
      <c r="L6" s="62" t="s">
        <v>413</v>
      </c>
      <c r="M6" s="63" t="s">
        <v>414</v>
      </c>
      <c r="N6" s="63" t="s">
        <v>264</v>
      </c>
      <c r="O6" s="62" t="s">
        <v>287</v>
      </c>
      <c r="P6" s="63" t="s">
        <v>394</v>
      </c>
      <c r="Q6" s="64">
        <v>100100000</v>
      </c>
      <c r="R6" s="63" t="s">
        <v>395</v>
      </c>
      <c r="S6" s="65" t="s">
        <v>267</v>
      </c>
      <c r="T6" s="63" t="s">
        <v>414</v>
      </c>
      <c r="U6" s="63" t="s">
        <v>396</v>
      </c>
      <c r="V6" s="62" t="s">
        <v>397</v>
      </c>
      <c r="W6" s="66"/>
      <c r="X6" s="62" t="s">
        <v>58</v>
      </c>
      <c r="Y6" s="62" t="s">
        <v>346</v>
      </c>
      <c r="Z6" s="62" t="s">
        <v>415</v>
      </c>
      <c r="AA6" s="67">
        <v>44321</v>
      </c>
      <c r="AB6" s="62" t="s">
        <v>61</v>
      </c>
      <c r="AC6" s="62" t="s">
        <v>387</v>
      </c>
      <c r="AD6" s="62" t="s">
        <v>63</v>
      </c>
      <c r="AE6" s="62" t="s">
        <v>63</v>
      </c>
      <c r="AF6" s="62" t="s">
        <v>63</v>
      </c>
      <c r="AG6" s="68">
        <v>8</v>
      </c>
      <c r="AH6" s="68">
        <v>1</v>
      </c>
      <c r="AI6" s="68">
        <v>252</v>
      </c>
      <c r="AJ6" s="68">
        <v>31</v>
      </c>
      <c r="AK6" s="68">
        <v>3</v>
      </c>
      <c r="AL6" s="63" t="s">
        <v>388</v>
      </c>
      <c r="AM6" s="62" t="s">
        <v>63</v>
      </c>
      <c r="AN6" s="62" t="s">
        <v>63</v>
      </c>
      <c r="AO6" s="62" t="s">
        <v>63</v>
      </c>
      <c r="AP6" s="62">
        <v>3</v>
      </c>
      <c r="AQ6" s="62">
        <v>30</v>
      </c>
    </row>
    <row r="7" spans="1:44" x14ac:dyDescent="0.35">
      <c r="A7">
        <v>4.0999999999999996</v>
      </c>
      <c r="B7" s="69" t="s">
        <v>416</v>
      </c>
      <c r="C7" s="69">
        <v>37</v>
      </c>
      <c r="D7" s="69" t="s">
        <v>288</v>
      </c>
      <c r="E7" s="69" t="s">
        <v>269</v>
      </c>
      <c r="F7" s="69" t="s">
        <v>261</v>
      </c>
      <c r="G7" s="69" t="s">
        <v>260</v>
      </c>
      <c r="H7" s="69" t="s">
        <v>270</v>
      </c>
      <c r="J7" s="62" t="s">
        <v>271</v>
      </c>
      <c r="K7" s="62" t="s">
        <v>272</v>
      </c>
      <c r="L7" s="62" t="s">
        <v>417</v>
      </c>
      <c r="M7" s="63" t="s">
        <v>418</v>
      </c>
      <c r="N7" s="63" t="s">
        <v>52</v>
      </c>
      <c r="O7" s="62" t="s">
        <v>287</v>
      </c>
      <c r="P7" s="63" t="s">
        <v>394</v>
      </c>
      <c r="Q7" s="64">
        <v>100101001</v>
      </c>
      <c r="R7" s="63" t="s">
        <v>395</v>
      </c>
      <c r="S7" s="65" t="s">
        <v>273</v>
      </c>
      <c r="T7" s="63" t="s">
        <v>418</v>
      </c>
      <c r="U7" s="63" t="s">
        <v>390</v>
      </c>
      <c r="V7" s="62" t="s">
        <v>397</v>
      </c>
      <c r="W7" s="66"/>
      <c r="X7" s="62" t="s">
        <v>58</v>
      </c>
      <c r="Y7" s="62" t="s">
        <v>292</v>
      </c>
      <c r="Z7" s="62" t="s">
        <v>419</v>
      </c>
      <c r="AA7" s="67">
        <v>44321</v>
      </c>
      <c r="AB7" s="62" t="s">
        <v>61</v>
      </c>
      <c r="AC7" s="62" t="s">
        <v>387</v>
      </c>
      <c r="AD7" s="62" t="s">
        <v>63</v>
      </c>
      <c r="AE7" s="62" t="s">
        <v>63</v>
      </c>
      <c r="AF7" s="62" t="s">
        <v>63</v>
      </c>
      <c r="AG7" s="68">
        <v>8</v>
      </c>
      <c r="AH7" s="68">
        <v>1</v>
      </c>
      <c r="AI7" s="68">
        <v>38</v>
      </c>
      <c r="AJ7" s="68">
        <v>31</v>
      </c>
      <c r="AK7" s="68">
        <v>3</v>
      </c>
      <c r="AL7" s="63" t="s">
        <v>388</v>
      </c>
      <c r="AM7" s="62" t="s">
        <v>63</v>
      </c>
      <c r="AN7" s="62" t="s">
        <v>63</v>
      </c>
      <c r="AO7" s="62" t="s">
        <v>63</v>
      </c>
      <c r="AP7" s="62">
        <v>3</v>
      </c>
      <c r="AQ7" s="62">
        <v>30</v>
      </c>
    </row>
    <row r="8" spans="1:44" x14ac:dyDescent="0.35">
      <c r="A8">
        <v>4.0999999999999996</v>
      </c>
      <c r="B8" s="70" t="s">
        <v>420</v>
      </c>
      <c r="C8" s="70">
        <v>91</v>
      </c>
      <c r="D8" s="70" t="s">
        <v>289</v>
      </c>
      <c r="E8" s="70" t="s">
        <v>275</v>
      </c>
      <c r="F8" s="70" t="s">
        <v>261</v>
      </c>
      <c r="G8" s="70" t="s">
        <v>260</v>
      </c>
      <c r="H8" s="70" t="s">
        <v>276</v>
      </c>
      <c r="J8" s="62" t="s">
        <v>277</v>
      </c>
      <c r="K8" s="62" t="s">
        <v>278</v>
      </c>
      <c r="L8" s="62" t="s">
        <v>421</v>
      </c>
      <c r="M8" s="63" t="s">
        <v>422</v>
      </c>
      <c r="N8" s="63" t="s">
        <v>52</v>
      </c>
      <c r="O8" s="62" t="s">
        <v>287</v>
      </c>
      <c r="P8" s="63" t="s">
        <v>394</v>
      </c>
      <c r="Q8" s="64">
        <v>100100000</v>
      </c>
      <c r="R8" s="63" t="s">
        <v>395</v>
      </c>
      <c r="S8" s="65" t="s">
        <v>279</v>
      </c>
      <c r="T8" s="63" t="s">
        <v>422</v>
      </c>
      <c r="U8" s="63" t="s">
        <v>406</v>
      </c>
      <c r="V8" s="62" t="s">
        <v>397</v>
      </c>
      <c r="W8" s="66"/>
      <c r="X8" s="62" t="s">
        <v>58</v>
      </c>
      <c r="Y8" s="62" t="s">
        <v>292</v>
      </c>
      <c r="Z8" s="62" t="s">
        <v>423</v>
      </c>
      <c r="AA8" s="67">
        <v>44321</v>
      </c>
      <c r="AB8" s="62" t="s">
        <v>61</v>
      </c>
      <c r="AC8" s="62" t="s">
        <v>387</v>
      </c>
      <c r="AD8" s="62" t="s">
        <v>63</v>
      </c>
      <c r="AE8" s="62" t="s">
        <v>63</v>
      </c>
      <c r="AF8" s="62" t="s">
        <v>63</v>
      </c>
      <c r="AG8" s="68">
        <v>8</v>
      </c>
      <c r="AH8" s="68">
        <v>1</v>
      </c>
      <c r="AI8" s="68">
        <v>38</v>
      </c>
      <c r="AJ8" s="68">
        <v>31</v>
      </c>
      <c r="AK8" s="68">
        <v>3</v>
      </c>
      <c r="AL8" s="63" t="s">
        <v>388</v>
      </c>
      <c r="AM8" s="62" t="s">
        <v>63</v>
      </c>
      <c r="AN8" s="62" t="s">
        <v>63</v>
      </c>
      <c r="AO8" s="62" t="s">
        <v>63</v>
      </c>
      <c r="AP8" s="62">
        <v>3</v>
      </c>
      <c r="AQ8" s="62">
        <v>30</v>
      </c>
    </row>
    <row r="9" spans="1:44" x14ac:dyDescent="0.35">
      <c r="A9">
        <v>4.0999999999999996</v>
      </c>
      <c r="B9" s="71" t="s">
        <v>424</v>
      </c>
      <c r="C9" s="71">
        <v>7</v>
      </c>
      <c r="D9" s="71" t="s">
        <v>290</v>
      </c>
      <c r="E9" s="71" t="s">
        <v>281</v>
      </c>
      <c r="F9" s="71" t="s">
        <v>261</v>
      </c>
      <c r="G9" s="71" t="s">
        <v>260</v>
      </c>
      <c r="H9" s="71" t="s">
        <v>282</v>
      </c>
      <c r="J9" s="62" t="s">
        <v>283</v>
      </c>
      <c r="K9" s="62" t="s">
        <v>284</v>
      </c>
      <c r="L9" s="62" t="s">
        <v>425</v>
      </c>
      <c r="M9" s="63" t="s">
        <v>426</v>
      </c>
      <c r="N9" s="63" t="s">
        <v>52</v>
      </c>
      <c r="O9" s="62" t="s">
        <v>287</v>
      </c>
      <c r="P9" s="63" t="s">
        <v>394</v>
      </c>
      <c r="Q9" s="64">
        <v>100100000</v>
      </c>
      <c r="R9" s="63" t="s">
        <v>395</v>
      </c>
      <c r="S9" s="65" t="s">
        <v>285</v>
      </c>
      <c r="T9" s="63" t="s">
        <v>426</v>
      </c>
      <c r="U9" s="63" t="s">
        <v>389</v>
      </c>
      <c r="V9" s="62" t="s">
        <v>397</v>
      </c>
      <c r="W9" s="66"/>
      <c r="X9" s="62" t="s">
        <v>58</v>
      </c>
      <c r="Y9" s="62" t="s">
        <v>292</v>
      </c>
      <c r="Z9" s="62" t="s">
        <v>427</v>
      </c>
      <c r="AA9" s="67">
        <v>44321</v>
      </c>
      <c r="AB9" s="62" t="s">
        <v>61</v>
      </c>
      <c r="AC9" s="62" t="s">
        <v>387</v>
      </c>
      <c r="AD9" s="62" t="s">
        <v>63</v>
      </c>
      <c r="AE9" s="62" t="s">
        <v>63</v>
      </c>
      <c r="AF9" s="62" t="s">
        <v>63</v>
      </c>
      <c r="AG9" s="68">
        <v>8</v>
      </c>
      <c r="AH9" s="68">
        <v>1</v>
      </c>
      <c r="AI9" s="68">
        <v>38</v>
      </c>
      <c r="AJ9" s="68">
        <v>31</v>
      </c>
      <c r="AK9" s="68">
        <v>3</v>
      </c>
      <c r="AL9" s="63" t="s">
        <v>388</v>
      </c>
      <c r="AM9" s="62" t="s">
        <v>63</v>
      </c>
      <c r="AN9" s="62" t="s">
        <v>63</v>
      </c>
      <c r="AO9" s="62" t="s">
        <v>63</v>
      </c>
      <c r="AP9" s="62">
        <v>3</v>
      </c>
      <c r="AQ9" s="62">
        <v>30</v>
      </c>
    </row>
    <row r="10" spans="1:44" x14ac:dyDescent="0.35">
      <c r="A10">
        <v>4.0999999999999996</v>
      </c>
      <c r="B10" s="72" t="s">
        <v>428</v>
      </c>
      <c r="C10" s="72">
        <v>1</v>
      </c>
      <c r="D10" s="72" t="s">
        <v>291</v>
      </c>
      <c r="E10" s="72" t="s">
        <v>292</v>
      </c>
      <c r="F10" s="72" t="s">
        <v>261</v>
      </c>
      <c r="G10" s="72" t="s">
        <v>260</v>
      </c>
      <c r="H10" s="72" t="s">
        <v>293</v>
      </c>
      <c r="J10" s="62" t="s">
        <v>294</v>
      </c>
      <c r="K10" s="62" t="s">
        <v>295</v>
      </c>
      <c r="L10" s="62" t="s">
        <v>295</v>
      </c>
      <c r="M10" s="63" t="s">
        <v>296</v>
      </c>
      <c r="N10" s="63" t="s">
        <v>52</v>
      </c>
      <c r="O10" s="62" t="s">
        <v>266</v>
      </c>
      <c r="P10" s="63" t="s">
        <v>394</v>
      </c>
      <c r="Q10" s="64">
        <v>100100000</v>
      </c>
      <c r="R10" s="63" t="s">
        <v>395</v>
      </c>
      <c r="S10" s="65" t="s">
        <v>297</v>
      </c>
      <c r="T10" s="63" t="s">
        <v>296</v>
      </c>
      <c r="U10" s="63" t="s">
        <v>357</v>
      </c>
      <c r="V10" s="62" t="s">
        <v>397</v>
      </c>
      <c r="W10" s="66"/>
      <c r="X10" s="62" t="s">
        <v>58</v>
      </c>
      <c r="Y10" s="62" t="s">
        <v>292</v>
      </c>
      <c r="Z10" s="62" t="s">
        <v>298</v>
      </c>
      <c r="AA10" s="67">
        <v>44321</v>
      </c>
      <c r="AB10" s="62" t="s">
        <v>61</v>
      </c>
      <c r="AC10" s="62" t="s">
        <v>387</v>
      </c>
      <c r="AD10" s="62" t="s">
        <v>63</v>
      </c>
      <c r="AE10" s="62" t="s">
        <v>63</v>
      </c>
      <c r="AF10" s="62" t="s">
        <v>63</v>
      </c>
      <c r="AG10" s="68">
        <v>8</v>
      </c>
      <c r="AH10" s="68">
        <v>1</v>
      </c>
      <c r="AI10" s="68">
        <v>38</v>
      </c>
      <c r="AJ10" s="68">
        <v>1757</v>
      </c>
      <c r="AK10" s="68">
        <v>4</v>
      </c>
      <c r="AL10" s="63" t="s">
        <v>388</v>
      </c>
      <c r="AM10" s="62" t="s">
        <v>63</v>
      </c>
      <c r="AN10" s="62" t="s">
        <v>63</v>
      </c>
      <c r="AO10" s="62" t="s">
        <v>63</v>
      </c>
      <c r="AP10" s="62">
        <v>3</v>
      </c>
      <c r="AQ10" s="62">
        <v>30</v>
      </c>
    </row>
    <row r="11" spans="1:44" x14ac:dyDescent="0.35">
      <c r="A11">
        <v>4.0999999999999996</v>
      </c>
      <c r="B11" s="72" t="s">
        <v>429</v>
      </c>
      <c r="C11" s="72">
        <v>1</v>
      </c>
      <c r="D11" s="72" t="s">
        <v>299</v>
      </c>
      <c r="E11" s="72" t="s">
        <v>292</v>
      </c>
      <c r="F11" s="72" t="s">
        <v>261</v>
      </c>
      <c r="G11" s="72" t="s">
        <v>260</v>
      </c>
      <c r="H11" s="72" t="s">
        <v>293</v>
      </c>
      <c r="J11" s="62" t="s">
        <v>294</v>
      </c>
      <c r="K11" s="62" t="s">
        <v>300</v>
      </c>
      <c r="L11" s="62" t="s">
        <v>300</v>
      </c>
      <c r="M11" s="63" t="s">
        <v>301</v>
      </c>
      <c r="N11" s="63" t="s">
        <v>52</v>
      </c>
      <c r="O11" s="62" t="s">
        <v>287</v>
      </c>
      <c r="P11" s="63" t="s">
        <v>394</v>
      </c>
      <c r="Q11" s="64">
        <v>100100000</v>
      </c>
      <c r="R11" s="63" t="s">
        <v>395</v>
      </c>
      <c r="S11" s="65" t="s">
        <v>297</v>
      </c>
      <c r="T11" s="63" t="s">
        <v>301</v>
      </c>
      <c r="U11" s="63" t="s">
        <v>357</v>
      </c>
      <c r="V11" s="62" t="s">
        <v>397</v>
      </c>
      <c r="W11" s="66"/>
      <c r="X11" s="62" t="s">
        <v>58</v>
      </c>
      <c r="Y11" s="62" t="s">
        <v>292</v>
      </c>
      <c r="Z11" s="62" t="s">
        <v>302</v>
      </c>
      <c r="AA11" s="67">
        <v>44321</v>
      </c>
      <c r="AB11" s="62" t="s">
        <v>61</v>
      </c>
      <c r="AC11" s="62" t="s">
        <v>387</v>
      </c>
      <c r="AD11" s="62" t="s">
        <v>63</v>
      </c>
      <c r="AE11" s="62" t="s">
        <v>63</v>
      </c>
      <c r="AF11" s="62" t="s">
        <v>63</v>
      </c>
      <c r="AG11" s="68">
        <v>8</v>
      </c>
      <c r="AH11" s="68">
        <v>1</v>
      </c>
      <c r="AI11" s="68">
        <v>38</v>
      </c>
      <c r="AJ11" s="68">
        <v>31</v>
      </c>
      <c r="AK11" s="68">
        <v>4</v>
      </c>
      <c r="AL11" s="63" t="s">
        <v>388</v>
      </c>
      <c r="AM11" s="62" t="s">
        <v>63</v>
      </c>
      <c r="AN11" s="62" t="s">
        <v>63</v>
      </c>
      <c r="AO11" s="62" t="s">
        <v>63</v>
      </c>
      <c r="AP11" s="62">
        <v>3</v>
      </c>
      <c r="AQ11" s="62">
        <v>30</v>
      </c>
    </row>
    <row r="12" spans="1:44" s="91" customFormat="1" x14ac:dyDescent="0.35">
      <c r="A12" s="93">
        <v>4.2</v>
      </c>
      <c r="B12" s="91" t="s">
        <v>345</v>
      </c>
      <c r="C12">
        <v>14</v>
      </c>
      <c r="D12" s="78" t="s">
        <v>259</v>
      </c>
      <c r="E12" t="s">
        <v>315</v>
      </c>
      <c r="F12" t="s">
        <v>316</v>
      </c>
      <c r="G12" t="s">
        <v>317</v>
      </c>
      <c r="H12" t="s">
        <v>318</v>
      </c>
      <c r="I12" t="s">
        <v>281</v>
      </c>
      <c r="J12" s="73" t="e">
        <f>#REF!</f>
        <v>#REF!</v>
      </c>
      <c r="K12" t="s">
        <v>319</v>
      </c>
      <c r="L12" t="e">
        <f>"Valor de exportación (USD) de frutas en la agroindustria en la Región de "&amp;J12&amp;"  || Chile || 2012-2020"</f>
        <v>#REF!</v>
      </c>
      <c r="M12" s="25" t="e">
        <f>"Valor en dólares Estadounidenses de las exportaciones salidas desde la Región de "&amp;J12&amp;" por Comuna, tipo de cultivo, subcultivo y producto exportado, tipo de procesamiento utilizado, durante el "&amp;O12</f>
        <v>#REF!</v>
      </c>
      <c r="N12" s="32" t="e">
        <f t="shared" ref="N12:N21" si="0">IF(E12="Región",J12,IF(E12="Comuna",J12,"Chile"))</f>
        <v>#REF!</v>
      </c>
      <c r="O12" s="32" t="s">
        <v>320</v>
      </c>
      <c r="P12" s="32" t="str">
        <f t="shared" ref="P12:P21" si="1">+IF($F12="Valor de exportación (USD)","Exportaciones",IF($F12="0","0","0"))</f>
        <v>Exportaciones</v>
      </c>
      <c r="Q12" s="79" t="str">
        <f>+IF($E12="PRODUCTO",VLOOKUP(J12,[2]!Categorias[[Producto]:[Columna1]],9,0)&amp;"000",IF($E12="CATEGORÍA",VLOOKUP(J12,[2]!Categorias[[Categoría]:[Columna2]],7,0),$Q$1))</f>
        <v>[CATEGORIA_id]</v>
      </c>
      <c r="R12" s="32" t="str">
        <f t="shared" ref="R12:R23" si="2">+IF($F12="Valor de exportación (USD)","Dólar USA",IF($F12="0","0","0"))</f>
        <v>Dólar USA</v>
      </c>
      <c r="S12" s="25" t="e">
        <f>"Valor de la exportación en "&amp;R12&amp;" salida desde "&amp;J12</f>
        <v>#REF!</v>
      </c>
      <c r="T12" s="25" t="e">
        <f t="shared" ref="T12:T23" si="3">M12</f>
        <v>#REF!</v>
      </c>
      <c r="U12" s="25" t="e">
        <f t="shared" ref="U12:U23" si="4">+E12&amp;": "&amp;J12</f>
        <v>#REF!</v>
      </c>
      <c r="V12" s="25" t="str">
        <f t="shared" ref="V12:V23" si="5">+V11</f>
        <v>hortaliza, superficie plantada, agricultura, horticultura, tubérculo</v>
      </c>
      <c r="W12" s="29" t="str">
        <f t="shared" ref="W12:W23" si="6">HYPERLINK(B12,B12)</f>
        <v>Informe Interactivo 1-Región-Comuna ||Valor de exportación (USD)</v>
      </c>
      <c r="X12" s="25" t="str">
        <f t="shared" ref="X12:X23" si="7">+X11</f>
        <v>CHL</v>
      </c>
      <c r="Y12" s="25" t="str">
        <f t="shared" ref="Y12:Y23" si="8">+IF($E12="Región","Regional",IF($E12="Comuna","Comunal","Nacional"))</f>
        <v>Regional</v>
      </c>
      <c r="Z12" s="25" t="e">
        <f t="shared" ref="Z12:Z21" si="9">"Informe Interactivo que muestra la "&amp;T12&amp;" según datos recopilados desde la ODEPA"</f>
        <v>#REF!</v>
      </c>
      <c r="AA12" s="80">
        <f t="shared" ref="AA12:AF23" si="10">+AA11</f>
        <v>44321</v>
      </c>
      <c r="AB12" s="81" t="str">
        <f t="shared" si="10"/>
        <v>Español</v>
      </c>
      <c r="AC12" s="81" t="str">
        <f t="shared" si="10"/>
        <v>Claudia Garrido</v>
      </c>
      <c r="AD12" s="81" t="str">
        <f t="shared" si="10"/>
        <v>No Aplica</v>
      </c>
      <c r="AE12" s="81" t="str">
        <f t="shared" si="10"/>
        <v>No Aplica</v>
      </c>
      <c r="AF12" s="81" t="str">
        <f t="shared" si="10"/>
        <v>No Aplica</v>
      </c>
      <c r="AG12" s="82" t="e">
        <f>+VLOOKUP($P12,[2]!Parametros[[nombre]:[Columna1]],5,0)</f>
        <v>#REF!</v>
      </c>
      <c r="AH12" s="82">
        <f t="shared" ref="AH12:AH23" si="11">AH11</f>
        <v>1</v>
      </c>
      <c r="AI12" s="82" t="e">
        <f>+VLOOKUP($N12,[2]!Territorio[[nombre]:[Columna1]],7,0)</f>
        <v>#REF!</v>
      </c>
      <c r="AJ12" s="82" t="e">
        <f>+VLOOKUP(O12,[2]!Temporalidad[[nombre]:[Columna1]],7,0)</f>
        <v>#REF!</v>
      </c>
      <c r="AK12" s="82" t="e">
        <f>+VLOOKUP(LEFT($D12,3),[2]!Tipo_Gráfico[[id3]:[Tipo Gráfico]],2,0)</f>
        <v>#REF!</v>
      </c>
      <c r="AL12" s="83" t="str">
        <f t="shared" ref="AL12:AO23" si="12">+AL11</f>
        <v>Base de Datos de Comercio Exterior, Oficina de Estudios y Políticas Agrarias, Ministerio de Agricultura, Chile</v>
      </c>
      <c r="AM12" s="81" t="str">
        <f t="shared" si="12"/>
        <v>No Aplica</v>
      </c>
      <c r="AN12" s="81" t="s">
        <v>63</v>
      </c>
      <c r="AO12" s="81" t="s">
        <v>63</v>
      </c>
      <c r="AP12" t="e">
        <f>VLOOKUP($AC12,[2]!Responsables[#Data],3,0)</f>
        <v>#REF!</v>
      </c>
      <c r="AQ12" s="81" t="e">
        <f>VLOOKUP($R12,[2]!unidad_medida[[#All],[nombre]:[Columna1]],5,0)</f>
        <v>#REF!</v>
      </c>
      <c r="AR12" s="92">
        <v>22</v>
      </c>
    </row>
    <row r="13" spans="1:44" s="91" customFormat="1" x14ac:dyDescent="0.35">
      <c r="A13" s="93">
        <v>4.2</v>
      </c>
      <c r="B13" s="91" t="s">
        <v>347</v>
      </c>
      <c r="C13">
        <v>86</v>
      </c>
      <c r="D13" s="78" t="s">
        <v>268</v>
      </c>
      <c r="E13" t="s">
        <v>321</v>
      </c>
      <c r="F13" t="s">
        <v>316</v>
      </c>
      <c r="G13" t="s">
        <v>322</v>
      </c>
      <c r="H13" t="s">
        <v>318</v>
      </c>
      <c r="I13" t="s">
        <v>281</v>
      </c>
      <c r="J13" s="73" t="e">
        <f>#REF!</f>
        <v>#REF!</v>
      </c>
      <c r="K13" t="s">
        <v>323</v>
      </c>
      <c r="L13" t="e">
        <f>"Valor de exportación (USD) de frutas en la agroindustria con Destino a "&amp;J13&amp;" || Chile || 2012-2020"</f>
        <v>#REF!</v>
      </c>
      <c r="M13" s="25" t="e">
        <f>"Valor en dólares Estadounidenses de las exportaciones con destino a "&amp;J13&amp;" por Región y Comuna de salida, tipo de cultivo, subcultivo y producto exportado, tipo de procesamiento utilizado durante el "&amp;O13</f>
        <v>#REF!</v>
      </c>
      <c r="N13" s="32" t="str">
        <f t="shared" si="0"/>
        <v>Chile</v>
      </c>
      <c r="O13" s="32" t="str">
        <f t="shared" ref="O13" si="13">+O12</f>
        <v>Periodo 2012-2020</v>
      </c>
      <c r="P13" s="32" t="str">
        <f t="shared" si="1"/>
        <v>Exportaciones</v>
      </c>
      <c r="Q13" s="79" t="str">
        <f>+IF($E13="PRODUCTO",VLOOKUP(J13,[2]!Categorias[[Producto]:[Columna1]],9,0)&amp;"000",IF($E13="CATEGORÍA",VLOOKUP(J13,[2]!Categorias[[Categoría]:[Columna2]],7,0),$Q$1))</f>
        <v>[CATEGORIA_id]</v>
      </c>
      <c r="R13" s="32" t="str">
        <f t="shared" si="2"/>
        <v>Dólar USA</v>
      </c>
      <c r="S13" s="25" t="e">
        <f>"Valor de la exportación en "&amp;R13&amp;" con destino a "&amp;J13</f>
        <v>#REF!</v>
      </c>
      <c r="T13" s="25" t="e">
        <f t="shared" si="3"/>
        <v>#REF!</v>
      </c>
      <c r="U13" s="25" t="e">
        <f t="shared" si="4"/>
        <v>#REF!</v>
      </c>
      <c r="V13" s="25" t="str">
        <f t="shared" si="5"/>
        <v>hortaliza, superficie plantada, agricultura, horticultura, tubérculo</v>
      </c>
      <c r="W13" s="29" t="str">
        <f t="shared" si="6"/>
        <v>Informe Interactivo 2-Destino-Región/Comuna ||Valor de exportación (USD)</v>
      </c>
      <c r="X13" s="25" t="str">
        <f t="shared" si="7"/>
        <v>CHL</v>
      </c>
      <c r="Y13" s="25" t="str">
        <f t="shared" si="8"/>
        <v>Nacional</v>
      </c>
      <c r="Z13" s="25" t="e">
        <f t="shared" si="9"/>
        <v>#REF!</v>
      </c>
      <c r="AA13" s="80">
        <f t="shared" si="10"/>
        <v>44321</v>
      </c>
      <c r="AB13" s="81" t="str">
        <f t="shared" si="10"/>
        <v>Español</v>
      </c>
      <c r="AC13" s="81" t="str">
        <f t="shared" si="10"/>
        <v>Claudia Garrido</v>
      </c>
      <c r="AD13" s="81" t="str">
        <f t="shared" si="10"/>
        <v>No Aplica</v>
      </c>
      <c r="AE13" s="81" t="str">
        <f t="shared" si="10"/>
        <v>No Aplica</v>
      </c>
      <c r="AF13" s="81" t="str">
        <f t="shared" si="10"/>
        <v>No Aplica</v>
      </c>
      <c r="AG13" s="82" t="e">
        <f>+VLOOKUP($P13,[2]!Parametros[[nombre]:[Columna1]],5,0)</f>
        <v>#REF!</v>
      </c>
      <c r="AH13" s="82">
        <f t="shared" si="11"/>
        <v>1</v>
      </c>
      <c r="AI13" s="82" t="e">
        <f>+VLOOKUP($N13,[2]!Territorio[[nombre]:[Columna1]],7,0)</f>
        <v>#REF!</v>
      </c>
      <c r="AJ13" s="82" t="e">
        <f>+VLOOKUP(O13,[2]!Temporalidad[[nombre]:[Columna1]],7,0)</f>
        <v>#REF!</v>
      </c>
      <c r="AK13" s="82" t="e">
        <f>+VLOOKUP(LEFT($D13,3),[2]!Tipo_Gráfico[[id3]:[Tipo Gráfico]],2,0)</f>
        <v>#REF!</v>
      </c>
      <c r="AL13" s="83" t="str">
        <f t="shared" si="12"/>
        <v>Base de Datos de Comercio Exterior, Oficina de Estudios y Políticas Agrarias, Ministerio de Agricultura, Chile</v>
      </c>
      <c r="AM13" s="81" t="str">
        <f t="shared" si="12"/>
        <v>No Aplica</v>
      </c>
      <c r="AN13" s="81" t="s">
        <v>63</v>
      </c>
      <c r="AO13" s="81" t="s">
        <v>63</v>
      </c>
      <c r="AP13" t="e">
        <f>VLOOKUP($AC13,[2]!Responsables[#Data],3,0)</f>
        <v>#REF!</v>
      </c>
      <c r="AQ13" s="81" t="e">
        <f>VLOOKUP($R13,[2]!unidad_medida[[#All],[nombre]:[Columna1]],5,0)</f>
        <v>#REF!</v>
      </c>
      <c r="AR13" s="92">
        <v>22</v>
      </c>
    </row>
    <row r="14" spans="1:44" s="91" customFormat="1" x14ac:dyDescent="0.35">
      <c r="A14" s="93">
        <v>4.2</v>
      </c>
      <c r="B14" s="91" t="s">
        <v>348</v>
      </c>
      <c r="C14">
        <v>10</v>
      </c>
      <c r="D14" s="78" t="s">
        <v>274</v>
      </c>
      <c r="E14" t="s">
        <v>262</v>
      </c>
      <c r="F14" t="s">
        <v>316</v>
      </c>
      <c r="G14" t="s">
        <v>322</v>
      </c>
      <c r="H14" t="s">
        <v>324</v>
      </c>
      <c r="I14" t="s">
        <v>325</v>
      </c>
      <c r="J14" s="73" t="str">
        <f>J4</f>
        <v>República Dominicana</v>
      </c>
      <c r="K14" t="s">
        <v>326</v>
      </c>
      <c r="L14" t="str">
        <f>"Valor de exportación (USD) de frutas en la agroindustria de "&amp;J14&amp;"  || Chile || 2012-2020"</f>
        <v>Valor de exportación (USD) de frutas en la agroindustria de República Dominicana  || Chile || 2012-2020</v>
      </c>
      <c r="M14" s="25" t="str">
        <f>"Valor en dólares Estadounidenses de las exportaciones de "&amp;J14&amp;" por Región y Comuna de salida, tipo de subcultivo y producto exportado, desino final y tipo de procesamiento utilizado, durante el "&amp;O14</f>
        <v>Valor en dólares Estadounidenses de las exportaciones de República Dominicana por Región y Comuna de salida, tipo de subcultivo y producto exportado, desino final y tipo de procesamiento utilizado, durante el Periodo 2012-2020</v>
      </c>
      <c r="N14" s="32" t="str">
        <f t="shared" si="0"/>
        <v>Chile</v>
      </c>
      <c r="O14" s="32" t="str">
        <f>+O13</f>
        <v>Periodo 2012-2020</v>
      </c>
      <c r="P14" s="32" t="str">
        <f t="shared" si="1"/>
        <v>Exportaciones</v>
      </c>
      <c r="Q14" s="79" t="e">
        <f>+IF($E14="PRODUCTO",VLOOKUP(J14,[2]!Categorias[[Producto]:[Columna1]],9,0)&amp;"000",IF($E14="CATEGORÍA",VLOOKUP(J14,[2]!Categorias[[Categoría]:[Columna2]],7,0),$Q$1))</f>
        <v>#REF!</v>
      </c>
      <c r="R14" s="32" t="str">
        <f t="shared" si="2"/>
        <v>Dólar USA</v>
      </c>
      <c r="S14" s="25" t="str">
        <f>"Valor de la exportación en "&amp;R14&amp;" del cultivo tipo "&amp;J14</f>
        <v>Valor de la exportación en Dólar USA del cultivo tipo República Dominicana</v>
      </c>
      <c r="T14" s="25" t="str">
        <f t="shared" si="3"/>
        <v>Valor en dólares Estadounidenses de las exportaciones de República Dominicana por Región y Comuna de salida, tipo de subcultivo y producto exportado, desino final y tipo de procesamiento utilizado, durante el Periodo 2012-2020</v>
      </c>
      <c r="U14" s="25" t="str">
        <f t="shared" si="4"/>
        <v>Producto: República Dominicana</v>
      </c>
      <c r="V14" s="25" t="str">
        <f t="shared" si="5"/>
        <v>hortaliza, superficie plantada, agricultura, horticultura, tubérculo</v>
      </c>
      <c r="W14" s="29" t="str">
        <f t="shared" si="6"/>
        <v>Informe Interactivo 3-Producto-Región/Comuna ||Valor de exportación (USD)</v>
      </c>
      <c r="X14" s="25" t="str">
        <f t="shared" si="7"/>
        <v>CHL</v>
      </c>
      <c r="Y14" s="25" t="str">
        <f t="shared" si="8"/>
        <v>Nacional</v>
      </c>
      <c r="Z14" s="25" t="str">
        <f t="shared" si="9"/>
        <v>Informe Interactivo que muestra la Valor en dólares Estadounidenses de las exportaciones de República Dominicana por Región y Comuna de salida, tipo de subcultivo y producto exportado, desino final y tipo de procesamiento utilizado, durante el Periodo 2012-2020 según datos recopilados desde la ODEPA</v>
      </c>
      <c r="AA14" s="80">
        <f t="shared" si="10"/>
        <v>44321</v>
      </c>
      <c r="AB14" s="81" t="str">
        <f t="shared" si="10"/>
        <v>Español</v>
      </c>
      <c r="AC14" s="81" t="str">
        <f t="shared" si="10"/>
        <v>Claudia Garrido</v>
      </c>
      <c r="AD14" s="81" t="str">
        <f t="shared" si="10"/>
        <v>No Aplica</v>
      </c>
      <c r="AE14" s="81" t="str">
        <f t="shared" si="10"/>
        <v>No Aplica</v>
      </c>
      <c r="AF14" s="81" t="str">
        <f t="shared" si="10"/>
        <v>No Aplica</v>
      </c>
      <c r="AG14" s="82" t="e">
        <f>+VLOOKUP($P14,[2]!Parametros[[nombre]:[Columna1]],5,0)</f>
        <v>#REF!</v>
      </c>
      <c r="AH14" s="82">
        <f t="shared" si="11"/>
        <v>1</v>
      </c>
      <c r="AI14" s="82" t="e">
        <f>+VLOOKUP($N14,[2]!Territorio[[nombre]:[Columna1]],7,0)</f>
        <v>#REF!</v>
      </c>
      <c r="AJ14" s="82" t="e">
        <f>+VLOOKUP(O14,[2]!Temporalidad[[nombre]:[Columna1]],7,0)</f>
        <v>#REF!</v>
      </c>
      <c r="AK14" s="82" t="e">
        <f>+VLOOKUP(LEFT($D14,3),[2]!Tipo_Gráfico[[id3]:[Tipo Gráfico]],2,0)</f>
        <v>#REF!</v>
      </c>
      <c r="AL14" s="83" t="str">
        <f t="shared" si="12"/>
        <v>Base de Datos de Comercio Exterior, Oficina de Estudios y Políticas Agrarias, Ministerio de Agricultura, Chile</v>
      </c>
      <c r="AM14" s="81" t="str">
        <f t="shared" si="12"/>
        <v>No Aplica</v>
      </c>
      <c r="AN14" s="81" t="str">
        <f t="shared" si="12"/>
        <v>No Aplica</v>
      </c>
      <c r="AO14" s="81" t="str">
        <f t="shared" si="12"/>
        <v>No Aplica</v>
      </c>
      <c r="AP14" t="e">
        <f>VLOOKUP($AC14,[2]!Responsables[#Data],3,0)</f>
        <v>#REF!</v>
      </c>
      <c r="AQ14" s="81" t="e">
        <f>VLOOKUP($R14,[2]!unidad_medida[[#All],[nombre]:[Columna1]],5,0)</f>
        <v>#REF!</v>
      </c>
      <c r="AR14" s="92">
        <v>22</v>
      </c>
    </row>
    <row r="15" spans="1:44" s="91" customFormat="1" x14ac:dyDescent="0.35">
      <c r="A15" s="93">
        <v>4.2</v>
      </c>
      <c r="B15" s="91" t="s">
        <v>349</v>
      </c>
      <c r="C15">
        <v>37</v>
      </c>
      <c r="D15" s="78" t="s">
        <v>280</v>
      </c>
      <c r="E15" t="s">
        <v>269</v>
      </c>
      <c r="F15" t="s">
        <v>316</v>
      </c>
      <c r="G15" t="s">
        <v>322</v>
      </c>
      <c r="H15" t="s">
        <v>327</v>
      </c>
      <c r="I15" t="s">
        <v>325</v>
      </c>
      <c r="J15" s="73" t="str">
        <f>J7</f>
        <v>Arándano</v>
      </c>
      <c r="K15" t="s">
        <v>328</v>
      </c>
      <c r="L15" t="str">
        <f>"Valor de exportación (USD) de frutas en la agroindustria de "&amp;J15&amp;"  || Chile || 2012-2020"</f>
        <v>Valor de exportación (USD) de frutas en la agroindustria de Arándano  || Chile || 2012-2020</v>
      </c>
      <c r="M15" s="25" t="str">
        <f>"Valor en dólares Estadounidenses de las exportaciones de "&amp;J15&amp;" por Región y Comuna de salida, tipo de producto exportado, desino final y tipo de procesamiento utilizado, durante el "&amp;O15</f>
        <v>Valor en dólares Estadounidenses de las exportaciones de Arándano por Región y Comuna de salida, tipo de producto exportado, desino final y tipo de procesamiento utilizado, durante el Periodo 2012-2020</v>
      </c>
      <c r="N15" s="32" t="str">
        <f t="shared" si="0"/>
        <v>Chile</v>
      </c>
      <c r="O15" s="32" t="str">
        <f t="shared" ref="O15:O16" si="14">+O14</f>
        <v>Periodo 2012-2020</v>
      </c>
      <c r="P15" s="32" t="str">
        <f t="shared" si="1"/>
        <v>Exportaciones</v>
      </c>
      <c r="Q15" s="79" t="e">
        <f>+IF($E15="PRODUCTO",VLOOKUP(J15,[2]!Categorias[[Producto]:[Columna1]],9,0)&amp;"000",IF($E15="CATEGORÍA",VLOOKUP(J15,[2]!Categorias[[Categoría]:[Columna2]],7,0),$Q$1))</f>
        <v>#REF!</v>
      </c>
      <c r="R15" s="32" t="str">
        <f t="shared" si="2"/>
        <v>Dólar USA</v>
      </c>
      <c r="S15" s="25" t="str">
        <f>"Valor de la exportación en "&amp;R15&amp;" del subcultivo tipo "&amp;J15</f>
        <v>Valor de la exportación en Dólar USA del subcultivo tipo Arándano</v>
      </c>
      <c r="T15" s="25" t="str">
        <f t="shared" si="3"/>
        <v>Valor en dólares Estadounidenses de las exportaciones de Arándano por Región y Comuna de salida, tipo de producto exportado, desino final y tipo de procesamiento utilizado, durante el Periodo 2012-2020</v>
      </c>
      <c r="U15" s="25" t="str">
        <f t="shared" si="4"/>
        <v>Categoría: Arándano</v>
      </c>
      <c r="V15" s="25" t="str">
        <f t="shared" si="5"/>
        <v>hortaliza, superficie plantada, agricultura, horticultura, tubérculo</v>
      </c>
      <c r="W15" s="29" t="str">
        <f t="shared" si="6"/>
        <v>Informe Interactivo 4-Categoría-Región/Comuna ||Valor de exportación (USD)</v>
      </c>
      <c r="X15" s="25" t="str">
        <f t="shared" si="7"/>
        <v>CHL</v>
      </c>
      <c r="Y15" s="25" t="str">
        <f t="shared" si="8"/>
        <v>Nacional</v>
      </c>
      <c r="Z15" s="25" t="str">
        <f t="shared" si="9"/>
        <v>Informe Interactivo que muestra la Valor en dólares Estadounidenses de las exportaciones de Arándano por Región y Comuna de salida, tipo de producto exportado, desino final y tipo de procesamiento utilizado, durante el Periodo 2012-2020 según datos recopilados desde la ODEPA</v>
      </c>
      <c r="AA15" s="80">
        <f t="shared" si="10"/>
        <v>44321</v>
      </c>
      <c r="AB15" s="81" t="str">
        <f t="shared" si="10"/>
        <v>Español</v>
      </c>
      <c r="AC15" s="81" t="str">
        <f t="shared" si="10"/>
        <v>Claudia Garrido</v>
      </c>
      <c r="AD15" s="81" t="str">
        <f t="shared" si="10"/>
        <v>No Aplica</v>
      </c>
      <c r="AE15" s="81" t="str">
        <f t="shared" si="10"/>
        <v>No Aplica</v>
      </c>
      <c r="AF15" s="81" t="str">
        <f t="shared" si="10"/>
        <v>No Aplica</v>
      </c>
      <c r="AG15" s="82" t="e">
        <f>+VLOOKUP($P15,[2]!Parametros[[nombre]:[Columna1]],5,0)</f>
        <v>#REF!</v>
      </c>
      <c r="AH15" s="82">
        <f t="shared" si="11"/>
        <v>1</v>
      </c>
      <c r="AI15" s="82" t="e">
        <f>+VLOOKUP($N15,[2]!Territorio[[nombre]:[Columna1]],7,0)</f>
        <v>#REF!</v>
      </c>
      <c r="AJ15" s="82" t="e">
        <f>+VLOOKUP(O15,[2]!Temporalidad[[nombre]:[Columna1]],7,0)</f>
        <v>#REF!</v>
      </c>
      <c r="AK15" s="82" t="e">
        <f>+VLOOKUP(LEFT($D15,3),[2]!Tipo_Gráfico[[id3]:[Tipo Gráfico]],2,0)</f>
        <v>#REF!</v>
      </c>
      <c r="AL15" s="83" t="str">
        <f t="shared" si="12"/>
        <v>Base de Datos de Comercio Exterior, Oficina de Estudios y Políticas Agrarias, Ministerio de Agricultura, Chile</v>
      </c>
      <c r="AM15" s="81" t="str">
        <f t="shared" si="12"/>
        <v>No Aplica</v>
      </c>
      <c r="AN15" s="81" t="s">
        <v>63</v>
      </c>
      <c r="AO15" s="81" t="s">
        <v>63</v>
      </c>
      <c r="AP15" t="e">
        <f>VLOOKUP($AC15,[2]!Responsables[#Data],3,0)</f>
        <v>#REF!</v>
      </c>
      <c r="AQ15" s="81" t="e">
        <f>VLOOKUP($R15,[2]!unidad_medida[[#All],[nombre]:[Columna1]],5,0)</f>
        <v>#REF!</v>
      </c>
      <c r="AR15" s="92">
        <v>22</v>
      </c>
    </row>
    <row r="16" spans="1:44" s="91" customFormat="1" x14ac:dyDescent="0.35">
      <c r="A16" s="93">
        <v>4.2</v>
      </c>
      <c r="B16" s="91" t="s">
        <v>350</v>
      </c>
      <c r="C16">
        <v>7</v>
      </c>
      <c r="D16" s="78" t="s">
        <v>286</v>
      </c>
      <c r="E16" t="s">
        <v>281</v>
      </c>
      <c r="F16" t="s">
        <v>316</v>
      </c>
      <c r="G16" t="s">
        <v>322</v>
      </c>
      <c r="H16" t="s">
        <v>318</v>
      </c>
      <c r="I16" t="s">
        <v>321</v>
      </c>
      <c r="J16" s="73" t="str">
        <f t="shared" ref="J16:J21" si="15">J11</f>
        <v>Total</v>
      </c>
      <c r="K16" t="s">
        <v>329</v>
      </c>
      <c r="L16" t="str">
        <f>"Valor de exportación (USD) de frutas en la agroindustria con procesamiento tipo  "&amp;J16&amp;"  || Chile || 2012-2020"</f>
        <v>Valor de exportación (USD) de frutas en la agroindustria con procesamiento tipo  Total  || Chile || 2012-2020</v>
      </c>
      <c r="M16" s="25" t="str">
        <f>"Valor en dólares Estadounidenses de las exportaciones de fruta procesada como "&amp;J16&amp;" por Región y Comuna de salida, tipo de cultivo, subcultivo y producto exportado, tipo de procesamiento, durante el "&amp;O16</f>
        <v>Valor en dólares Estadounidenses de las exportaciones de fruta procesada como Total por Región y Comuna de salida, tipo de cultivo, subcultivo y producto exportado, tipo de procesamiento, durante el Periodo 2012-2020</v>
      </c>
      <c r="N16" s="32" t="str">
        <f t="shared" si="0"/>
        <v>Chile</v>
      </c>
      <c r="O16" s="32" t="str">
        <f t="shared" si="14"/>
        <v>Periodo 2012-2020</v>
      </c>
      <c r="P16" s="32" t="str">
        <f t="shared" si="1"/>
        <v>Exportaciones</v>
      </c>
      <c r="Q16" s="79" t="str">
        <f>+IF($E16="PRODUCTO",VLOOKUP(J16,[2]!Categorias[[Producto]:[Columna1]],9,0)&amp;"000",IF($E16="CATEGORÍA",VLOOKUP(J16,[2]!Categorias[[Categoría]:[Columna2]],7,0),$Q$1))</f>
        <v>[CATEGORIA_id]</v>
      </c>
      <c r="R16" s="32" t="str">
        <f t="shared" si="2"/>
        <v>Dólar USA</v>
      </c>
      <c r="S16" s="25" t="str">
        <f>"Valor de la exportación en "&amp;R16&amp;" de fruta procesada como "&amp;J16</f>
        <v>Valor de la exportación en Dólar USA de fruta procesada como Total</v>
      </c>
      <c r="T16" s="25" t="str">
        <f t="shared" si="3"/>
        <v>Valor en dólares Estadounidenses de las exportaciones de fruta procesada como Total por Región y Comuna de salida, tipo de cultivo, subcultivo y producto exportado, tipo de procesamiento, durante el Periodo 2012-2020</v>
      </c>
      <c r="U16" s="25" t="str">
        <f t="shared" si="4"/>
        <v>Procesamiento: Total</v>
      </c>
      <c r="V16" s="25" t="str">
        <f t="shared" si="5"/>
        <v>hortaliza, superficie plantada, agricultura, horticultura, tubérculo</v>
      </c>
      <c r="W16" s="29" t="str">
        <f t="shared" si="6"/>
        <v>Informe Interactivo 5-Procesamiento-Región/Comuna ||Valor de exportación (USD)</v>
      </c>
      <c r="X16" s="25" t="str">
        <f t="shared" si="7"/>
        <v>CHL</v>
      </c>
      <c r="Y16" s="25" t="str">
        <f t="shared" si="8"/>
        <v>Nacional</v>
      </c>
      <c r="Z16" s="25" t="str">
        <f t="shared" si="9"/>
        <v>Informe Interactivo que muestra la Valor en dólares Estadounidenses de las exportaciones de fruta procesada como Total por Región y Comuna de salida, tipo de cultivo, subcultivo y producto exportado, tipo de procesamiento, durante el Periodo 2012-2020 según datos recopilados desde la ODEPA</v>
      </c>
      <c r="AA16" s="80">
        <f t="shared" si="10"/>
        <v>44321</v>
      </c>
      <c r="AB16" s="81" t="str">
        <f t="shared" si="10"/>
        <v>Español</v>
      </c>
      <c r="AC16" s="81" t="str">
        <f t="shared" si="10"/>
        <v>Claudia Garrido</v>
      </c>
      <c r="AD16" s="81" t="str">
        <f t="shared" si="10"/>
        <v>No Aplica</v>
      </c>
      <c r="AE16" s="81" t="str">
        <f t="shared" si="10"/>
        <v>No Aplica</v>
      </c>
      <c r="AF16" s="81" t="str">
        <f t="shared" si="10"/>
        <v>No Aplica</v>
      </c>
      <c r="AG16" s="82" t="e">
        <f>+VLOOKUP($P16,[2]!Parametros[[nombre]:[Columna1]],5,0)</f>
        <v>#REF!</v>
      </c>
      <c r="AH16" s="82">
        <f t="shared" si="11"/>
        <v>1</v>
      </c>
      <c r="AI16" s="82" t="e">
        <f>+VLOOKUP($N16,[2]!Territorio[[nombre]:[Columna1]],7,0)</f>
        <v>#REF!</v>
      </c>
      <c r="AJ16" s="82" t="e">
        <f>+VLOOKUP(O16,[2]!Temporalidad[[nombre]:[Columna1]],7,0)</f>
        <v>#REF!</v>
      </c>
      <c r="AK16" s="82" t="e">
        <f>+VLOOKUP(LEFT($D16,3),[2]!Tipo_Gráfico[[id3]:[Tipo Gráfico]],2,0)</f>
        <v>#REF!</v>
      </c>
      <c r="AL16" s="83" t="str">
        <f t="shared" si="12"/>
        <v>Base de Datos de Comercio Exterior, Oficina de Estudios y Políticas Agrarias, Ministerio de Agricultura, Chile</v>
      </c>
      <c r="AM16" s="81" t="str">
        <f t="shared" si="12"/>
        <v>No Aplica</v>
      </c>
      <c r="AN16" s="81" t="str">
        <f t="shared" si="12"/>
        <v>No Aplica</v>
      </c>
      <c r="AO16" s="81" t="str">
        <f t="shared" si="12"/>
        <v>No Aplica</v>
      </c>
      <c r="AP16" t="e">
        <f>VLOOKUP($AC16,[2]!Responsables[#Data],3,0)</f>
        <v>#REF!</v>
      </c>
      <c r="AQ16" s="81" t="e">
        <f>VLOOKUP($R16,[2]!unidad_medida[[#All],[nombre]:[Columna1]],5,0)</f>
        <v>#REF!</v>
      </c>
      <c r="AR16" s="92">
        <v>22</v>
      </c>
    </row>
    <row r="17" spans="1:44" s="91" customFormat="1" x14ac:dyDescent="0.35">
      <c r="A17" s="93">
        <v>4.2</v>
      </c>
      <c r="B17" s="91" t="s">
        <v>351</v>
      </c>
      <c r="C17">
        <v>14</v>
      </c>
      <c r="D17" s="78" t="s">
        <v>288</v>
      </c>
      <c r="E17" t="s">
        <v>315</v>
      </c>
      <c r="F17" t="s">
        <v>316</v>
      </c>
      <c r="G17" t="s">
        <v>317</v>
      </c>
      <c r="H17" t="s">
        <v>318</v>
      </c>
      <c r="I17" t="s">
        <v>281</v>
      </c>
      <c r="J17" s="73" t="e">
        <f t="shared" si="15"/>
        <v>#REF!</v>
      </c>
      <c r="K17" t="s">
        <v>330</v>
      </c>
      <c r="L17" t="e">
        <f>"Valor de exportación (USD) de frutas en la agroindustria en la Región de "&amp;J17&amp;"  || Chile || 2020"</f>
        <v>#REF!</v>
      </c>
      <c r="M17" s="25" t="e">
        <f>"Valor en dólares Estadounidenses de las exportaciones salidas desde la Región de "&amp;J17&amp;" por Comuna, tipo de cultivo, subcultivo y producto exportado, tipo de procesamiento utilizado, durante el "&amp;O17</f>
        <v>#REF!</v>
      </c>
      <c r="N17" s="32" t="e">
        <f t="shared" si="0"/>
        <v>#REF!</v>
      </c>
      <c r="O17" s="32" t="s">
        <v>53</v>
      </c>
      <c r="P17" s="32" t="str">
        <f t="shared" si="1"/>
        <v>Exportaciones</v>
      </c>
      <c r="Q17" s="79" t="str">
        <f>+IF($E17="PRODUCTO",VLOOKUP(J17,[2]!Categorias[[Producto]:[Columna1]],9,0)&amp;"000",IF($E17="CATEGORÍA",VLOOKUP(J17,[2]!Categorias[[Categoría]:[Columna2]],7,0),$Q$1))</f>
        <v>[CATEGORIA_id]</v>
      </c>
      <c r="R17" s="32" t="str">
        <f t="shared" si="2"/>
        <v>Dólar USA</v>
      </c>
      <c r="S17" s="25" t="e">
        <f>"Valor de la exportación en "&amp;R17&amp;" salida desde "&amp;J17</f>
        <v>#REF!</v>
      </c>
      <c r="T17" s="25" t="e">
        <f t="shared" si="3"/>
        <v>#REF!</v>
      </c>
      <c r="U17" s="25" t="e">
        <f t="shared" si="4"/>
        <v>#REF!</v>
      </c>
      <c r="V17" s="25" t="str">
        <f t="shared" si="5"/>
        <v>hortaliza, superficie plantada, agricultura, horticultura, tubérculo</v>
      </c>
      <c r="W17" s="29" t="str">
        <f t="shared" si="6"/>
        <v>Informe Interactivo 6-Región-Comuna ||Valor de exportación (USD)</v>
      </c>
      <c r="X17" s="25" t="str">
        <f t="shared" si="7"/>
        <v>CHL</v>
      </c>
      <c r="Y17" s="25" t="str">
        <f t="shared" si="8"/>
        <v>Regional</v>
      </c>
      <c r="Z17" s="25" t="e">
        <f t="shared" si="9"/>
        <v>#REF!</v>
      </c>
      <c r="AA17" s="80">
        <f t="shared" si="10"/>
        <v>44321</v>
      </c>
      <c r="AB17" s="81" t="str">
        <f t="shared" si="10"/>
        <v>Español</v>
      </c>
      <c r="AC17" s="81" t="str">
        <f t="shared" si="10"/>
        <v>Claudia Garrido</v>
      </c>
      <c r="AD17" s="81" t="str">
        <f t="shared" si="10"/>
        <v>No Aplica</v>
      </c>
      <c r="AE17" s="81" t="str">
        <f t="shared" si="10"/>
        <v>No Aplica</v>
      </c>
      <c r="AF17" s="81" t="str">
        <f t="shared" si="10"/>
        <v>No Aplica</v>
      </c>
      <c r="AG17" s="82" t="e">
        <f>+VLOOKUP($P17,[2]!Parametros[[nombre]:[Columna1]],5,0)</f>
        <v>#REF!</v>
      </c>
      <c r="AH17" s="82">
        <f t="shared" si="11"/>
        <v>1</v>
      </c>
      <c r="AI17" s="82" t="e">
        <f>+VLOOKUP($N17,[2]!Territorio[[nombre]:[Columna1]],7,0)</f>
        <v>#REF!</v>
      </c>
      <c r="AJ17" s="82" t="e">
        <f>+VLOOKUP(O17,[2]!Temporalidad[[nombre]:[Columna1]],7,0)</f>
        <v>#REF!</v>
      </c>
      <c r="AK17" s="82" t="e">
        <f>+VLOOKUP(LEFT($D17,3),[2]!Tipo_Gráfico[[id3]:[Tipo Gráfico]],2,0)</f>
        <v>#REF!</v>
      </c>
      <c r="AL17" s="83" t="str">
        <f t="shared" si="12"/>
        <v>Base de Datos de Comercio Exterior, Oficina de Estudios y Políticas Agrarias, Ministerio de Agricultura, Chile</v>
      </c>
      <c r="AM17" s="81" t="str">
        <f t="shared" si="12"/>
        <v>No Aplica</v>
      </c>
      <c r="AN17" s="81" t="s">
        <v>63</v>
      </c>
      <c r="AO17" s="81" t="s">
        <v>63</v>
      </c>
      <c r="AP17" t="e">
        <f>VLOOKUP($AC17,[2]!Responsables[#Data],3,0)</f>
        <v>#REF!</v>
      </c>
      <c r="AQ17" s="81" t="e">
        <f>VLOOKUP($R17,[2]!unidad_medida[[#All],[nombre]:[Columna1]],5,0)</f>
        <v>#REF!</v>
      </c>
      <c r="AR17" s="92">
        <v>22</v>
      </c>
    </row>
    <row r="18" spans="1:44" s="91" customFormat="1" x14ac:dyDescent="0.35">
      <c r="A18" s="93">
        <v>4.2</v>
      </c>
      <c r="B18" s="91" t="s">
        <v>352</v>
      </c>
      <c r="C18">
        <v>86</v>
      </c>
      <c r="D18" s="78" t="s">
        <v>289</v>
      </c>
      <c r="E18" t="s">
        <v>321</v>
      </c>
      <c r="F18" t="s">
        <v>316</v>
      </c>
      <c r="G18" t="s">
        <v>322</v>
      </c>
      <c r="H18" t="s">
        <v>318</v>
      </c>
      <c r="I18" t="s">
        <v>281</v>
      </c>
      <c r="J18" s="73" t="e">
        <f t="shared" si="15"/>
        <v>#REF!</v>
      </c>
      <c r="K18" t="s">
        <v>331</v>
      </c>
      <c r="L18" t="e">
        <f>"Valor de exportación (USD) de frutas en la agroindustria con Destino a "&amp;J18&amp;" || Chile || 2020"</f>
        <v>#REF!</v>
      </c>
      <c r="M18" s="25" t="e">
        <f>"Valor en dólares Estadounidenses de las exportaciones con destino a "&amp;J18&amp;" por Región y Comuna de salida, tipo de cultivo, subcultivo y producto exportado, tipo de procesamiento utilizado durante el "&amp;O18</f>
        <v>#REF!</v>
      </c>
      <c r="N18" s="32" t="str">
        <f t="shared" si="0"/>
        <v>Chile</v>
      </c>
      <c r="O18" s="32" t="s">
        <v>332</v>
      </c>
      <c r="P18" s="32" t="str">
        <f t="shared" si="1"/>
        <v>Exportaciones</v>
      </c>
      <c r="Q18" s="79" t="str">
        <f>+IF($E18="PRODUCTO",VLOOKUP(J18,[2]!Categorias[[Producto]:[Columna1]],9,0)&amp;"000",IF($E18="CATEGORÍA",VLOOKUP(J18,[2]!Categorias[[Categoría]:[Columna2]],7,0),$Q$1))</f>
        <v>[CATEGORIA_id]</v>
      </c>
      <c r="R18" s="32" t="str">
        <f t="shared" si="2"/>
        <v>Dólar USA</v>
      </c>
      <c r="S18" s="25" t="e">
        <f>"Valor de la exportación en "&amp;R18&amp;" con destino a "&amp;J18</f>
        <v>#REF!</v>
      </c>
      <c r="T18" s="25" t="e">
        <f t="shared" si="3"/>
        <v>#REF!</v>
      </c>
      <c r="U18" s="25" t="e">
        <f t="shared" si="4"/>
        <v>#REF!</v>
      </c>
      <c r="V18" s="25" t="str">
        <f t="shared" si="5"/>
        <v>hortaliza, superficie plantada, agricultura, horticultura, tubérculo</v>
      </c>
      <c r="W18" s="29" t="str">
        <f t="shared" si="6"/>
        <v>Informe Interactivo 7-Destino-Región/Comuna ||Valor de exportación (USD)</v>
      </c>
      <c r="X18" s="25" t="str">
        <f t="shared" si="7"/>
        <v>CHL</v>
      </c>
      <c r="Y18" s="25" t="str">
        <f t="shared" si="8"/>
        <v>Nacional</v>
      </c>
      <c r="Z18" s="25" t="e">
        <f t="shared" si="9"/>
        <v>#REF!</v>
      </c>
      <c r="AA18" s="80">
        <f t="shared" si="10"/>
        <v>44321</v>
      </c>
      <c r="AB18" s="81" t="str">
        <f t="shared" si="10"/>
        <v>Español</v>
      </c>
      <c r="AC18" s="81" t="str">
        <f t="shared" si="10"/>
        <v>Claudia Garrido</v>
      </c>
      <c r="AD18" s="81" t="str">
        <f t="shared" si="10"/>
        <v>No Aplica</v>
      </c>
      <c r="AE18" s="81" t="str">
        <f t="shared" si="10"/>
        <v>No Aplica</v>
      </c>
      <c r="AF18" s="81" t="str">
        <f t="shared" si="10"/>
        <v>No Aplica</v>
      </c>
      <c r="AG18" s="82" t="e">
        <f>+VLOOKUP($P18,[2]!Parametros[[nombre]:[Columna1]],5,0)</f>
        <v>#REF!</v>
      </c>
      <c r="AH18" s="82">
        <f t="shared" si="11"/>
        <v>1</v>
      </c>
      <c r="AI18" s="82" t="e">
        <f>+VLOOKUP($N18,[2]!Territorio[[nombre]:[Columna1]],7,0)</f>
        <v>#REF!</v>
      </c>
      <c r="AJ18" s="82" t="e">
        <f>+VLOOKUP(O18,[2]!Temporalidad[[nombre]:[Columna1]],7,0)</f>
        <v>#REF!</v>
      </c>
      <c r="AK18" s="82" t="e">
        <f>+VLOOKUP(LEFT($D18,3),[2]!Tipo_Gráfico[[id3]:[Tipo Gráfico]],2,0)</f>
        <v>#REF!</v>
      </c>
      <c r="AL18" s="83" t="str">
        <f t="shared" si="12"/>
        <v>Base de Datos de Comercio Exterior, Oficina de Estudios y Políticas Agrarias, Ministerio de Agricultura, Chile</v>
      </c>
      <c r="AM18" s="81" t="str">
        <f t="shared" si="12"/>
        <v>No Aplica</v>
      </c>
      <c r="AN18" s="81" t="str">
        <f t="shared" si="12"/>
        <v>No Aplica</v>
      </c>
      <c r="AO18" s="81" t="str">
        <f t="shared" si="12"/>
        <v>No Aplica</v>
      </c>
      <c r="AP18" t="e">
        <f>VLOOKUP($AC18,[2]!Responsables[#Data],3,0)</f>
        <v>#REF!</v>
      </c>
      <c r="AQ18" s="81" t="e">
        <f>VLOOKUP($R18,[2]!unidad_medida[[#All],[nombre]:[Columna1]],5,0)</f>
        <v>#REF!</v>
      </c>
      <c r="AR18" s="92">
        <v>22</v>
      </c>
    </row>
    <row r="19" spans="1:44" s="91" customFormat="1" x14ac:dyDescent="0.35">
      <c r="A19" s="93">
        <v>4.2</v>
      </c>
      <c r="B19" s="91" t="s">
        <v>353</v>
      </c>
      <c r="C19">
        <v>10</v>
      </c>
      <c r="D19" s="78" t="s">
        <v>290</v>
      </c>
      <c r="E19" t="s">
        <v>262</v>
      </c>
      <c r="F19" t="s">
        <v>316</v>
      </c>
      <c r="G19" t="s">
        <v>322</v>
      </c>
      <c r="H19" t="s">
        <v>324</v>
      </c>
      <c r="I19" t="s">
        <v>325</v>
      </c>
      <c r="J19" s="73" t="str">
        <f t="shared" si="15"/>
        <v>República Dominicana</v>
      </c>
      <c r="K19" t="s">
        <v>333</v>
      </c>
      <c r="L19" t="str">
        <f>"Valor de exportación (USD) de frutas en la agroindustria de "&amp;J19&amp;"  || Chile || 2020"</f>
        <v>Valor de exportación (USD) de frutas en la agroindustria de República Dominicana  || Chile || 2020</v>
      </c>
      <c r="M19" s="25" t="str">
        <f>"Valor en dólares Estadounidenses de las exportaciones de "&amp;J19&amp;" por Región y Comuna de salida, tipo de subcultivo y producto exportado, desino final y tipo de procesamiento utilizado, durante el "&amp;O19</f>
        <v>Valor en dólares Estadounidenses de las exportaciones de República Dominicana por Región y Comuna de salida, tipo de subcultivo y producto exportado, desino final y tipo de procesamiento utilizado, durante el Año 2022</v>
      </c>
      <c r="N19" s="32" t="str">
        <f t="shared" si="0"/>
        <v>Chile</v>
      </c>
      <c r="O19" s="32" t="s">
        <v>334</v>
      </c>
      <c r="P19" s="32" t="str">
        <f t="shared" si="1"/>
        <v>Exportaciones</v>
      </c>
      <c r="Q19" s="79" t="e">
        <f>+IF($E19="PRODUCTO",VLOOKUP(J19,[2]!Categorias[[Producto]:[Columna1]],9,0)&amp;"000",IF($E19="CATEGORÍA",VLOOKUP(J19,[2]!Categorias[[Categoría]:[Columna2]],7,0),$Q$1))</f>
        <v>#REF!</v>
      </c>
      <c r="R19" s="32" t="str">
        <f t="shared" si="2"/>
        <v>Dólar USA</v>
      </c>
      <c r="S19" s="25" t="str">
        <f>"Valor de la exportación en "&amp;R19&amp;" del cultivo tipo "&amp;J19</f>
        <v>Valor de la exportación en Dólar USA del cultivo tipo República Dominicana</v>
      </c>
      <c r="T19" s="25" t="str">
        <f t="shared" si="3"/>
        <v>Valor en dólares Estadounidenses de las exportaciones de República Dominicana por Región y Comuna de salida, tipo de subcultivo y producto exportado, desino final y tipo de procesamiento utilizado, durante el Año 2022</v>
      </c>
      <c r="U19" s="25" t="str">
        <f t="shared" si="4"/>
        <v>Producto: República Dominicana</v>
      </c>
      <c r="V19" s="25" t="str">
        <f t="shared" si="5"/>
        <v>hortaliza, superficie plantada, agricultura, horticultura, tubérculo</v>
      </c>
      <c r="W19" s="29" t="str">
        <f t="shared" si="6"/>
        <v>Informe Interactivo 8-Producto-Región/Comuna ||Valor de exportación (USD)</v>
      </c>
      <c r="X19" s="25" t="str">
        <f t="shared" si="7"/>
        <v>CHL</v>
      </c>
      <c r="Y19" s="25" t="str">
        <f t="shared" si="8"/>
        <v>Nacional</v>
      </c>
      <c r="Z19" s="25" t="str">
        <f t="shared" si="9"/>
        <v>Informe Interactivo que muestra la Valor en dólares Estadounidenses de las exportaciones de República Dominicana por Región y Comuna de salida, tipo de subcultivo y producto exportado, desino final y tipo de procesamiento utilizado, durante el Año 2022 según datos recopilados desde la ODEPA</v>
      </c>
      <c r="AA19" s="80">
        <f t="shared" si="10"/>
        <v>44321</v>
      </c>
      <c r="AB19" s="81" t="str">
        <f t="shared" si="10"/>
        <v>Español</v>
      </c>
      <c r="AC19" s="81" t="str">
        <f t="shared" si="10"/>
        <v>Claudia Garrido</v>
      </c>
      <c r="AD19" s="81" t="str">
        <f t="shared" si="10"/>
        <v>No Aplica</v>
      </c>
      <c r="AE19" s="81" t="str">
        <f t="shared" si="10"/>
        <v>No Aplica</v>
      </c>
      <c r="AF19" s="81" t="str">
        <f t="shared" si="10"/>
        <v>No Aplica</v>
      </c>
      <c r="AG19" s="82" t="e">
        <f>+VLOOKUP($P19,[2]!Parametros[[nombre]:[Columna1]],5,0)</f>
        <v>#REF!</v>
      </c>
      <c r="AH19" s="82">
        <f t="shared" si="11"/>
        <v>1</v>
      </c>
      <c r="AI19" s="82" t="e">
        <f>+VLOOKUP($N19,[2]!Territorio[[nombre]:[Columna1]],7,0)</f>
        <v>#REF!</v>
      </c>
      <c r="AJ19" s="82" t="e">
        <f>+VLOOKUP(O19,[2]!Temporalidad[[nombre]:[Columna1]],7,0)</f>
        <v>#REF!</v>
      </c>
      <c r="AK19" s="82" t="e">
        <f>+VLOOKUP(LEFT($D19,3),[2]!Tipo_Gráfico[[id3]:[Tipo Gráfico]],2,0)</f>
        <v>#REF!</v>
      </c>
      <c r="AL19" s="83" t="str">
        <f t="shared" si="12"/>
        <v>Base de Datos de Comercio Exterior, Oficina de Estudios y Políticas Agrarias, Ministerio de Agricultura, Chile</v>
      </c>
      <c r="AM19" s="81" t="str">
        <f t="shared" si="12"/>
        <v>No Aplica</v>
      </c>
      <c r="AN19" s="81" t="s">
        <v>63</v>
      </c>
      <c r="AO19" s="81" t="s">
        <v>63</v>
      </c>
      <c r="AP19" t="e">
        <f>VLOOKUP($AC19,[2]!Responsables[#Data],3,0)</f>
        <v>#REF!</v>
      </c>
      <c r="AQ19" s="81" t="e">
        <f>VLOOKUP($R19,[2]!unidad_medida[[#All],[nombre]:[Columna1]],5,0)</f>
        <v>#REF!</v>
      </c>
      <c r="AR19" s="92">
        <v>22</v>
      </c>
    </row>
    <row r="20" spans="1:44" s="91" customFormat="1" x14ac:dyDescent="0.35">
      <c r="A20" s="93">
        <v>4.2</v>
      </c>
      <c r="B20" s="91" t="s">
        <v>354</v>
      </c>
      <c r="C20">
        <v>37</v>
      </c>
      <c r="D20" s="78" t="s">
        <v>335</v>
      </c>
      <c r="E20" t="s">
        <v>269</v>
      </c>
      <c r="F20" t="s">
        <v>316</v>
      </c>
      <c r="G20" t="s">
        <v>322</v>
      </c>
      <c r="H20" t="s">
        <v>327</v>
      </c>
      <c r="I20" t="s">
        <v>325</v>
      </c>
      <c r="J20" s="73" t="str">
        <f t="shared" si="15"/>
        <v>Arándano</v>
      </c>
      <c r="K20" t="s">
        <v>336</v>
      </c>
      <c r="L20" t="str">
        <f>"Valor de exportación (USD) de frutas en la agroindustria de "&amp;J20&amp;"  || Chile || 2020"</f>
        <v>Valor de exportación (USD) de frutas en la agroindustria de Arándano  || Chile || 2020</v>
      </c>
      <c r="M20" s="25" t="str">
        <f>"Valor en dólares Estadounidenses de las exportaciones de "&amp;J20&amp;" por Región y Comuna de salida, tipo de producto exportado, desino final y tipo de procesamiento utilizado, durante el "&amp;O20</f>
        <v>Valor en dólares Estadounidenses de las exportaciones de Arándano por Región y Comuna de salida, tipo de producto exportado, desino final y tipo de procesamiento utilizado, durante el Año 2023</v>
      </c>
      <c r="N20" s="84" t="str">
        <f t="shared" si="0"/>
        <v>Chile</v>
      </c>
      <c r="O20" s="32" t="s">
        <v>337</v>
      </c>
      <c r="P20" s="32" t="str">
        <f t="shared" si="1"/>
        <v>Exportaciones</v>
      </c>
      <c r="Q20" s="79" t="e">
        <f>+IF($E20="PRODUCTO",VLOOKUP(J20,[2]!Categorias[[Producto]:[Columna1]],9,0)&amp;"000",IF($E20="CATEGORÍA",VLOOKUP(J20,[2]!Categorias[[Categoría]:[Columna2]],7,0),$Q$1))</f>
        <v>#REF!</v>
      </c>
      <c r="R20" s="32" t="str">
        <f t="shared" si="2"/>
        <v>Dólar USA</v>
      </c>
      <c r="S20" s="25" t="str">
        <f>"Valor de la exportación en "&amp;R20&amp;" del subcultivo tipo "&amp;J20</f>
        <v>Valor de la exportación en Dólar USA del subcultivo tipo Arándano</v>
      </c>
      <c r="T20" s="25" t="str">
        <f t="shared" si="3"/>
        <v>Valor en dólares Estadounidenses de las exportaciones de Arándano por Región y Comuna de salida, tipo de producto exportado, desino final y tipo de procesamiento utilizado, durante el Año 2023</v>
      </c>
      <c r="U20" s="25" t="str">
        <f t="shared" si="4"/>
        <v>Categoría: Arándano</v>
      </c>
      <c r="V20" s="25" t="str">
        <f t="shared" si="5"/>
        <v>hortaliza, superficie plantada, agricultura, horticultura, tubérculo</v>
      </c>
      <c r="W20" s="29" t="str">
        <f t="shared" si="6"/>
        <v>Informe Interactivo 9-Categoría-Región/Comuna ||Valor de exportación (USD)</v>
      </c>
      <c r="X20" s="25" t="str">
        <f t="shared" si="7"/>
        <v>CHL</v>
      </c>
      <c r="Y20" s="25" t="str">
        <f t="shared" si="8"/>
        <v>Nacional</v>
      </c>
      <c r="Z20" s="25" t="str">
        <f t="shared" si="9"/>
        <v>Informe Interactivo que muestra la Valor en dólares Estadounidenses de las exportaciones de Arándano por Región y Comuna de salida, tipo de producto exportado, desino final y tipo de procesamiento utilizado, durante el Año 2023 según datos recopilados desde la ODEPA</v>
      </c>
      <c r="AA20" s="80">
        <f t="shared" si="10"/>
        <v>44321</v>
      </c>
      <c r="AB20" s="81" t="str">
        <f t="shared" si="10"/>
        <v>Español</v>
      </c>
      <c r="AC20" s="81" t="str">
        <f t="shared" si="10"/>
        <v>Claudia Garrido</v>
      </c>
      <c r="AD20" s="81" t="str">
        <f t="shared" si="10"/>
        <v>No Aplica</v>
      </c>
      <c r="AE20" s="81" t="str">
        <f t="shared" si="10"/>
        <v>No Aplica</v>
      </c>
      <c r="AF20" s="81" t="str">
        <f t="shared" si="10"/>
        <v>No Aplica</v>
      </c>
      <c r="AG20" s="82" t="e">
        <f>+VLOOKUP($P20,[2]!Parametros[[nombre]:[Columna1]],5,0)</f>
        <v>#REF!</v>
      </c>
      <c r="AH20" s="82">
        <f t="shared" si="11"/>
        <v>1</v>
      </c>
      <c r="AI20" s="82" t="e">
        <f>+VLOOKUP($N20,[2]!Territorio[[nombre]:[Columna1]],7,0)</f>
        <v>#REF!</v>
      </c>
      <c r="AJ20" s="82" t="e">
        <f>+VLOOKUP(O20,[2]!Temporalidad[[nombre]:[Columna1]],7,0)</f>
        <v>#REF!</v>
      </c>
      <c r="AK20" s="82" t="e">
        <f>+VLOOKUP(LEFT($D20,3),[2]!Tipo_Gráfico[[id3]:[Tipo Gráfico]],2,0)</f>
        <v>#REF!</v>
      </c>
      <c r="AL20" s="83" t="str">
        <f t="shared" si="12"/>
        <v>Base de Datos de Comercio Exterior, Oficina de Estudios y Políticas Agrarias, Ministerio de Agricultura, Chile</v>
      </c>
      <c r="AM20" s="81" t="str">
        <f t="shared" si="12"/>
        <v>No Aplica</v>
      </c>
      <c r="AN20" s="81" t="str">
        <f t="shared" si="12"/>
        <v>No Aplica</v>
      </c>
      <c r="AO20" s="81" t="str">
        <f t="shared" si="12"/>
        <v>No Aplica</v>
      </c>
      <c r="AP20" t="e">
        <f>VLOOKUP($AC20,[2]!Responsables[#Data],3,0)</f>
        <v>#REF!</v>
      </c>
      <c r="AQ20" s="81" t="e">
        <f>VLOOKUP($R20,[2]!unidad_medida[[#All],[nombre]:[Columna1]],5,0)</f>
        <v>#REF!</v>
      </c>
      <c r="AR20" s="92">
        <v>22</v>
      </c>
    </row>
    <row r="21" spans="1:44" s="91" customFormat="1" x14ac:dyDescent="0.35">
      <c r="A21" s="93">
        <v>4.2</v>
      </c>
      <c r="B21" s="91" t="s">
        <v>355</v>
      </c>
      <c r="C21">
        <v>7</v>
      </c>
      <c r="D21" s="78" t="s">
        <v>338</v>
      </c>
      <c r="E21" t="s">
        <v>281</v>
      </c>
      <c r="F21" t="s">
        <v>316</v>
      </c>
      <c r="G21" t="s">
        <v>322</v>
      </c>
      <c r="H21" t="s">
        <v>318</v>
      </c>
      <c r="I21" t="s">
        <v>321</v>
      </c>
      <c r="J21" s="73" t="str">
        <f t="shared" si="15"/>
        <v>Total</v>
      </c>
      <c r="K21" t="s">
        <v>339</v>
      </c>
      <c r="L21" t="str">
        <f>"Valor de exportación (USD) de frutas en la agroindustria con procesamiento tipo  "&amp;J21&amp;"  || Chile || 2020"</f>
        <v>Valor de exportación (USD) de frutas en la agroindustria con procesamiento tipo  Total  || Chile || 2020</v>
      </c>
      <c r="M21" s="25" t="str">
        <f>"Valor en dólares Estadounidenses de las exportaciones de fruta procesada como "&amp;J21&amp;" por Región y Comuna de salida, tipo de cultivo, subcultivo y producto exportado, tipo de procesamiento, durante el "&amp;O21</f>
        <v>Valor en dólares Estadounidenses de las exportaciones de fruta procesada como Total por Región y Comuna de salida, tipo de cultivo, subcultivo y producto exportado, tipo de procesamiento, durante el Año 2024</v>
      </c>
      <c r="N21" s="84" t="str">
        <f t="shared" si="0"/>
        <v>Chile</v>
      </c>
      <c r="O21" s="32" t="s">
        <v>340</v>
      </c>
      <c r="P21" s="32" t="str">
        <f t="shared" si="1"/>
        <v>Exportaciones</v>
      </c>
      <c r="Q21" s="79" t="str">
        <f>+IF($E21="PRODUCTO",VLOOKUP(J21,[2]!Categorias[[Producto]:[Columna1]],9,0)&amp;"000",IF($E21="CATEGORÍA",VLOOKUP(J21,[2]!Categorias[[Categoría]:[Columna2]],7,0),$Q$1))</f>
        <v>[CATEGORIA_id]</v>
      </c>
      <c r="R21" s="32" t="str">
        <f t="shared" si="2"/>
        <v>Dólar USA</v>
      </c>
      <c r="S21" s="25" t="str">
        <f>"Valor de la exportación en "&amp;R21&amp;" de fruta procesada como "&amp;J21</f>
        <v>Valor de la exportación en Dólar USA de fruta procesada como Total</v>
      </c>
      <c r="T21" s="25" t="str">
        <f t="shared" si="3"/>
        <v>Valor en dólares Estadounidenses de las exportaciones de fruta procesada como Total por Región y Comuna de salida, tipo de cultivo, subcultivo y producto exportado, tipo de procesamiento, durante el Año 2024</v>
      </c>
      <c r="U21" s="25" t="str">
        <f t="shared" si="4"/>
        <v>Procesamiento: Total</v>
      </c>
      <c r="V21" s="25" t="str">
        <f t="shared" si="5"/>
        <v>hortaliza, superficie plantada, agricultura, horticultura, tubérculo</v>
      </c>
      <c r="W21" s="29" t="str">
        <f t="shared" si="6"/>
        <v>Informe Interactivo 10-Procesamiento-Región/Comuna ||Valor de exportación (USD)</v>
      </c>
      <c r="X21" s="25" t="str">
        <f t="shared" si="7"/>
        <v>CHL</v>
      </c>
      <c r="Y21" s="25" t="str">
        <f t="shared" si="8"/>
        <v>Nacional</v>
      </c>
      <c r="Z21" s="25" t="str">
        <f t="shared" si="9"/>
        <v>Informe Interactivo que muestra la Valor en dólares Estadounidenses de las exportaciones de fruta procesada como Total por Región y Comuna de salida, tipo de cultivo, subcultivo y producto exportado, tipo de procesamiento, durante el Año 2024 según datos recopilados desde la ODEPA</v>
      </c>
      <c r="AA21" s="80">
        <f t="shared" si="10"/>
        <v>44321</v>
      </c>
      <c r="AB21" s="81" t="str">
        <f t="shared" si="10"/>
        <v>Español</v>
      </c>
      <c r="AC21" s="81" t="str">
        <f t="shared" si="10"/>
        <v>Claudia Garrido</v>
      </c>
      <c r="AD21" s="81" t="str">
        <f t="shared" si="10"/>
        <v>No Aplica</v>
      </c>
      <c r="AE21" s="81" t="str">
        <f t="shared" si="10"/>
        <v>No Aplica</v>
      </c>
      <c r="AF21" s="81" t="str">
        <f t="shared" si="10"/>
        <v>No Aplica</v>
      </c>
      <c r="AG21" s="82" t="e">
        <f>+VLOOKUP($P21,[2]!Parametros[[nombre]:[Columna1]],5,0)</f>
        <v>#REF!</v>
      </c>
      <c r="AH21" s="82">
        <f t="shared" si="11"/>
        <v>1</v>
      </c>
      <c r="AI21" s="82" t="e">
        <f>+VLOOKUP($N21,[2]!Territorio[[nombre]:[Columna1]],7,0)</f>
        <v>#REF!</v>
      </c>
      <c r="AJ21" s="82" t="e">
        <f>+VLOOKUP(O21,[2]!Temporalidad[[nombre]:[Columna1]],7,0)</f>
        <v>#REF!</v>
      </c>
      <c r="AK21" s="82" t="e">
        <f>+VLOOKUP(LEFT($D21,3),[2]!Tipo_Gráfico[[id3]:[Tipo Gráfico]],2,0)</f>
        <v>#REF!</v>
      </c>
      <c r="AL21" s="83" t="str">
        <f t="shared" si="12"/>
        <v>Base de Datos de Comercio Exterior, Oficina de Estudios y Políticas Agrarias, Ministerio de Agricultura, Chile</v>
      </c>
      <c r="AM21" s="81" t="str">
        <f t="shared" si="12"/>
        <v>No Aplica</v>
      </c>
      <c r="AN21" s="81" t="s">
        <v>63</v>
      </c>
      <c r="AO21" s="81" t="s">
        <v>63</v>
      </c>
      <c r="AP21" t="e">
        <f>VLOOKUP($AC21,[2]!Responsables[#Data],3,0)</f>
        <v>#REF!</v>
      </c>
      <c r="AQ21" s="81" t="e">
        <f>VLOOKUP($R21,[2]!unidad_medida[[#All],[nombre]:[Columna1]],5,0)</f>
        <v>#REF!</v>
      </c>
      <c r="AR21" s="92">
        <v>22</v>
      </c>
    </row>
    <row r="22" spans="1:44" s="91" customFormat="1" x14ac:dyDescent="0.35">
      <c r="A22" s="93">
        <v>4.2</v>
      </c>
      <c r="B22" s="91" t="s">
        <v>356</v>
      </c>
      <c r="C22">
        <v>1</v>
      </c>
      <c r="D22" t="s">
        <v>341</v>
      </c>
      <c r="E22" s="73" t="s">
        <v>292</v>
      </c>
      <c r="F22" t="s">
        <v>316</v>
      </c>
      <c r="G22" t="s">
        <v>322</v>
      </c>
      <c r="H22" t="s">
        <v>318</v>
      </c>
      <c r="I22" t="s">
        <v>325</v>
      </c>
      <c r="J22" s="73" t="s">
        <v>294</v>
      </c>
      <c r="K22" t="s">
        <v>342</v>
      </c>
      <c r="L22" t="s">
        <v>342</v>
      </c>
      <c r="M22" s="25" t="str">
        <f>"Valor en dólares Estadounidenses de las exportaciones salidas desde todo Chile por Región y Comuna, tipo de cultivo, subcultivo y producto exportado, destino final y tipo de procesamiento utilizado, durante el "&amp;O22</f>
        <v>Valor en dólares Estadounidenses de las exportaciones salidas desde todo Chile por Región y Comuna, tipo de cultivo, subcultivo y producto exportado, destino final y tipo de procesamiento utilizado, durante el Periodo 2012-2020</v>
      </c>
      <c r="N22" s="32" t="str">
        <f>IF(E22="Región",J22,IF(E22="Comuna",J22,"Chile"))</f>
        <v>Chile</v>
      </c>
      <c r="O22" s="32" t="s">
        <v>320</v>
      </c>
      <c r="P22" s="32" t="str">
        <f>+IF($F22="Valor de exportación (USD)","Exportaciones",IF($F22="0","0","0"))</f>
        <v>Exportaciones</v>
      </c>
      <c r="Q22" s="79" t="str">
        <f>+IF($E22="PRODUCTO",VLOOKUP(J22,[2]!Categorias[[Producto]:[Columna1]],9,0)&amp;"000",IF($E22="CATEGORÍA",VLOOKUP(J22,[2]!Categorias[[Categoría]:[Columna2]],7,0),$Q$1))</f>
        <v>[CATEGORIA_id]</v>
      </c>
      <c r="R22" s="32" t="str">
        <f t="shared" si="2"/>
        <v>Dólar USA</v>
      </c>
      <c r="S22" s="25" t="str">
        <f>"Valor de la exportación en "&amp;R22&amp;" de fruta como total nacional"</f>
        <v>Valor de la exportación en Dólar USA de fruta como total nacional</v>
      </c>
      <c r="T22" s="25" t="str">
        <f t="shared" si="3"/>
        <v>Valor en dólares Estadounidenses de las exportaciones salidas desde todo Chile por Región y Comuna, tipo de cultivo, subcultivo y producto exportado, destino final y tipo de procesamiento utilizado, durante el Periodo 2012-2020</v>
      </c>
      <c r="U22" s="25" t="str">
        <f t="shared" si="4"/>
        <v>Nacional: Total</v>
      </c>
      <c r="V22" s="25" t="str">
        <f t="shared" si="5"/>
        <v>hortaliza, superficie plantada, agricultura, horticultura, tubérculo</v>
      </c>
      <c r="W22" s="29" t="str">
        <f t="shared" si="6"/>
        <v>Reporte 360 (1)-Nacional-Región/Comuna ||Valor de exportación (USD)</v>
      </c>
      <c r="X22" s="25" t="str">
        <f t="shared" si="7"/>
        <v>CHL</v>
      </c>
      <c r="Y22" s="25" t="str">
        <f t="shared" si="8"/>
        <v>Nacional</v>
      </c>
      <c r="Z22" s="25" t="str">
        <f>"Reporte 360, detallado que muestra la "&amp;T22&amp;" según datos recopilados desde la ODEPA"</f>
        <v>Reporte 360, detallado que muestra la Valor en dólares Estadounidenses de las exportaciones salidas desde todo Chile por Región y Comuna, tipo de cultivo, subcultivo y producto exportado, destino final y tipo de procesamiento utilizado, durante el Periodo 2012-2020 según datos recopilados desde la ODEPA</v>
      </c>
      <c r="AA22" s="80">
        <f t="shared" si="10"/>
        <v>44321</v>
      </c>
      <c r="AB22" s="81" t="str">
        <f t="shared" si="10"/>
        <v>Español</v>
      </c>
      <c r="AC22" s="81" t="str">
        <f t="shared" si="10"/>
        <v>Claudia Garrido</v>
      </c>
      <c r="AD22" s="81" t="str">
        <f t="shared" si="10"/>
        <v>No Aplica</v>
      </c>
      <c r="AE22" s="81" t="str">
        <f t="shared" si="10"/>
        <v>No Aplica</v>
      </c>
      <c r="AF22" s="81" t="str">
        <f t="shared" si="10"/>
        <v>No Aplica</v>
      </c>
      <c r="AG22" s="82" t="e">
        <f>+VLOOKUP($P22,[2]!Parametros[[nombre]:[Columna1]],5,0)</f>
        <v>#REF!</v>
      </c>
      <c r="AH22" s="82">
        <f t="shared" si="11"/>
        <v>1</v>
      </c>
      <c r="AI22" s="82" t="e">
        <f>+VLOOKUP($N22,[2]!Territorio[[nombre]:[Columna1]],7,0)</f>
        <v>#REF!</v>
      </c>
      <c r="AJ22" s="82" t="e">
        <f>+VLOOKUP(O22,[2]!Temporalidad[[nombre]:[Columna1]],7,0)</f>
        <v>#REF!</v>
      </c>
      <c r="AK22" s="82" t="e">
        <f>+VLOOKUP(LEFT($D22,3),[2]!Tipo_Gráfico[[id3]:[Tipo Gráfico]],2,0)</f>
        <v>#REF!</v>
      </c>
      <c r="AL22" s="83" t="str">
        <f t="shared" si="12"/>
        <v>Base de Datos de Comercio Exterior, Oficina de Estudios y Políticas Agrarias, Ministerio de Agricultura, Chile</v>
      </c>
      <c r="AM22" s="81" t="str">
        <f t="shared" si="12"/>
        <v>No Aplica</v>
      </c>
      <c r="AN22" s="81" t="s">
        <v>63</v>
      </c>
      <c r="AO22" s="81" t="s">
        <v>63</v>
      </c>
      <c r="AP22" t="e">
        <f>VLOOKUP($AC22,[2]!Responsables[#Data],3,0)</f>
        <v>#REF!</v>
      </c>
      <c r="AQ22" s="81" t="e">
        <f>VLOOKUP($R22,[2]!unidad_medida[[#All],[nombre]:[Columna1]],5,0)</f>
        <v>#REF!</v>
      </c>
      <c r="AR22" s="92">
        <v>22</v>
      </c>
    </row>
    <row r="23" spans="1:44" s="91" customFormat="1" x14ac:dyDescent="0.35">
      <c r="A23" s="93">
        <v>4.2</v>
      </c>
      <c r="B23" s="91" t="s">
        <v>358</v>
      </c>
      <c r="C23">
        <v>1</v>
      </c>
      <c r="D23" t="s">
        <v>343</v>
      </c>
      <c r="E23" s="73" t="s">
        <v>292</v>
      </c>
      <c r="F23" t="s">
        <v>316</v>
      </c>
      <c r="G23" t="s">
        <v>322</v>
      </c>
      <c r="H23" t="s">
        <v>318</v>
      </c>
      <c r="I23" t="s">
        <v>325</v>
      </c>
      <c r="J23" s="73" t="s">
        <v>294</v>
      </c>
      <c r="K23" t="s">
        <v>344</v>
      </c>
      <c r="L23" t="s">
        <v>344</v>
      </c>
      <c r="M23" s="25" t="str">
        <f>"Valor en dólares Estadounidenses de las exportaciones salidas desde todo Chile por Región y Comuna, tipo de cultivo, subcultivo y producto exportado, destino final y tipo de procesamiento utilizado, durante el "&amp;O23</f>
        <v>Valor en dólares Estadounidenses de las exportaciones salidas desde todo Chile por Región y Comuna, tipo de cultivo, subcultivo y producto exportado, destino final y tipo de procesamiento utilizado, durante el Año 2020</v>
      </c>
      <c r="N23" s="32" t="str">
        <f>IF(E23="Región",J23,IF(E23="Comuna",J23,"Chile"))</f>
        <v>Chile</v>
      </c>
      <c r="O23" s="32" t="s">
        <v>53</v>
      </c>
      <c r="P23" s="32" t="str">
        <f>+IF($F23="Valor de exportación (USD)","Exportaciones",IF($F23="0","0","0"))</f>
        <v>Exportaciones</v>
      </c>
      <c r="Q23" s="79" t="str">
        <f>+IF($E23="PRODUCTO",VLOOKUP(J23,[2]!Categorias[[Producto]:[Columna1]],9,0)&amp;"000",IF($E23="CATEGORÍA",VLOOKUP(J23,[2]!Categorias[[Categoría]:[Columna2]],7,0),$Q$1))</f>
        <v>[CATEGORIA_id]</v>
      </c>
      <c r="R23" s="32" t="str">
        <f t="shared" si="2"/>
        <v>Dólar USA</v>
      </c>
      <c r="S23" s="25" t="str">
        <f>"Valor de la exportación en "&amp;R23&amp;" de fruta como total nacional"</f>
        <v>Valor de la exportación en Dólar USA de fruta como total nacional</v>
      </c>
      <c r="T23" s="25" t="str">
        <f t="shared" si="3"/>
        <v>Valor en dólares Estadounidenses de las exportaciones salidas desde todo Chile por Región y Comuna, tipo de cultivo, subcultivo y producto exportado, destino final y tipo de procesamiento utilizado, durante el Año 2020</v>
      </c>
      <c r="U23" s="25" t="str">
        <f t="shared" si="4"/>
        <v>Nacional: Total</v>
      </c>
      <c r="V23" s="25" t="str">
        <f t="shared" si="5"/>
        <v>hortaliza, superficie plantada, agricultura, horticultura, tubérculo</v>
      </c>
      <c r="W23" s="29" t="str">
        <f t="shared" si="6"/>
        <v>Reporte 360 (2)-Nacional-Región/Comuna ||Valor de exportación (USD)</v>
      </c>
      <c r="X23" s="25" t="str">
        <f t="shared" si="7"/>
        <v>CHL</v>
      </c>
      <c r="Y23" s="25" t="str">
        <f t="shared" si="8"/>
        <v>Nacional</v>
      </c>
      <c r="Z23" s="25" t="str">
        <f>"Reporte 360, detallado que muestra la "&amp;T23&amp;" según datos recopilados desde la ODEPA"</f>
        <v>Reporte 360, detallado que muestra la Valor en dólares Estadounidenses de las exportaciones salidas desde todo Chile por Región y Comuna, tipo de cultivo, subcultivo y producto exportado, destino final y tipo de procesamiento utilizado, durante el Año 2020 según datos recopilados desde la ODEPA</v>
      </c>
      <c r="AA23" s="80">
        <f t="shared" si="10"/>
        <v>44321</v>
      </c>
      <c r="AB23" s="81" t="str">
        <f t="shared" si="10"/>
        <v>Español</v>
      </c>
      <c r="AC23" s="81" t="str">
        <f t="shared" si="10"/>
        <v>Claudia Garrido</v>
      </c>
      <c r="AD23" s="81" t="str">
        <f t="shared" si="10"/>
        <v>No Aplica</v>
      </c>
      <c r="AE23" s="81" t="str">
        <f t="shared" si="10"/>
        <v>No Aplica</v>
      </c>
      <c r="AF23" s="81" t="str">
        <f t="shared" si="10"/>
        <v>No Aplica</v>
      </c>
      <c r="AG23" s="82" t="e">
        <f>+VLOOKUP($P23,[2]!Parametros[[nombre]:[Columna1]],5,0)</f>
        <v>#REF!</v>
      </c>
      <c r="AH23" s="82">
        <f t="shared" si="11"/>
        <v>1</v>
      </c>
      <c r="AI23" s="82" t="e">
        <f>+VLOOKUP($N23,[2]!Territorio[[nombre]:[Columna1]],7,0)</f>
        <v>#REF!</v>
      </c>
      <c r="AJ23" s="82" t="e">
        <f>+VLOOKUP(O23,[2]!Temporalidad[[nombre]:[Columna1]],7,0)</f>
        <v>#REF!</v>
      </c>
      <c r="AK23" s="82" t="e">
        <f>+VLOOKUP(LEFT($D23,3),[2]!Tipo_Gráfico[[id3]:[Tipo Gráfico]],2,0)</f>
        <v>#REF!</v>
      </c>
      <c r="AL23" s="83" t="str">
        <f t="shared" si="12"/>
        <v>Base de Datos de Comercio Exterior, Oficina de Estudios y Políticas Agrarias, Ministerio de Agricultura, Chile</v>
      </c>
      <c r="AM23" s="81" t="str">
        <f t="shared" si="12"/>
        <v>No Aplica</v>
      </c>
      <c r="AN23" s="81" t="str">
        <f t="shared" si="12"/>
        <v>No Aplica</v>
      </c>
      <c r="AO23" s="81" t="str">
        <f t="shared" si="12"/>
        <v>No Aplica</v>
      </c>
      <c r="AP23" t="e">
        <f>VLOOKUP($AC23,[2]!Responsables[#Data],3,0)</f>
        <v>#REF!</v>
      </c>
      <c r="AQ23" s="81" t="e">
        <f>VLOOKUP($R23,[2]!unidad_medida[[#All],[nombre]:[Columna1]],5,0)</f>
        <v>#REF!</v>
      </c>
      <c r="AR23" s="92">
        <v>22</v>
      </c>
    </row>
    <row r="24" spans="1:44" x14ac:dyDescent="0.35">
      <c r="A24" s="93">
        <v>4.3</v>
      </c>
      <c r="B24" s="85" t="str">
        <f t="shared" ref="B24:B31" si="16">+D24&amp;"-"&amp;E24&amp;"-"&amp;G24&amp;" ||"&amp;F24</f>
        <v>Informe Interactivo 1-País de Origen-Producto ||Fruta Importada (t) periodo 2012-2020</v>
      </c>
      <c r="C24" s="86">
        <v>87</v>
      </c>
      <c r="D24" s="86" t="s">
        <v>259</v>
      </c>
      <c r="E24" s="86" t="s">
        <v>359</v>
      </c>
      <c r="F24" s="85" t="str">
        <f t="shared" ref="F24:F31" si="17">+"Fruta Importada (t)"&amp;" "&amp;O24</f>
        <v>Fruta Importada (t) periodo 2012-2020</v>
      </c>
      <c r="G24" s="86" t="s">
        <v>262</v>
      </c>
      <c r="H24" s="86" t="s">
        <v>360</v>
      </c>
      <c r="I24" s="62"/>
      <c r="J24" s="62" t="s">
        <v>277</v>
      </c>
      <c r="K24" s="62" t="s">
        <v>361</v>
      </c>
      <c r="L24" s="62" t="str">
        <f>"Importaciones frutícolas desde "&amp;J24&amp;" || Chile || 2012-2020"</f>
        <v>Importaciones frutícolas desde República Dominicana || Chile || 2012-2020</v>
      </c>
      <c r="M24" s="63" t="str">
        <f>"Cantidad de fruta importada en tonelada por tipo de cultivo, cultivo, producto importado y procesamiento desde "&amp;J24&amp;", durante el "&amp;O24</f>
        <v>Cantidad de fruta importada en tonelada por tipo de cultivo, cultivo, producto importado y procesamiento desde República Dominicana, durante el periodo 2012-2020</v>
      </c>
      <c r="N24" s="63" t="str">
        <f t="shared" ref="N24:O31" si="18">+N23</f>
        <v>Chile</v>
      </c>
      <c r="O24" s="63" t="s">
        <v>266</v>
      </c>
      <c r="P24" s="63">
        <f t="shared" ref="P24:P31" si="19">+IF($E24="Fruta Importada (t)","Cantidad",0)</f>
        <v>0</v>
      </c>
      <c r="Q24" s="64" t="e">
        <f>+IF($D24="PRODUCTO",VLOOKUP(J24,[3]!Categorias[[Producto]:[Columna1]],9,0)&amp;"000",IF($D24="CATEGORÍA",VLOOKUP(J24,[3]!Categorias[[Categoría]:[Columna2]],7,0),#REF!))</f>
        <v>#REF!</v>
      </c>
      <c r="R24" s="63">
        <f t="shared" ref="R24:R31" si="20">+IF($E24="Fruta Importada (t)","Tonelada",0)</f>
        <v>0</v>
      </c>
      <c r="S24" s="63" t="s">
        <v>362</v>
      </c>
      <c r="T24" s="63" t="str">
        <f t="shared" ref="T24:T31" si="21">+M24</f>
        <v>Cantidad de fruta importada en tonelada por tipo de cultivo, cultivo, producto importado y procesamiento desde República Dominicana, durante el periodo 2012-2020</v>
      </c>
      <c r="U24" s="63" t="str">
        <f t="shared" ref="U24:U31" si="22">+E24&amp;": "&amp;J24</f>
        <v>País de Origen: República Dominicana</v>
      </c>
      <c r="V24" s="62" t="s">
        <v>363</v>
      </c>
      <c r="W24" s="87" t="s">
        <v>364</v>
      </c>
      <c r="X24" s="62" t="str">
        <f t="shared" ref="X24:X31" si="23">+X23</f>
        <v>CHL</v>
      </c>
      <c r="Y24" s="62" t="str">
        <f t="shared" ref="Y24:Y31" si="24">+IF($D24="Región","Regional",IF($D24="Comuna","Comunal","Nacional"))</f>
        <v>Nacional</v>
      </c>
      <c r="Z24" s="62" t="str">
        <f>"Informe interactivo que muestra la cantidad de fruta importada en toneladas desde "&amp;J24&amp;", los tipos de cultivo, las especies que los componen, los productos importados y su procesamiento durante el período 2012-2020 según datos recopilados por la ODEPA en su base de datos de comercio exterior"</f>
        <v>Informe interactivo que muestra la cantidad de fruta importada en toneladas desde República Dominicana, los tipos de cultivo, las especies que los componen, los productos importados y su procesamiento durante el período 2012-2020 según datos recopilados por la ODEPA en su base de datos de comercio exterior</v>
      </c>
      <c r="AA24" s="67">
        <f t="shared" ref="AA24:AF31" si="25">+AA23</f>
        <v>44321</v>
      </c>
      <c r="AB24" s="62" t="str">
        <f t="shared" si="25"/>
        <v>Español</v>
      </c>
      <c r="AC24" s="62" t="str">
        <f t="shared" si="25"/>
        <v>Claudia Garrido</v>
      </c>
      <c r="AD24" s="62" t="str">
        <f t="shared" si="25"/>
        <v>No Aplica</v>
      </c>
      <c r="AE24" s="62" t="str">
        <f t="shared" si="25"/>
        <v>No Aplica</v>
      </c>
      <c r="AF24" s="62" t="str">
        <f t="shared" si="25"/>
        <v>No Aplica</v>
      </c>
      <c r="AG24" s="68">
        <f>IFERROR(VLOOKUP($O24,[3]!Parametros[[nombre]:[Columna1]],5,0),0)</f>
        <v>0</v>
      </c>
      <c r="AH24" s="68">
        <v>1</v>
      </c>
      <c r="AI24" s="68" t="e">
        <f>+VLOOKUP($M24,[3]!Territorio[[nombre]:[Columna1]],7,0)</f>
        <v>#REF!</v>
      </c>
      <c r="AJ24" s="68" t="e">
        <f>+VLOOKUP(O24,[3]!Temporalidad[[nombre]:[Columna1]],7,0)</f>
        <v>#REF!</v>
      </c>
      <c r="AK24" s="68" t="e">
        <f>+VLOOKUP(LEFT($C24,3),[3]!Tipo_Gráfico[[id3]:[Tipo Gráfico]],2,0)</f>
        <v>#REF!</v>
      </c>
      <c r="AL24" s="63" t="str">
        <f t="shared" ref="AL24:AO31" si="26">+AL23</f>
        <v>Base de Datos de Comercio Exterior, Oficina de Estudios y Políticas Agrarias, Ministerio de Agricultura, Chile</v>
      </c>
      <c r="AM24" s="62" t="str">
        <f t="shared" si="26"/>
        <v>No Aplica</v>
      </c>
      <c r="AN24" s="62" t="str">
        <f t="shared" si="26"/>
        <v>No Aplica</v>
      </c>
      <c r="AO24" s="62" t="str">
        <f t="shared" si="26"/>
        <v>No Aplica</v>
      </c>
      <c r="AP24" s="62" t="e">
        <f>VLOOKUP($AB24,[3]!Responsables[[Responsable]:[id_responsable]],2,0)</f>
        <v>#REF!</v>
      </c>
      <c r="AQ24" s="62">
        <f>IFERROR(VLOOKUP($Q24,[3]!unidad_medida[[#All],[nombre]:[Columna1]],5,0),0)</f>
        <v>0</v>
      </c>
    </row>
    <row r="25" spans="1:44" x14ac:dyDescent="0.35">
      <c r="A25" s="93">
        <v>4.3</v>
      </c>
      <c r="B25" s="88" t="str">
        <f t="shared" si="16"/>
        <v>Informe Interactivo 2-Procesamiento-Producto ||Fruta Importada (t) periodo 2012-2020</v>
      </c>
      <c r="C25" s="69">
        <v>7</v>
      </c>
      <c r="D25" s="69" t="s">
        <v>268</v>
      </c>
      <c r="E25" s="69" t="s">
        <v>281</v>
      </c>
      <c r="F25" s="88" t="str">
        <f t="shared" si="17"/>
        <v>Fruta Importada (t) periodo 2012-2020</v>
      </c>
      <c r="G25" s="69" t="s">
        <v>262</v>
      </c>
      <c r="H25" s="69" t="s">
        <v>365</v>
      </c>
      <c r="I25" s="62"/>
      <c r="J25" s="62" t="s">
        <v>283</v>
      </c>
      <c r="K25" s="62" t="s">
        <v>366</v>
      </c>
      <c r="L25" s="62" t="str">
        <f>"Importaciones frutícolas de "&amp;J25&amp;" || Chile || 2012-2020"</f>
        <v>Importaciones frutícolas de Aceites || Chile || 2012-2020</v>
      </c>
      <c r="M25" s="63" t="str">
        <f>"Cantidad de fruta importada en tonelada por tipo de cultivo, cultivo, producto importado y país de origen para el procesamiento de "&amp;J25&amp;", durante el "&amp;O25</f>
        <v>Cantidad de fruta importada en tonelada por tipo de cultivo, cultivo, producto importado y país de origen para el procesamiento de Aceites, durante el periodo 2012-2020</v>
      </c>
      <c r="N25" s="63" t="str">
        <f t="shared" si="18"/>
        <v>Chile</v>
      </c>
      <c r="O25" s="63" t="str">
        <f t="shared" si="18"/>
        <v>periodo 2012-2020</v>
      </c>
      <c r="P25" s="63">
        <f t="shared" si="19"/>
        <v>0</v>
      </c>
      <c r="Q25" s="64" t="e">
        <f>+IF($D25="PRODUCTO",VLOOKUP(J25,[3]!Categorias[[Producto]:[Columna1]],9,0)&amp;"000",IF($D25="CATEGORÍA",VLOOKUP(J25,[3]!Categorias[[Categoría]:[Columna2]],7,0),#REF!))</f>
        <v>#REF!</v>
      </c>
      <c r="R25" s="63">
        <f t="shared" si="20"/>
        <v>0</v>
      </c>
      <c r="S25" s="63" t="s">
        <v>367</v>
      </c>
      <c r="T25" s="63" t="str">
        <f t="shared" si="21"/>
        <v>Cantidad de fruta importada en tonelada por tipo de cultivo, cultivo, producto importado y país de origen para el procesamiento de Aceites, durante el periodo 2012-2020</v>
      </c>
      <c r="U25" s="63" t="str">
        <f t="shared" si="22"/>
        <v>Procesamiento: Aceites</v>
      </c>
      <c r="V25" s="62" t="s">
        <v>363</v>
      </c>
      <c r="W25" s="87" t="s">
        <v>368</v>
      </c>
      <c r="X25" s="62" t="str">
        <f t="shared" si="23"/>
        <v>CHL</v>
      </c>
      <c r="Y25" s="62" t="str">
        <f t="shared" si="24"/>
        <v>Nacional</v>
      </c>
      <c r="Z25" s="62" t="str">
        <f>"Informe interactivo que muestra la cantidad de fruta importada en toneladas para el procesamiento de "&amp;J25&amp;", los tipos de cultivo, las especies que los componen, los productos importados y los países desde donde se importan durante el período 2012-2020 según datos recopilados por la ODEPA en su base de datos de comercio exterior"</f>
        <v>Informe interactivo que muestra la cantidad de fruta importada en toneladas para el procesamiento de Aceites, los tipos de cultivo, las especies que los componen, los productos importados y los países desde donde se importan durante el período 2012-2020 según datos recopilados por la ODEPA en su base de datos de comercio exterior</v>
      </c>
      <c r="AA25" s="67">
        <f t="shared" si="25"/>
        <v>44321</v>
      </c>
      <c r="AB25" s="62" t="str">
        <f t="shared" si="25"/>
        <v>Español</v>
      </c>
      <c r="AC25" s="62" t="str">
        <f t="shared" si="25"/>
        <v>Claudia Garrido</v>
      </c>
      <c r="AD25" s="62" t="str">
        <f t="shared" si="25"/>
        <v>No Aplica</v>
      </c>
      <c r="AE25" s="62" t="str">
        <f t="shared" si="25"/>
        <v>No Aplica</v>
      </c>
      <c r="AF25" s="62" t="str">
        <f t="shared" si="25"/>
        <v>No Aplica</v>
      </c>
      <c r="AG25" s="68">
        <f>IFERROR(VLOOKUP($O25,[3]!Parametros[[nombre]:[Columna1]],5,0),0)</f>
        <v>0</v>
      </c>
      <c r="AH25" s="68">
        <v>1</v>
      </c>
      <c r="AI25" s="68" t="e">
        <f>+VLOOKUP($M25,[3]!Territorio[[nombre]:[Columna1]],7,0)</f>
        <v>#REF!</v>
      </c>
      <c r="AJ25" s="68" t="e">
        <f>+VLOOKUP(O25,[3]!Temporalidad[[nombre]:[Columna1]],7,0)</f>
        <v>#REF!</v>
      </c>
      <c r="AK25" s="68" t="e">
        <f>+VLOOKUP(LEFT($C25,3),[3]!Tipo_Gráfico[[id3]:[Tipo Gráfico]],2,0)</f>
        <v>#REF!</v>
      </c>
      <c r="AL25" s="63" t="str">
        <f t="shared" si="26"/>
        <v>Base de Datos de Comercio Exterior, Oficina de Estudios y Políticas Agrarias, Ministerio de Agricultura, Chile</v>
      </c>
      <c r="AM25" s="62" t="str">
        <f t="shared" si="26"/>
        <v>No Aplica</v>
      </c>
      <c r="AN25" s="62" t="str">
        <f t="shared" si="26"/>
        <v>No Aplica</v>
      </c>
      <c r="AO25" s="62" t="str">
        <f t="shared" si="26"/>
        <v>No Aplica</v>
      </c>
      <c r="AP25" s="62" t="e">
        <f>VLOOKUP($AB25,[3]!Responsables[[Responsable]:[id_responsable]],2,0)</f>
        <v>#REF!</v>
      </c>
      <c r="AQ25" s="62">
        <f>IFERROR(VLOOKUP($Q25,[3]!unidad_medida[[#All],[nombre]:[Columna1]],5,0),0)</f>
        <v>0</v>
      </c>
    </row>
    <row r="26" spans="1:44" x14ac:dyDescent="0.35">
      <c r="A26" s="93">
        <v>4.3</v>
      </c>
      <c r="B26" s="89" t="str">
        <f t="shared" si="16"/>
        <v>Informe Interactivo 3-Categoría-País de Origen ||Fruta Importada (t) periodo 2012-2020</v>
      </c>
      <c r="C26" s="70">
        <v>35</v>
      </c>
      <c r="D26" s="70" t="s">
        <v>274</v>
      </c>
      <c r="E26" s="70" t="s">
        <v>269</v>
      </c>
      <c r="F26" s="89" t="str">
        <f t="shared" si="17"/>
        <v>Fruta Importada (t) periodo 2012-2020</v>
      </c>
      <c r="G26" s="70" t="s">
        <v>359</v>
      </c>
      <c r="H26" s="70" t="s">
        <v>369</v>
      </c>
      <c r="I26" s="62"/>
      <c r="J26" s="62" t="s">
        <v>271</v>
      </c>
      <c r="K26" s="62" t="s">
        <v>370</v>
      </c>
      <c r="L26" s="62" t="str">
        <f>"Importaciones frutícolas de "&amp;J26&amp;" || Chile || 2012-2020"</f>
        <v>Importaciones frutícolas de Arándano || Chile || 2012-2020</v>
      </c>
      <c r="M26" s="63" t="str">
        <f>"Cantidad de fruta importada en tonelada por tipo de cultivo, producto importado, procesamiento y país de origen, en la categoría "&amp;J26&amp;", durante el "&amp;O26</f>
        <v>Cantidad de fruta importada en tonelada por tipo de cultivo, producto importado, procesamiento y país de origen, en la categoría Arándano, durante el periodo 2012-2020</v>
      </c>
      <c r="N26" s="63" t="str">
        <f t="shared" si="18"/>
        <v>Chile</v>
      </c>
      <c r="O26" s="63" t="str">
        <f t="shared" si="18"/>
        <v>periodo 2012-2020</v>
      </c>
      <c r="P26" s="63">
        <f t="shared" si="19"/>
        <v>0</v>
      </c>
      <c r="Q26" s="64" t="e">
        <f>+IF($D26="PRODUCTO",VLOOKUP(J26,[3]!Categorias[[Producto]:[Columna1]],9,0)&amp;"000",IF($D26="CATEGORÍA",VLOOKUP(J26,[3]!Categorias[[Categoría]:[Columna2]],7,0),#REF!))</f>
        <v>#REF!</v>
      </c>
      <c r="R26" s="63">
        <f t="shared" si="20"/>
        <v>0</v>
      </c>
      <c r="S26" s="63" t="s">
        <v>371</v>
      </c>
      <c r="T26" s="63" t="str">
        <f t="shared" si="21"/>
        <v>Cantidad de fruta importada en tonelada por tipo de cultivo, producto importado, procesamiento y país de origen, en la categoría Arándano, durante el periodo 2012-2020</v>
      </c>
      <c r="U26" s="63" t="str">
        <f t="shared" si="22"/>
        <v>Categoría: Arándano</v>
      </c>
      <c r="V26" s="62" t="s">
        <v>363</v>
      </c>
      <c r="W26" s="87" t="s">
        <v>372</v>
      </c>
      <c r="X26" s="62" t="str">
        <f t="shared" si="23"/>
        <v>CHL</v>
      </c>
      <c r="Y26" s="62" t="str">
        <f t="shared" si="24"/>
        <v>Nacional</v>
      </c>
      <c r="Z26" s="62" t="str">
        <f>"Informe interactivo que muestra la cantidad de fruta importada en toneladas para el cultivo de "&amp;J26&amp;", los productos importados, su procesamiento y los países desde donde se importan durante el período 2012-2020 según datos recopilados por la ODEPA en su base de datos de comercio exterior"</f>
        <v>Informe interactivo que muestra la cantidad de fruta importada en toneladas para el cultivo de Arándano, los productos importados, su procesamiento y los países desde donde se importan durante el período 2012-2020 según datos recopilados por la ODEPA en su base de datos de comercio exterior</v>
      </c>
      <c r="AA26" s="67">
        <f t="shared" si="25"/>
        <v>44321</v>
      </c>
      <c r="AB26" s="62" t="str">
        <f t="shared" si="25"/>
        <v>Español</v>
      </c>
      <c r="AC26" s="62" t="str">
        <f t="shared" si="25"/>
        <v>Claudia Garrido</v>
      </c>
      <c r="AD26" s="62" t="str">
        <f t="shared" si="25"/>
        <v>No Aplica</v>
      </c>
      <c r="AE26" s="62" t="str">
        <f t="shared" si="25"/>
        <v>No Aplica</v>
      </c>
      <c r="AF26" s="62" t="str">
        <f t="shared" si="25"/>
        <v>No Aplica</v>
      </c>
      <c r="AG26" s="68">
        <f>IFERROR(VLOOKUP($O26,[3]!Parametros[[nombre]:[Columna1]],5,0),0)</f>
        <v>0</v>
      </c>
      <c r="AH26" s="68">
        <v>1</v>
      </c>
      <c r="AI26" s="68" t="e">
        <f>+VLOOKUP($M26,[3]!Territorio[[nombre]:[Columna1]],7,0)</f>
        <v>#REF!</v>
      </c>
      <c r="AJ26" s="68" t="e">
        <f>+VLOOKUP(O26,[3]!Temporalidad[[nombre]:[Columna1]],7,0)</f>
        <v>#REF!</v>
      </c>
      <c r="AK26" s="68" t="e">
        <f>+VLOOKUP(LEFT($C26,3),[3]!Tipo_Gráfico[[id3]:[Tipo Gráfico]],2,0)</f>
        <v>#REF!</v>
      </c>
      <c r="AL26" s="63" t="str">
        <f t="shared" si="26"/>
        <v>Base de Datos de Comercio Exterior, Oficina de Estudios y Políticas Agrarias, Ministerio de Agricultura, Chile</v>
      </c>
      <c r="AM26" s="62" t="str">
        <f t="shared" si="26"/>
        <v>No Aplica</v>
      </c>
      <c r="AN26" s="62" t="str">
        <f t="shared" si="26"/>
        <v>No Aplica</v>
      </c>
      <c r="AO26" s="62" t="str">
        <f t="shared" si="26"/>
        <v>No Aplica</v>
      </c>
      <c r="AP26" s="62" t="e">
        <f>VLOOKUP($AB26,[3]!Responsables[[Responsable]:[id_responsable]],2,0)</f>
        <v>#REF!</v>
      </c>
      <c r="AQ26" s="62">
        <f>IFERROR(VLOOKUP($Q26,[3]!unidad_medida[[#All],[nombre]:[Columna1]],5,0),0)</f>
        <v>0</v>
      </c>
    </row>
    <row r="27" spans="1:44" x14ac:dyDescent="0.35">
      <c r="A27" s="93">
        <v>4.3</v>
      </c>
      <c r="B27" s="85" t="str">
        <f t="shared" si="16"/>
        <v>Informe Interactivo 4-País de Origen-Producto ||Fruta Importada (t) año 2020</v>
      </c>
      <c r="C27" s="86">
        <v>87</v>
      </c>
      <c r="D27" s="86" t="s">
        <v>280</v>
      </c>
      <c r="E27" s="86" t="s">
        <v>359</v>
      </c>
      <c r="F27" s="85" t="str">
        <f t="shared" si="17"/>
        <v>Fruta Importada (t) año 2020</v>
      </c>
      <c r="G27" s="86" t="s">
        <v>262</v>
      </c>
      <c r="H27" s="86" t="s">
        <v>360</v>
      </c>
      <c r="I27" s="62"/>
      <c r="J27" s="62" t="s">
        <v>277</v>
      </c>
      <c r="K27" s="62" t="s">
        <v>373</v>
      </c>
      <c r="L27" s="62" t="str">
        <f>"Importaciones frutícolas desde "&amp;J27&amp;" || Chile || 2020"</f>
        <v>Importaciones frutícolas desde República Dominicana || Chile || 2020</v>
      </c>
      <c r="M27" s="63" t="str">
        <f>"Cantidad de fruta importada en tonelada por tipo de cultivo, cultivo, producto importado y procesamiento desde "&amp;J27&amp;", durante el "&amp;O27</f>
        <v>Cantidad de fruta importada en tonelada por tipo de cultivo, cultivo, producto importado y procesamiento desde República Dominicana, durante el año 2020</v>
      </c>
      <c r="N27" s="63" t="str">
        <f t="shared" si="18"/>
        <v>Chile</v>
      </c>
      <c r="O27" s="63" t="s">
        <v>287</v>
      </c>
      <c r="P27" s="63">
        <f t="shared" si="19"/>
        <v>0</v>
      </c>
      <c r="Q27" s="64" t="e">
        <f>+IF($D27="PRODUCTO",VLOOKUP(J27,[3]!Categorias[[Producto]:[Columna1]],9,0)&amp;"000",IF($D27="CATEGORÍA",VLOOKUP(J27,[3]!Categorias[[Categoría]:[Columna2]],7,0),#REF!))</f>
        <v>#REF!</v>
      </c>
      <c r="R27" s="63">
        <f t="shared" si="20"/>
        <v>0</v>
      </c>
      <c r="S27" s="63" t="s">
        <v>362</v>
      </c>
      <c r="T27" s="63" t="str">
        <f t="shared" si="21"/>
        <v>Cantidad de fruta importada en tonelada por tipo de cultivo, cultivo, producto importado y procesamiento desde República Dominicana, durante el año 2020</v>
      </c>
      <c r="U27" s="63" t="str">
        <f t="shared" si="22"/>
        <v>País de Origen: República Dominicana</v>
      </c>
      <c r="V27" s="62" t="s">
        <v>363</v>
      </c>
      <c r="W27" s="87" t="s">
        <v>374</v>
      </c>
      <c r="X27" s="62" t="str">
        <f t="shared" si="23"/>
        <v>CHL</v>
      </c>
      <c r="Y27" s="62" t="str">
        <f t="shared" si="24"/>
        <v>Nacional</v>
      </c>
      <c r="Z27" s="62" t="str">
        <f>"Informe interactivo que muestra la cantidad de fruta importada en toneladas desde "&amp;J27&amp;", los tipos de cultivo, las especies que los componen, los productos importados y su procesamiento durante el año 2020 según datos recopilados por la ODEPA en su base de datos de comercio exterior"</f>
        <v>Informe interactivo que muestra la cantidad de fruta importada en toneladas desde República Dominicana, los tipos de cultivo, las especies que los componen, los productos importados y su procesamiento durante el año 2020 según datos recopilados por la ODEPA en su base de datos de comercio exterior</v>
      </c>
      <c r="AA27" s="67">
        <f t="shared" si="25"/>
        <v>44321</v>
      </c>
      <c r="AB27" s="62" t="str">
        <f t="shared" si="25"/>
        <v>Español</v>
      </c>
      <c r="AC27" s="62" t="str">
        <f t="shared" si="25"/>
        <v>Claudia Garrido</v>
      </c>
      <c r="AD27" s="62" t="str">
        <f t="shared" si="25"/>
        <v>No Aplica</v>
      </c>
      <c r="AE27" s="62" t="str">
        <f t="shared" si="25"/>
        <v>No Aplica</v>
      </c>
      <c r="AF27" s="62" t="str">
        <f t="shared" si="25"/>
        <v>No Aplica</v>
      </c>
      <c r="AG27" s="68">
        <f>IFERROR(VLOOKUP($O27,[3]!Parametros[[nombre]:[Columna1]],5,0),0)</f>
        <v>0</v>
      </c>
      <c r="AH27" s="68">
        <v>1</v>
      </c>
      <c r="AI27" s="68" t="e">
        <f>+VLOOKUP($M27,[3]!Territorio[[nombre]:[Columna1]],7,0)</f>
        <v>#REF!</v>
      </c>
      <c r="AJ27" s="68" t="e">
        <f>+VLOOKUP(O27,[3]!Temporalidad[[nombre]:[Columna1]],7,0)</f>
        <v>#REF!</v>
      </c>
      <c r="AK27" s="68" t="e">
        <f>+VLOOKUP(LEFT($C27,3),[3]!Tipo_Gráfico[[id3]:[Tipo Gráfico]],2,0)</f>
        <v>#REF!</v>
      </c>
      <c r="AL27" s="63" t="str">
        <f t="shared" si="26"/>
        <v>Base de Datos de Comercio Exterior, Oficina de Estudios y Políticas Agrarias, Ministerio de Agricultura, Chile</v>
      </c>
      <c r="AM27" s="62" t="str">
        <f t="shared" si="26"/>
        <v>No Aplica</v>
      </c>
      <c r="AN27" s="62" t="str">
        <f t="shared" si="26"/>
        <v>No Aplica</v>
      </c>
      <c r="AO27" s="62" t="str">
        <f t="shared" si="26"/>
        <v>No Aplica</v>
      </c>
      <c r="AP27" s="62" t="e">
        <f>VLOOKUP($AB27,[3]!Responsables[[Responsable]:[id_responsable]],2,0)</f>
        <v>#REF!</v>
      </c>
      <c r="AQ27" s="62">
        <f>IFERROR(VLOOKUP($Q27,[3]!unidad_medida[[#All],[nombre]:[Columna1]],5,0),0)</f>
        <v>0</v>
      </c>
    </row>
    <row r="28" spans="1:44" x14ac:dyDescent="0.35">
      <c r="A28" s="93">
        <v>4.3</v>
      </c>
      <c r="B28" s="88" t="str">
        <f t="shared" si="16"/>
        <v>Informe Interactivo 5-Procesamiento-Producto ||Fruta Importada (t) año 2020</v>
      </c>
      <c r="C28" s="69">
        <v>7</v>
      </c>
      <c r="D28" s="69" t="s">
        <v>286</v>
      </c>
      <c r="E28" s="69" t="s">
        <v>281</v>
      </c>
      <c r="F28" s="88" t="str">
        <f t="shared" si="17"/>
        <v>Fruta Importada (t) año 2020</v>
      </c>
      <c r="G28" s="69" t="s">
        <v>262</v>
      </c>
      <c r="H28" s="69" t="s">
        <v>365</v>
      </c>
      <c r="I28" s="62"/>
      <c r="J28" s="62" t="s">
        <v>283</v>
      </c>
      <c r="K28" s="62" t="s">
        <v>375</v>
      </c>
      <c r="L28" s="62" t="str">
        <f>"Importaciones frutícolas de "&amp;J28&amp;" || Chile || 2020"</f>
        <v>Importaciones frutícolas de Aceites || Chile || 2020</v>
      </c>
      <c r="M28" s="63" t="str">
        <f>"Cantidad de fruta importada en tonelada por tipo de cultivo, cultivo, producto importado y país de origen para el procesamiento de "&amp;J28&amp;", durante el "&amp;O28</f>
        <v>Cantidad de fruta importada en tonelada por tipo de cultivo, cultivo, producto importado y país de origen para el procesamiento de Aceites, durante el año 2020</v>
      </c>
      <c r="N28" s="63" t="str">
        <f t="shared" si="18"/>
        <v>Chile</v>
      </c>
      <c r="O28" s="63" t="str">
        <f t="shared" si="18"/>
        <v>año 2020</v>
      </c>
      <c r="P28" s="63">
        <f t="shared" si="19"/>
        <v>0</v>
      </c>
      <c r="Q28" s="64" t="e">
        <f>+IF($D28="PRODUCTO",VLOOKUP(J28,[3]!Categorias[[Producto]:[Columna1]],9,0)&amp;"000",IF($D28="CATEGORÍA",VLOOKUP(J28,[3]!Categorias[[Categoría]:[Columna2]],7,0),#REF!))</f>
        <v>#REF!</v>
      </c>
      <c r="R28" s="63">
        <f t="shared" si="20"/>
        <v>0</v>
      </c>
      <c r="S28" s="63" t="s">
        <v>367</v>
      </c>
      <c r="T28" s="63" t="str">
        <f t="shared" si="21"/>
        <v>Cantidad de fruta importada en tonelada por tipo de cultivo, cultivo, producto importado y país de origen para el procesamiento de Aceites, durante el año 2020</v>
      </c>
      <c r="U28" s="63" t="str">
        <f t="shared" si="22"/>
        <v>Procesamiento: Aceites</v>
      </c>
      <c r="V28" s="62" t="s">
        <v>363</v>
      </c>
      <c r="W28" s="87" t="s">
        <v>376</v>
      </c>
      <c r="X28" s="62" t="str">
        <f t="shared" si="23"/>
        <v>CHL</v>
      </c>
      <c r="Y28" s="62" t="str">
        <f t="shared" si="24"/>
        <v>Nacional</v>
      </c>
      <c r="Z28" s="62" t="str">
        <f>"Informe interactivo que muestra la cantidad de fruta importada en toneladas para el procesamiento de "&amp;J28&amp;", los tipos de cultivo, las especies que los componen, los productos importados y los países desde donde se importan durante el año 2020 según datos recopilados por la ODEPA en su base de datos de comercio exterior"</f>
        <v>Informe interactivo que muestra la cantidad de fruta importada en toneladas para el procesamiento de Aceites, los tipos de cultivo, las especies que los componen, los productos importados y los países desde donde se importan durante el año 2020 según datos recopilados por la ODEPA en su base de datos de comercio exterior</v>
      </c>
      <c r="AA28" s="67">
        <f t="shared" si="25"/>
        <v>44321</v>
      </c>
      <c r="AB28" s="62" t="str">
        <f t="shared" si="25"/>
        <v>Español</v>
      </c>
      <c r="AC28" s="62" t="str">
        <f t="shared" si="25"/>
        <v>Claudia Garrido</v>
      </c>
      <c r="AD28" s="62" t="str">
        <f t="shared" si="25"/>
        <v>No Aplica</v>
      </c>
      <c r="AE28" s="62" t="str">
        <f t="shared" si="25"/>
        <v>No Aplica</v>
      </c>
      <c r="AF28" s="62" t="str">
        <f t="shared" si="25"/>
        <v>No Aplica</v>
      </c>
      <c r="AG28" s="68">
        <f>IFERROR(VLOOKUP($O28,[3]!Parametros[[nombre]:[Columna1]],5,0),0)</f>
        <v>0</v>
      </c>
      <c r="AH28" s="68">
        <v>1</v>
      </c>
      <c r="AI28" s="68" t="e">
        <f>+VLOOKUP($M28,[3]!Territorio[[nombre]:[Columna1]],7,0)</f>
        <v>#REF!</v>
      </c>
      <c r="AJ28" s="68" t="e">
        <f>+VLOOKUP(O28,[3]!Temporalidad[[nombre]:[Columna1]],7,0)</f>
        <v>#REF!</v>
      </c>
      <c r="AK28" s="68" t="e">
        <f>+VLOOKUP(LEFT($C28,3),[3]!Tipo_Gráfico[[id3]:[Tipo Gráfico]],2,0)</f>
        <v>#REF!</v>
      </c>
      <c r="AL28" s="63" t="str">
        <f t="shared" si="26"/>
        <v>Base de Datos de Comercio Exterior, Oficina de Estudios y Políticas Agrarias, Ministerio de Agricultura, Chile</v>
      </c>
      <c r="AM28" s="62" t="str">
        <f t="shared" si="26"/>
        <v>No Aplica</v>
      </c>
      <c r="AN28" s="62" t="str">
        <f t="shared" si="26"/>
        <v>No Aplica</v>
      </c>
      <c r="AO28" s="62" t="str">
        <f t="shared" si="26"/>
        <v>No Aplica</v>
      </c>
      <c r="AP28" s="62" t="e">
        <f>VLOOKUP($AB28,[3]!Responsables[[Responsable]:[id_responsable]],2,0)</f>
        <v>#REF!</v>
      </c>
      <c r="AQ28" s="62">
        <f>IFERROR(VLOOKUP($Q28,[3]!unidad_medida[[#All],[nombre]:[Columna1]],5,0),0)</f>
        <v>0</v>
      </c>
    </row>
    <row r="29" spans="1:44" x14ac:dyDescent="0.35">
      <c r="A29" s="93">
        <v>4.3</v>
      </c>
      <c r="B29" s="89" t="str">
        <f t="shared" si="16"/>
        <v>Informe Interactivo 6-Categoría-País de Origen ||Fruta Importada (t) año 2020</v>
      </c>
      <c r="C29" s="70">
        <v>35</v>
      </c>
      <c r="D29" s="70" t="s">
        <v>288</v>
      </c>
      <c r="E29" s="70" t="s">
        <v>269</v>
      </c>
      <c r="F29" s="89" t="str">
        <f t="shared" si="17"/>
        <v>Fruta Importada (t) año 2020</v>
      </c>
      <c r="G29" s="70" t="s">
        <v>359</v>
      </c>
      <c r="H29" s="70" t="s">
        <v>369</v>
      </c>
      <c r="I29" s="62"/>
      <c r="J29" s="62" t="s">
        <v>271</v>
      </c>
      <c r="K29" s="62" t="s">
        <v>377</v>
      </c>
      <c r="L29" s="62" t="str">
        <f>"Importaciones frutícolas de "&amp;J29&amp;" || Chile || 2020"</f>
        <v>Importaciones frutícolas de Arándano || Chile || 2020</v>
      </c>
      <c r="M29" s="63" t="str">
        <f>"Cantidad de fruta importada en tonelada por tipo de cultivo, producto importado, procesamiento y país de origen, en la categoría "&amp;J29&amp;", durante el "&amp;O29</f>
        <v>Cantidad de fruta importada en tonelada por tipo de cultivo, producto importado, procesamiento y país de origen, en la categoría Arándano, durante el año 2020</v>
      </c>
      <c r="N29" s="63" t="str">
        <f t="shared" si="18"/>
        <v>Chile</v>
      </c>
      <c r="O29" s="63" t="str">
        <f t="shared" si="18"/>
        <v>año 2020</v>
      </c>
      <c r="P29" s="63">
        <f t="shared" si="19"/>
        <v>0</v>
      </c>
      <c r="Q29" s="64" t="e">
        <f>+IF($D29="PRODUCTO",VLOOKUP(J29,[3]!Categorias[[Producto]:[Columna1]],9,0)&amp;"000",IF($D29="CATEGORÍA",VLOOKUP(J29,[3]!Categorias[[Categoría]:[Columna2]],7,0),#REF!))</f>
        <v>#REF!</v>
      </c>
      <c r="R29" s="63">
        <f t="shared" si="20"/>
        <v>0</v>
      </c>
      <c r="S29" s="63" t="s">
        <v>371</v>
      </c>
      <c r="T29" s="63" t="str">
        <f t="shared" si="21"/>
        <v>Cantidad de fruta importada en tonelada por tipo de cultivo, producto importado, procesamiento y país de origen, en la categoría Arándano, durante el año 2020</v>
      </c>
      <c r="U29" s="63" t="str">
        <f t="shared" si="22"/>
        <v>Categoría: Arándano</v>
      </c>
      <c r="V29" s="62" t="s">
        <v>363</v>
      </c>
      <c r="W29" s="87" t="s">
        <v>378</v>
      </c>
      <c r="X29" s="62" t="str">
        <f t="shared" si="23"/>
        <v>CHL</v>
      </c>
      <c r="Y29" s="62" t="str">
        <f t="shared" si="24"/>
        <v>Nacional</v>
      </c>
      <c r="Z29" s="62" t="str">
        <f>"Informe interactivo que muestra la cantidad de fruta importada en toneladas para el cultivo de "&amp;J29&amp;", los productos importados, su procesamiento y los países desde donde se importan durante el año 2020 según datos recopilados por la ODEPA en su base de datos de comercio exterior"</f>
        <v>Informe interactivo que muestra la cantidad de fruta importada en toneladas para el cultivo de Arándano, los productos importados, su procesamiento y los países desde donde se importan durante el año 2020 según datos recopilados por la ODEPA en su base de datos de comercio exterior</v>
      </c>
      <c r="AA29" s="67">
        <f t="shared" si="25"/>
        <v>44321</v>
      </c>
      <c r="AB29" s="62" t="str">
        <f t="shared" si="25"/>
        <v>Español</v>
      </c>
      <c r="AC29" s="62" t="str">
        <f t="shared" si="25"/>
        <v>Claudia Garrido</v>
      </c>
      <c r="AD29" s="62" t="str">
        <f t="shared" si="25"/>
        <v>No Aplica</v>
      </c>
      <c r="AE29" s="62" t="str">
        <f t="shared" si="25"/>
        <v>No Aplica</v>
      </c>
      <c r="AF29" s="62" t="str">
        <f t="shared" si="25"/>
        <v>No Aplica</v>
      </c>
      <c r="AG29" s="68">
        <f>IFERROR(VLOOKUP($O29,[3]!Parametros[[nombre]:[Columna1]],5,0),0)</f>
        <v>0</v>
      </c>
      <c r="AH29" s="68">
        <v>1</v>
      </c>
      <c r="AI29" s="68" t="e">
        <f>+VLOOKUP($M29,[3]!Territorio[[nombre]:[Columna1]],7,0)</f>
        <v>#REF!</v>
      </c>
      <c r="AJ29" s="68" t="e">
        <f>+VLOOKUP(O29,[3]!Temporalidad[[nombre]:[Columna1]],7,0)</f>
        <v>#REF!</v>
      </c>
      <c r="AK29" s="68" t="e">
        <f>+VLOOKUP(LEFT($C29,3),[3]!Tipo_Gráfico[[id3]:[Tipo Gráfico]],2,0)</f>
        <v>#REF!</v>
      </c>
      <c r="AL29" s="63" t="str">
        <f t="shared" si="26"/>
        <v>Base de Datos de Comercio Exterior, Oficina de Estudios y Políticas Agrarias, Ministerio de Agricultura, Chile</v>
      </c>
      <c r="AM29" s="62" t="str">
        <f t="shared" si="26"/>
        <v>No Aplica</v>
      </c>
      <c r="AN29" s="62" t="str">
        <f t="shared" si="26"/>
        <v>No Aplica</v>
      </c>
      <c r="AO29" s="62" t="str">
        <f t="shared" si="26"/>
        <v>No Aplica</v>
      </c>
      <c r="AP29" s="62" t="e">
        <f>VLOOKUP($AB29,[3]!Responsables[[Responsable]:[id_responsable]],2,0)</f>
        <v>#REF!</v>
      </c>
      <c r="AQ29" s="62">
        <f>IFERROR(VLOOKUP($Q29,[3]!unidad_medida[[#All],[nombre]:[Columna1]],5,0),0)</f>
        <v>0</v>
      </c>
    </row>
    <row r="30" spans="1:44" x14ac:dyDescent="0.35">
      <c r="A30" s="93">
        <v>4.3</v>
      </c>
      <c r="B30" s="90" t="str">
        <f t="shared" si="16"/>
        <v>Reporte 360 1-Nacional-Producto ||Fruta Importada (t) periodo 2012-2020</v>
      </c>
      <c r="C30" s="61">
        <v>1</v>
      </c>
      <c r="D30" s="61" t="s">
        <v>291</v>
      </c>
      <c r="E30" s="61" t="s">
        <v>292</v>
      </c>
      <c r="F30" s="90" t="str">
        <f t="shared" si="17"/>
        <v>Fruta Importada (t) periodo 2012-2020</v>
      </c>
      <c r="G30" s="61" t="s">
        <v>262</v>
      </c>
      <c r="H30" s="61" t="s">
        <v>379</v>
      </c>
      <c r="I30" s="62"/>
      <c r="J30" s="62" t="s">
        <v>294</v>
      </c>
      <c r="K30" s="62" t="s">
        <v>380</v>
      </c>
      <c r="L30" s="62" t="s">
        <v>380</v>
      </c>
      <c r="M30" s="63" t="str">
        <f>"Cantidad de fruta importada en tonelada por tipo de cultivo, cultivo, producto importado, procesamiento y país de origen, durante el "&amp;O30</f>
        <v>Cantidad de fruta importada en tonelada por tipo de cultivo, cultivo, producto importado, procesamiento y país de origen, durante el periodo 2012-2020</v>
      </c>
      <c r="N30" s="63" t="str">
        <f t="shared" si="18"/>
        <v>Chile</v>
      </c>
      <c r="O30" s="63" t="s">
        <v>266</v>
      </c>
      <c r="P30" s="63">
        <f t="shared" si="19"/>
        <v>0</v>
      </c>
      <c r="Q30" s="64" t="e">
        <f>+IF($D30="PRODUCTO",VLOOKUP(J30,[3]!Categorias[[Producto]:[Columna1]],9,0)&amp;"000",IF($D30="CATEGORÍA",VLOOKUP(J30,[3]!Categorias[[Categoría]:[Columna2]],7,0),#REF!))</f>
        <v>#REF!</v>
      </c>
      <c r="R30" s="63">
        <f t="shared" si="20"/>
        <v>0</v>
      </c>
      <c r="S30" s="63" t="s">
        <v>381</v>
      </c>
      <c r="T30" s="63" t="str">
        <f t="shared" si="21"/>
        <v>Cantidad de fruta importada en tonelada por tipo de cultivo, cultivo, producto importado, procesamiento y país de origen, durante el periodo 2012-2020</v>
      </c>
      <c r="U30" s="63" t="str">
        <f t="shared" si="22"/>
        <v>Nacional: Total</v>
      </c>
      <c r="V30" s="62" t="s">
        <v>363</v>
      </c>
      <c r="W30" s="87" t="s">
        <v>382</v>
      </c>
      <c r="X30" s="62" t="str">
        <f t="shared" si="23"/>
        <v>CHL</v>
      </c>
      <c r="Y30" s="62" t="str">
        <f t="shared" si="24"/>
        <v>Nacional</v>
      </c>
      <c r="Z30" s="62" t="s">
        <v>383</v>
      </c>
      <c r="AA30" s="67">
        <f t="shared" si="25"/>
        <v>44321</v>
      </c>
      <c r="AB30" s="62" t="str">
        <f t="shared" si="25"/>
        <v>Español</v>
      </c>
      <c r="AC30" s="62" t="str">
        <f t="shared" si="25"/>
        <v>Claudia Garrido</v>
      </c>
      <c r="AD30" s="62" t="str">
        <f t="shared" si="25"/>
        <v>No Aplica</v>
      </c>
      <c r="AE30" s="62" t="str">
        <f t="shared" si="25"/>
        <v>No Aplica</v>
      </c>
      <c r="AF30" s="62" t="str">
        <f t="shared" si="25"/>
        <v>No Aplica</v>
      </c>
      <c r="AG30" s="68">
        <f>IFERROR(VLOOKUP($O30,[3]!Parametros[[nombre]:[Columna1]],5,0),0)</f>
        <v>0</v>
      </c>
      <c r="AH30" s="68">
        <v>1</v>
      </c>
      <c r="AI30" s="68" t="e">
        <f>+VLOOKUP($M30,[3]!Territorio[[nombre]:[Columna1]],7,0)</f>
        <v>#REF!</v>
      </c>
      <c r="AJ30" s="68" t="e">
        <f>+VLOOKUP(O30,[3]!Temporalidad[[nombre]:[Columna1]],7,0)</f>
        <v>#REF!</v>
      </c>
      <c r="AK30" s="68" t="e">
        <f>+VLOOKUP(LEFT($C30,3),[3]!Tipo_Gráfico[[id3]:[Tipo Gráfico]],2,0)</f>
        <v>#REF!</v>
      </c>
      <c r="AL30" s="63" t="str">
        <f t="shared" si="26"/>
        <v>Base de Datos de Comercio Exterior, Oficina de Estudios y Políticas Agrarias, Ministerio de Agricultura, Chile</v>
      </c>
      <c r="AM30" s="62" t="str">
        <f t="shared" si="26"/>
        <v>No Aplica</v>
      </c>
      <c r="AN30" s="62" t="str">
        <f t="shared" si="26"/>
        <v>No Aplica</v>
      </c>
      <c r="AO30" s="62" t="str">
        <f t="shared" si="26"/>
        <v>No Aplica</v>
      </c>
      <c r="AP30" s="62" t="e">
        <f>VLOOKUP($AB30,[3]!Responsables[[Responsable]:[id_responsable]],2,0)</f>
        <v>#REF!</v>
      </c>
      <c r="AQ30" s="62">
        <f>IFERROR(VLOOKUP($Q30,[3]!unidad_medida[[#All],[nombre]:[Columna1]],5,0),0)</f>
        <v>0</v>
      </c>
    </row>
    <row r="31" spans="1:44" x14ac:dyDescent="0.35">
      <c r="A31" s="93">
        <v>4.3</v>
      </c>
      <c r="B31" s="85" t="str">
        <f t="shared" si="16"/>
        <v>Reporte 360 2-Nacional-Producto ||Fruta Importada (t) año 2020</v>
      </c>
      <c r="C31" s="86">
        <v>1</v>
      </c>
      <c r="D31" s="86" t="s">
        <v>299</v>
      </c>
      <c r="E31" s="86" t="s">
        <v>292</v>
      </c>
      <c r="F31" s="85" t="str">
        <f t="shared" si="17"/>
        <v>Fruta Importada (t) año 2020</v>
      </c>
      <c r="G31" s="86" t="s">
        <v>262</v>
      </c>
      <c r="H31" s="86" t="s">
        <v>379</v>
      </c>
      <c r="I31" s="62"/>
      <c r="J31" s="62" t="s">
        <v>294</v>
      </c>
      <c r="K31" s="62" t="s">
        <v>384</v>
      </c>
      <c r="L31" s="62" t="s">
        <v>384</v>
      </c>
      <c r="M31" s="63" t="str">
        <f>"Cantidad de fruta importada en tonelada por tipo de cultivo, cultivo, producto importado, procesamiento y país de origen, durante el "&amp;O31</f>
        <v>Cantidad de fruta importada en tonelada por tipo de cultivo, cultivo, producto importado, procesamiento y país de origen, durante el año 2020</v>
      </c>
      <c r="N31" s="63" t="str">
        <f t="shared" si="18"/>
        <v>Chile</v>
      </c>
      <c r="O31" s="63" t="s">
        <v>287</v>
      </c>
      <c r="P31" s="63">
        <f t="shared" si="19"/>
        <v>0</v>
      </c>
      <c r="Q31" s="64" t="e">
        <f>+IF($D31="PRODUCTO",VLOOKUP(J31,[3]!Categorias[[Producto]:[Columna1]],9,0)&amp;"000",IF($D31="CATEGORÍA",VLOOKUP(J31,[3]!Categorias[[Categoría]:[Columna2]],7,0),#REF!))</f>
        <v>#REF!</v>
      </c>
      <c r="R31" s="63">
        <f t="shared" si="20"/>
        <v>0</v>
      </c>
      <c r="S31" s="63" t="s">
        <v>381</v>
      </c>
      <c r="T31" s="63" t="str">
        <f t="shared" si="21"/>
        <v>Cantidad de fruta importada en tonelada por tipo de cultivo, cultivo, producto importado, procesamiento y país de origen, durante el año 2020</v>
      </c>
      <c r="U31" s="63" t="str">
        <f t="shared" si="22"/>
        <v>Nacional: Total</v>
      </c>
      <c r="V31" s="62" t="s">
        <v>363</v>
      </c>
      <c r="W31" s="87" t="s">
        <v>385</v>
      </c>
      <c r="X31" s="62" t="str">
        <f t="shared" si="23"/>
        <v>CHL</v>
      </c>
      <c r="Y31" s="62" t="str">
        <f t="shared" si="24"/>
        <v>Nacional</v>
      </c>
      <c r="Z31" s="62" t="s">
        <v>386</v>
      </c>
      <c r="AA31" s="67">
        <f t="shared" si="25"/>
        <v>44321</v>
      </c>
      <c r="AB31" s="62" t="str">
        <f t="shared" si="25"/>
        <v>Español</v>
      </c>
      <c r="AC31" s="62" t="str">
        <f t="shared" si="25"/>
        <v>Claudia Garrido</v>
      </c>
      <c r="AD31" s="62" t="str">
        <f t="shared" si="25"/>
        <v>No Aplica</v>
      </c>
      <c r="AE31" s="62" t="str">
        <f t="shared" si="25"/>
        <v>No Aplica</v>
      </c>
      <c r="AF31" s="62" t="str">
        <f t="shared" si="25"/>
        <v>No Aplica</v>
      </c>
      <c r="AG31" s="68">
        <f>IFERROR(VLOOKUP($O31,[3]!Parametros[[nombre]:[Columna1]],5,0),0)</f>
        <v>0</v>
      </c>
      <c r="AH31" s="68">
        <v>1</v>
      </c>
      <c r="AI31" s="68" t="e">
        <f>+VLOOKUP($M31,[3]!Territorio[[nombre]:[Columna1]],7,0)</f>
        <v>#REF!</v>
      </c>
      <c r="AJ31" s="68" t="e">
        <f>+VLOOKUP(O31,[3]!Temporalidad[[nombre]:[Columna1]],7,0)</f>
        <v>#REF!</v>
      </c>
      <c r="AK31" s="68" t="e">
        <f>+VLOOKUP(LEFT($C31,3),[3]!Tipo_Gráfico[[id3]:[Tipo Gráfico]],2,0)</f>
        <v>#REF!</v>
      </c>
      <c r="AL31" s="63" t="str">
        <f t="shared" si="26"/>
        <v>Base de Datos de Comercio Exterior, Oficina de Estudios y Políticas Agrarias, Ministerio de Agricultura, Chile</v>
      </c>
      <c r="AM31" s="62" t="str">
        <f t="shared" si="26"/>
        <v>No Aplica</v>
      </c>
      <c r="AN31" s="62" t="str">
        <f t="shared" si="26"/>
        <v>No Aplica</v>
      </c>
      <c r="AO31" s="62" t="str">
        <f t="shared" si="26"/>
        <v>No Aplica</v>
      </c>
      <c r="AP31" s="62" t="e">
        <f>VLOOKUP($AB31,[3]!Responsables[[Responsable]:[id_responsable]],2,0)</f>
        <v>#REF!</v>
      </c>
      <c r="AQ31" s="62">
        <f>IFERROR(VLOOKUP($Q31,[3]!unidad_medida[[#All],[nombre]:[Columna1]],5,0),0)</f>
        <v>0</v>
      </c>
    </row>
  </sheetData>
  <conditionalFormatting sqref="O3:O5 O7:O9 P2:R11 N2:N11 U2:U11 AL2:AL11">
    <cfRule type="expression" dxfId="2256" priority="4145">
      <formula>$Z2="Reporte 2"</formula>
    </cfRule>
    <cfRule type="expression" dxfId="2255" priority="4146">
      <formula>$Z2="Reporte 1"</formula>
    </cfRule>
    <cfRule type="expression" dxfId="2254" priority="4147">
      <formula>$Z2="Informe 10"</formula>
    </cfRule>
    <cfRule type="expression" dxfId="2253" priority="4148">
      <formula>$Z2="Informe 9"</formula>
    </cfRule>
    <cfRule type="expression" dxfId="2252" priority="4149">
      <formula>$Z2="Informe 8"</formula>
    </cfRule>
    <cfRule type="expression" dxfId="2251" priority="4150">
      <formula>$Z2="Informe 7"</formula>
    </cfRule>
    <cfRule type="expression" dxfId="2250" priority="4151">
      <formula>$Z2="Informe 6"</formula>
    </cfRule>
    <cfRule type="expression" dxfId="2249" priority="4152">
      <formula>$Z2="Informe 5"</formula>
    </cfRule>
    <cfRule type="expression" dxfId="2248" priority="4153">
      <formula>$Z2="Informe 4"</formula>
    </cfRule>
    <cfRule type="expression" dxfId="2247" priority="4154">
      <formula>$Z2="Informe 3"</formula>
    </cfRule>
    <cfRule type="expression" dxfId="2246" priority="4155">
      <formula>$Z2="Informe 2"</formula>
    </cfRule>
    <cfRule type="expression" dxfId="2245" priority="4156">
      <formula>$Z2="Informe 1"</formula>
    </cfRule>
    <cfRule type="expression" dxfId="2244" priority="4157">
      <formula>$Z2="Gráfico 10"</formula>
    </cfRule>
    <cfRule type="expression" dxfId="2243" priority="4158">
      <formula>$Z2="Gráfico 25"</formula>
    </cfRule>
    <cfRule type="expression" dxfId="2242" priority="4159">
      <formula>$Z2="Gráfico 24"</formula>
    </cfRule>
    <cfRule type="expression" dxfId="2241" priority="4160">
      <formula>$Z2="Gráfico 23"</formula>
    </cfRule>
    <cfRule type="expression" dxfId="2240" priority="4161">
      <formula>$Z2="Gráfico 22"</formula>
    </cfRule>
    <cfRule type="expression" dxfId="2239" priority="4162">
      <formula>$Z2="Gráfico 21"</formula>
    </cfRule>
    <cfRule type="expression" dxfId="2238" priority="4163">
      <formula>$Z2="Gráfico 20"</formula>
    </cfRule>
    <cfRule type="expression" dxfId="2237" priority="4164">
      <formula>$Z2="Gráfico 18"</formula>
    </cfRule>
    <cfRule type="expression" dxfId="2236" priority="4165">
      <formula>$Z2="Gráfico 19"</formula>
    </cfRule>
    <cfRule type="expression" dxfId="2235" priority="4166">
      <formula>$Z2="Gráfico 17"</formula>
    </cfRule>
    <cfRule type="expression" dxfId="2234" priority="4167">
      <formula>$Z2="Gráfico 16"</formula>
    </cfRule>
    <cfRule type="expression" dxfId="2233" priority="4168">
      <formula>$Z2="Gráfico 15"</formula>
    </cfRule>
    <cfRule type="expression" dxfId="2232" priority="4169">
      <formula>$Z2="Gráfico 14"</formula>
    </cfRule>
    <cfRule type="expression" dxfId="2231" priority="4170">
      <formula>$Z2="Gráfico 12"</formula>
    </cfRule>
    <cfRule type="expression" dxfId="2230" priority="4171">
      <formula>$Z2="Gráfico 13"</formula>
    </cfRule>
    <cfRule type="expression" dxfId="2229" priority="4172">
      <formula>$Z2="Gráfico 11"</formula>
    </cfRule>
    <cfRule type="expression" dxfId="2228" priority="4173">
      <formula>$Z2="Gráfico 9"</formula>
    </cfRule>
    <cfRule type="expression" dxfId="2227" priority="4174">
      <formula>$Z2="Gráfico 8"</formula>
    </cfRule>
    <cfRule type="expression" dxfId="2226" priority="4175">
      <formula>$Z2="Gráfico 7"</formula>
    </cfRule>
    <cfRule type="expression" dxfId="2225" priority="4176">
      <formula>$Z2="Gráfico 6"</formula>
    </cfRule>
    <cfRule type="expression" dxfId="2224" priority="4177">
      <formula>$Z2="Gráfico 4"</formula>
    </cfRule>
    <cfRule type="expression" dxfId="2223" priority="4178">
      <formula>$Z2="Gráfico 3"</formula>
    </cfRule>
    <cfRule type="expression" dxfId="2222" priority="4179">
      <formula>$Z2="Gráfico 2"</formula>
    </cfRule>
    <cfRule type="expression" dxfId="2221" priority="4180">
      <formula>$Z2="Gráfico 1"</formula>
    </cfRule>
    <cfRule type="expression" dxfId="2220" priority="4181">
      <formula>$Z2="Gráfico 5"</formula>
    </cfRule>
  </conditionalFormatting>
  <conditionalFormatting sqref="T2:T11">
    <cfRule type="expression" dxfId="2219" priority="4108">
      <formula>$Z2="Reporte 2"</formula>
    </cfRule>
    <cfRule type="expression" dxfId="2218" priority="4109">
      <formula>$Z2="Reporte 1"</formula>
    </cfRule>
    <cfRule type="expression" dxfId="2217" priority="4110">
      <formula>$Z2="Informe 10"</formula>
    </cfRule>
    <cfRule type="expression" dxfId="2216" priority="4111">
      <formula>$Z2="Informe 9"</formula>
    </cfRule>
    <cfRule type="expression" dxfId="2215" priority="4112">
      <formula>$Z2="Informe 8"</formula>
    </cfRule>
    <cfRule type="expression" dxfId="2214" priority="4113">
      <formula>$Z2="Informe 7"</formula>
    </cfRule>
    <cfRule type="expression" dxfId="2213" priority="4114">
      <formula>$Z2="Informe 6"</formula>
    </cfRule>
    <cfRule type="expression" dxfId="2212" priority="4115">
      <formula>$Z2="Informe 5"</formula>
    </cfRule>
    <cfRule type="expression" dxfId="2211" priority="4116">
      <formula>$Z2="Informe 4"</formula>
    </cfRule>
    <cfRule type="expression" dxfId="2210" priority="4117">
      <formula>$Z2="Informe 3"</formula>
    </cfRule>
    <cfRule type="expression" dxfId="2209" priority="4118">
      <formula>$Z2="Informe 2"</formula>
    </cfRule>
    <cfRule type="expression" dxfId="2208" priority="4119">
      <formula>$Z2="Informe 1"</formula>
    </cfRule>
    <cfRule type="expression" dxfId="2207" priority="4120">
      <formula>$Z2="Gráfico 10"</formula>
    </cfRule>
    <cfRule type="expression" dxfId="2206" priority="4121">
      <formula>$Z2="Gráfico 25"</formula>
    </cfRule>
    <cfRule type="expression" dxfId="2205" priority="4122">
      <formula>$Z2="Gráfico 24"</formula>
    </cfRule>
    <cfRule type="expression" dxfId="2204" priority="4123">
      <formula>$Z2="Gráfico 23"</formula>
    </cfRule>
    <cfRule type="expression" dxfId="2203" priority="4124">
      <formula>$Z2="Gráfico 22"</formula>
    </cfRule>
    <cfRule type="expression" dxfId="2202" priority="4125">
      <formula>$Z2="Gráfico 21"</formula>
    </cfRule>
    <cfRule type="expression" dxfId="2201" priority="4126">
      <formula>$Z2="Gráfico 20"</formula>
    </cfRule>
    <cfRule type="expression" dxfId="2200" priority="4127">
      <formula>$Z2="Gráfico 18"</formula>
    </cfRule>
    <cfRule type="expression" dxfId="2199" priority="4128">
      <formula>$Z2="Gráfico 19"</formula>
    </cfRule>
    <cfRule type="expression" dxfId="2198" priority="4129">
      <formula>$Z2="Gráfico 17"</formula>
    </cfRule>
    <cfRule type="expression" dxfId="2197" priority="4130">
      <formula>$Z2="Gráfico 16"</formula>
    </cfRule>
    <cfRule type="expression" dxfId="2196" priority="4131">
      <formula>$Z2="Gráfico 15"</formula>
    </cfRule>
    <cfRule type="expression" dxfId="2195" priority="4132">
      <formula>$Z2="Gráfico 14"</formula>
    </cfRule>
    <cfRule type="expression" dxfId="2194" priority="4133">
      <formula>$Z2="Gráfico 12"</formula>
    </cfRule>
    <cfRule type="expression" dxfId="2193" priority="4134">
      <formula>$Z2="Gráfico 13"</formula>
    </cfRule>
    <cfRule type="expression" dxfId="2192" priority="4135">
      <formula>$Z2="Gráfico 11"</formula>
    </cfRule>
    <cfRule type="expression" dxfId="2191" priority="4136">
      <formula>$Z2="Gráfico 9"</formula>
    </cfRule>
    <cfRule type="expression" dxfId="2190" priority="4137">
      <formula>$Z2="Gráfico 8"</formula>
    </cfRule>
    <cfRule type="expression" dxfId="2189" priority="4138">
      <formula>$Z2="Gráfico 7"</formula>
    </cfRule>
    <cfRule type="expression" dxfId="2188" priority="4139">
      <formula>$Z2="Gráfico 6"</formula>
    </cfRule>
    <cfRule type="expression" dxfId="2187" priority="4140">
      <formula>$Z2="Gráfico 4"</formula>
    </cfRule>
    <cfRule type="expression" dxfId="2186" priority="4141">
      <formula>$Z2="Gráfico 3"</formula>
    </cfRule>
    <cfRule type="expression" dxfId="2185" priority="4142">
      <formula>$Z2="Gráfico 2"</formula>
    </cfRule>
    <cfRule type="expression" dxfId="2184" priority="4143">
      <formula>$Z2="Gráfico 1"</formula>
    </cfRule>
    <cfRule type="expression" dxfId="2183" priority="4144">
      <formula>$Z2="Gráfico 5"</formula>
    </cfRule>
  </conditionalFormatting>
  <conditionalFormatting sqref="O6">
    <cfRule type="expression" dxfId="2182" priority="4034">
      <formula>$Z6="Reporte 2"</formula>
    </cfRule>
    <cfRule type="expression" dxfId="2181" priority="4035">
      <formula>$Z6="Reporte 1"</formula>
    </cfRule>
    <cfRule type="expression" dxfId="2180" priority="4036">
      <formula>$Z6="Informe 10"</formula>
    </cfRule>
    <cfRule type="expression" dxfId="2179" priority="4037">
      <formula>$Z6="Informe 9"</formula>
    </cfRule>
    <cfRule type="expression" dxfId="2178" priority="4038">
      <formula>$Z6="Informe 8"</formula>
    </cfRule>
    <cfRule type="expression" dxfId="2177" priority="4039">
      <formula>$Z6="Informe 7"</formula>
    </cfRule>
    <cfRule type="expression" dxfId="2176" priority="4040">
      <formula>$Z6="Informe 6"</formula>
    </cfRule>
    <cfRule type="expression" dxfId="2175" priority="4041">
      <formula>$Z6="Informe 5"</formula>
    </cfRule>
    <cfRule type="expression" dxfId="2174" priority="4042">
      <formula>$Z6="Informe 4"</formula>
    </cfRule>
    <cfRule type="expression" dxfId="2173" priority="4043">
      <formula>$Z6="Informe 3"</formula>
    </cfRule>
    <cfRule type="expression" dxfId="2172" priority="4044">
      <formula>$Z6="Informe 2"</formula>
    </cfRule>
    <cfRule type="expression" dxfId="2171" priority="4045">
      <formula>$Z6="Informe 1"</formula>
    </cfRule>
    <cfRule type="expression" dxfId="2170" priority="4046">
      <formula>$Z6="Gráfico 10"</formula>
    </cfRule>
    <cfRule type="expression" dxfId="2169" priority="4047">
      <formula>$Z6="Gráfico 25"</formula>
    </cfRule>
    <cfRule type="expression" dxfId="2168" priority="4048">
      <formula>$Z6="Gráfico 24"</formula>
    </cfRule>
    <cfRule type="expression" dxfId="2167" priority="4049">
      <formula>$Z6="Gráfico 23"</formula>
    </cfRule>
    <cfRule type="expression" dxfId="2166" priority="4050">
      <formula>$Z6="Gráfico 22"</formula>
    </cfRule>
    <cfRule type="expression" dxfId="2165" priority="4051">
      <formula>$Z6="Gráfico 21"</formula>
    </cfRule>
    <cfRule type="expression" dxfId="2164" priority="4052">
      <formula>$Z6="Gráfico 20"</formula>
    </cfRule>
    <cfRule type="expression" dxfId="2163" priority="4053">
      <formula>$Z6="Gráfico 18"</formula>
    </cfRule>
    <cfRule type="expression" dxfId="2162" priority="4054">
      <formula>$Z6="Gráfico 19"</formula>
    </cfRule>
    <cfRule type="expression" dxfId="2161" priority="4055">
      <formula>$Z6="Gráfico 17"</formula>
    </cfRule>
    <cfRule type="expression" dxfId="2160" priority="4056">
      <formula>$Z6="Gráfico 16"</formula>
    </cfRule>
    <cfRule type="expression" dxfId="2159" priority="4057">
      <formula>$Z6="Gráfico 15"</formula>
    </cfRule>
    <cfRule type="expression" dxfId="2158" priority="4058">
      <formula>$Z6="Gráfico 14"</formula>
    </cfRule>
    <cfRule type="expression" dxfId="2157" priority="4059">
      <formula>$Z6="Gráfico 12"</formula>
    </cfRule>
    <cfRule type="expression" dxfId="2156" priority="4060">
      <formula>$Z6="Gráfico 13"</formula>
    </cfRule>
    <cfRule type="expression" dxfId="2155" priority="4061">
      <formula>$Z6="Gráfico 11"</formula>
    </cfRule>
    <cfRule type="expression" dxfId="2154" priority="4062">
      <formula>$Z6="Gráfico 9"</formula>
    </cfRule>
    <cfRule type="expression" dxfId="2153" priority="4063">
      <formula>$Z6="Gráfico 8"</formula>
    </cfRule>
    <cfRule type="expression" dxfId="2152" priority="4064">
      <formula>$Z6="Gráfico 7"</formula>
    </cfRule>
    <cfRule type="expression" dxfId="2151" priority="4065">
      <formula>$Z6="Gráfico 6"</formula>
    </cfRule>
    <cfRule type="expression" dxfId="2150" priority="4066">
      <formula>$Z6="Gráfico 4"</formula>
    </cfRule>
    <cfRule type="expression" dxfId="2149" priority="4067">
      <formula>$Z6="Gráfico 3"</formula>
    </cfRule>
    <cfRule type="expression" dxfId="2148" priority="4068">
      <formula>$Z6="Gráfico 2"</formula>
    </cfRule>
    <cfRule type="expression" dxfId="2147" priority="4069">
      <formula>$Z6="Gráfico 1"</formula>
    </cfRule>
    <cfRule type="expression" dxfId="2146" priority="4070">
      <formula>$Z6="Gráfico 5"</formula>
    </cfRule>
  </conditionalFormatting>
  <conditionalFormatting sqref="O10:O11">
    <cfRule type="expression" dxfId="2145" priority="3997">
      <formula>$Z10="Reporte 2"</formula>
    </cfRule>
    <cfRule type="expression" dxfId="2144" priority="3998">
      <formula>$Z10="Reporte 1"</formula>
    </cfRule>
    <cfRule type="expression" dxfId="2143" priority="3999">
      <formula>$Z10="Informe 10"</formula>
    </cfRule>
    <cfRule type="expression" dxfId="2142" priority="4000">
      <formula>$Z10="Informe 9"</formula>
    </cfRule>
    <cfRule type="expression" dxfId="2141" priority="4001">
      <formula>$Z10="Informe 8"</formula>
    </cfRule>
    <cfRule type="expression" dxfId="2140" priority="4002">
      <formula>$Z10="Informe 7"</formula>
    </cfRule>
    <cfRule type="expression" dxfId="2139" priority="4003">
      <formula>$Z10="Informe 6"</formula>
    </cfRule>
    <cfRule type="expression" dxfId="2138" priority="4004">
      <formula>$Z10="Informe 5"</formula>
    </cfRule>
    <cfRule type="expression" dxfId="2137" priority="4005">
      <formula>$Z10="Informe 4"</formula>
    </cfRule>
    <cfRule type="expression" dxfId="2136" priority="4006">
      <formula>$Z10="Informe 3"</formula>
    </cfRule>
    <cfRule type="expression" dxfId="2135" priority="4007">
      <formula>$Z10="Informe 2"</formula>
    </cfRule>
    <cfRule type="expression" dxfId="2134" priority="4008">
      <formula>$Z10="Informe 1"</formula>
    </cfRule>
    <cfRule type="expression" dxfId="2133" priority="4009">
      <formula>$Z10="Gráfico 10"</formula>
    </cfRule>
    <cfRule type="expression" dxfId="2132" priority="4010">
      <formula>$Z10="Gráfico 25"</formula>
    </cfRule>
    <cfRule type="expression" dxfId="2131" priority="4011">
      <formula>$Z10="Gráfico 24"</formula>
    </cfRule>
    <cfRule type="expression" dxfId="2130" priority="4012">
      <formula>$Z10="Gráfico 23"</formula>
    </cfRule>
    <cfRule type="expression" dxfId="2129" priority="4013">
      <formula>$Z10="Gráfico 22"</formula>
    </cfRule>
    <cfRule type="expression" dxfId="2128" priority="4014">
      <formula>$Z10="Gráfico 21"</formula>
    </cfRule>
    <cfRule type="expression" dxfId="2127" priority="4015">
      <formula>$Z10="Gráfico 20"</formula>
    </cfRule>
    <cfRule type="expression" dxfId="2126" priority="4016">
      <formula>$Z10="Gráfico 18"</formula>
    </cfRule>
    <cfRule type="expression" dxfId="2125" priority="4017">
      <formula>$Z10="Gráfico 19"</formula>
    </cfRule>
    <cfRule type="expression" dxfId="2124" priority="4018">
      <formula>$Z10="Gráfico 17"</formula>
    </cfRule>
    <cfRule type="expression" dxfId="2123" priority="4019">
      <formula>$Z10="Gráfico 16"</formula>
    </cfRule>
    <cfRule type="expression" dxfId="2122" priority="4020">
      <formula>$Z10="Gráfico 15"</formula>
    </cfRule>
    <cfRule type="expression" dxfId="2121" priority="4021">
      <formula>$Z10="Gráfico 14"</formula>
    </cfRule>
    <cfRule type="expression" dxfId="2120" priority="4022">
      <formula>$Z10="Gráfico 12"</formula>
    </cfRule>
    <cfRule type="expression" dxfId="2119" priority="4023">
      <formula>$Z10="Gráfico 13"</formula>
    </cfRule>
    <cfRule type="expression" dxfId="2118" priority="4024">
      <formula>$Z10="Gráfico 11"</formula>
    </cfRule>
    <cfRule type="expression" dxfId="2117" priority="4025">
      <formula>$Z10="Gráfico 9"</formula>
    </cfRule>
    <cfRule type="expression" dxfId="2116" priority="4026">
      <formula>$Z10="Gráfico 8"</formula>
    </cfRule>
    <cfRule type="expression" dxfId="2115" priority="4027">
      <formula>$Z10="Gráfico 7"</formula>
    </cfRule>
    <cfRule type="expression" dxfId="2114" priority="4028">
      <formula>$Z10="Gráfico 6"</formula>
    </cfRule>
    <cfRule type="expression" dxfId="2113" priority="4029">
      <formula>$Z10="Gráfico 4"</formula>
    </cfRule>
    <cfRule type="expression" dxfId="2112" priority="4030">
      <formula>$Z10="Gráfico 3"</formula>
    </cfRule>
    <cfRule type="expression" dxfId="2111" priority="4031">
      <formula>$Z10="Gráfico 2"</formula>
    </cfRule>
    <cfRule type="expression" dxfId="2110" priority="4032">
      <formula>$Z10="Gráfico 1"</formula>
    </cfRule>
    <cfRule type="expression" dxfId="2109" priority="4033">
      <formula>$Z10="Gráfico 5"</formula>
    </cfRule>
  </conditionalFormatting>
  <conditionalFormatting sqref="O2">
    <cfRule type="expression" dxfId="2108" priority="4071">
      <formula>$Z2="Reporte 2"</formula>
    </cfRule>
    <cfRule type="expression" dxfId="2107" priority="4072">
      <formula>$Z2="Reporte 1"</formula>
    </cfRule>
    <cfRule type="expression" dxfId="2106" priority="4073">
      <formula>$Z2="Informe 10"</formula>
    </cfRule>
    <cfRule type="expression" dxfId="2105" priority="4074">
      <formula>$Z2="Informe 9"</formula>
    </cfRule>
    <cfRule type="expression" dxfId="2104" priority="4075">
      <formula>$Z2="Informe 8"</formula>
    </cfRule>
    <cfRule type="expression" dxfId="2103" priority="4076">
      <formula>$Z2="Informe 7"</formula>
    </cfRule>
    <cfRule type="expression" dxfId="2102" priority="4077">
      <formula>$Z2="Informe 6"</formula>
    </cfRule>
    <cfRule type="expression" dxfId="2101" priority="4078">
      <formula>$Z2="Informe 5"</formula>
    </cfRule>
    <cfRule type="expression" dxfId="2100" priority="4079">
      <formula>$Z2="Informe 4"</formula>
    </cfRule>
    <cfRule type="expression" dxfId="2099" priority="4080">
      <formula>$Z2="Informe 3"</formula>
    </cfRule>
    <cfRule type="expression" dxfId="2098" priority="4081">
      <formula>$Z2="Informe 2"</formula>
    </cfRule>
    <cfRule type="expression" dxfId="2097" priority="4082">
      <formula>$Z2="Informe 1"</formula>
    </cfRule>
    <cfRule type="expression" dxfId="2096" priority="4083">
      <formula>$Z2="Gráfico 10"</formula>
    </cfRule>
    <cfRule type="expression" dxfId="2095" priority="4084">
      <formula>$Z2="Gráfico 25"</formula>
    </cfRule>
    <cfRule type="expression" dxfId="2094" priority="4085">
      <formula>$Z2="Gráfico 24"</formula>
    </cfRule>
    <cfRule type="expression" dxfId="2093" priority="4086">
      <formula>$Z2="Gráfico 23"</formula>
    </cfRule>
    <cfRule type="expression" dxfId="2092" priority="4087">
      <formula>$Z2="Gráfico 22"</formula>
    </cfRule>
    <cfRule type="expression" dxfId="2091" priority="4088">
      <formula>$Z2="Gráfico 21"</formula>
    </cfRule>
    <cfRule type="expression" dxfId="2090" priority="4089">
      <formula>$Z2="Gráfico 20"</formula>
    </cfRule>
    <cfRule type="expression" dxfId="2089" priority="4090">
      <formula>$Z2="Gráfico 18"</formula>
    </cfRule>
    <cfRule type="expression" dxfId="2088" priority="4091">
      <formula>$Z2="Gráfico 19"</formula>
    </cfRule>
    <cfRule type="expression" dxfId="2087" priority="4092">
      <formula>$Z2="Gráfico 17"</formula>
    </cfRule>
    <cfRule type="expression" dxfId="2086" priority="4093">
      <formula>$Z2="Gráfico 16"</formula>
    </cfRule>
    <cfRule type="expression" dxfId="2085" priority="4094">
      <formula>$Z2="Gráfico 15"</formula>
    </cfRule>
    <cfRule type="expression" dxfId="2084" priority="4095">
      <formula>$Z2="Gráfico 14"</formula>
    </cfRule>
    <cfRule type="expression" dxfId="2083" priority="4096">
      <formula>$Z2="Gráfico 12"</formula>
    </cfRule>
    <cfRule type="expression" dxfId="2082" priority="4097">
      <formula>$Z2="Gráfico 13"</formula>
    </cfRule>
    <cfRule type="expression" dxfId="2081" priority="4098">
      <formula>$Z2="Gráfico 11"</formula>
    </cfRule>
    <cfRule type="expression" dxfId="2080" priority="4099">
      <formula>$Z2="Gráfico 9"</formula>
    </cfRule>
    <cfRule type="expression" dxfId="2079" priority="4100">
      <formula>$Z2="Gráfico 8"</formula>
    </cfRule>
    <cfRule type="expression" dxfId="2078" priority="4101">
      <formula>$Z2="Gráfico 7"</formula>
    </cfRule>
    <cfRule type="expression" dxfId="2077" priority="4102">
      <formula>$Z2="Gráfico 6"</formula>
    </cfRule>
    <cfRule type="expression" dxfId="2076" priority="4103">
      <formula>$Z2="Gráfico 4"</formula>
    </cfRule>
    <cfRule type="expression" dxfId="2075" priority="4104">
      <formula>$Z2="Gráfico 3"</formula>
    </cfRule>
    <cfRule type="expression" dxfId="2074" priority="4105">
      <formula>$Z2="Gráfico 2"</formula>
    </cfRule>
    <cfRule type="expression" dxfId="2073" priority="4106">
      <formula>$Z2="Gráfico 1"</formula>
    </cfRule>
    <cfRule type="expression" dxfId="2072" priority="4107">
      <formula>$Z2="Gráfico 5"</formula>
    </cfRule>
  </conditionalFormatting>
  <conditionalFormatting sqref="S2:S5">
    <cfRule type="expression" dxfId="2071" priority="3590">
      <formula>$Z2="Reporte 2"</formula>
    </cfRule>
    <cfRule type="expression" dxfId="2070" priority="3591">
      <formula>$Z2="Reporte 1"</formula>
    </cfRule>
    <cfRule type="expression" dxfId="2069" priority="3592">
      <formula>$Z2="Informe 10"</formula>
    </cfRule>
    <cfRule type="expression" dxfId="2068" priority="3593">
      <formula>$Z2="Informe 9"</formula>
    </cfRule>
    <cfRule type="expression" dxfId="2067" priority="3594">
      <formula>$Z2="Informe 8"</formula>
    </cfRule>
    <cfRule type="expression" dxfId="2066" priority="3595">
      <formula>$Z2="Informe 7"</formula>
    </cfRule>
    <cfRule type="expression" dxfId="2065" priority="3596">
      <formula>$Z2="Informe 6"</formula>
    </cfRule>
    <cfRule type="expression" dxfId="2064" priority="3597">
      <formula>$Z2="Informe 5"</formula>
    </cfRule>
    <cfRule type="expression" dxfId="2063" priority="3598">
      <formula>$Z2="Informe 4"</formula>
    </cfRule>
    <cfRule type="expression" dxfId="2062" priority="3599">
      <formula>$Z2="Informe 3"</formula>
    </cfRule>
    <cfRule type="expression" dxfId="2061" priority="3600">
      <formula>$Z2="Informe 2"</formula>
    </cfRule>
    <cfRule type="expression" dxfId="2060" priority="3601">
      <formula>$Z2="Informe 1"</formula>
    </cfRule>
    <cfRule type="expression" dxfId="2059" priority="3602">
      <formula>$Z2="Gráfico 10"</formula>
    </cfRule>
    <cfRule type="expression" dxfId="2058" priority="3603">
      <formula>$Z2="Gráfico 25"</formula>
    </cfRule>
    <cfRule type="expression" dxfId="2057" priority="3604">
      <formula>$Z2="Gráfico 24"</formula>
    </cfRule>
    <cfRule type="expression" dxfId="2056" priority="3605">
      <formula>$Z2="Gráfico 23"</formula>
    </cfRule>
    <cfRule type="expression" dxfId="2055" priority="3606">
      <formula>$Z2="Gráfico 22"</formula>
    </cfRule>
    <cfRule type="expression" dxfId="2054" priority="3607">
      <formula>$Z2="Gráfico 21"</formula>
    </cfRule>
    <cfRule type="expression" dxfId="2053" priority="3608">
      <formula>$Z2="Gráfico 20"</formula>
    </cfRule>
    <cfRule type="expression" dxfId="2052" priority="3609">
      <formula>$Z2="Gráfico 18"</formula>
    </cfRule>
    <cfRule type="expression" dxfId="2051" priority="3610">
      <formula>$Z2="Gráfico 19"</formula>
    </cfRule>
    <cfRule type="expression" dxfId="2050" priority="3611">
      <formula>$Z2="Gráfico 17"</formula>
    </cfRule>
    <cfRule type="expression" dxfId="2049" priority="3612">
      <formula>$Z2="Gráfico 16"</formula>
    </cfRule>
    <cfRule type="expression" dxfId="2048" priority="3613">
      <formula>$Z2="Gráfico 15"</formula>
    </cfRule>
    <cfRule type="expression" dxfId="2047" priority="3614">
      <formula>$Z2="Gráfico 14"</formula>
    </cfRule>
    <cfRule type="expression" dxfId="2046" priority="3615">
      <formula>$Z2="Gráfico 12"</formula>
    </cfRule>
    <cfRule type="expression" dxfId="2045" priority="3616">
      <formula>$Z2="Gráfico 13"</formula>
    </cfRule>
    <cfRule type="expression" dxfId="2044" priority="3617">
      <formula>$Z2="Gráfico 11"</formula>
    </cfRule>
    <cfRule type="expression" dxfId="2043" priority="3618">
      <formula>$Z2="Gráfico 9"</formula>
    </cfRule>
    <cfRule type="expression" dxfId="2042" priority="3619">
      <formula>$Z2="Gráfico 8"</formula>
    </cfRule>
    <cfRule type="expression" dxfId="2041" priority="3620">
      <formula>$Z2="Gráfico 7"</formula>
    </cfRule>
    <cfRule type="expression" dxfId="2040" priority="3621">
      <formula>$Z2="Gráfico 6"</formula>
    </cfRule>
    <cfRule type="expression" dxfId="2039" priority="3622">
      <formula>$Z2="Gráfico 4"</formula>
    </cfRule>
    <cfRule type="expression" dxfId="2038" priority="3623">
      <formula>$Z2="Gráfico 3"</formula>
    </cfRule>
    <cfRule type="expression" dxfId="2037" priority="3624">
      <formula>$Z2="Gráfico 2"</formula>
    </cfRule>
    <cfRule type="expression" dxfId="2036" priority="3625">
      <formula>$Z2="Gráfico 1"</formula>
    </cfRule>
    <cfRule type="expression" dxfId="2035" priority="3626">
      <formula>$Z2="Gráfico 5"</formula>
    </cfRule>
  </conditionalFormatting>
  <conditionalFormatting sqref="M2">
    <cfRule type="expression" dxfId="2034" priority="3960">
      <formula>$Z2="Reporte 2"</formula>
    </cfRule>
    <cfRule type="expression" dxfId="2033" priority="3961">
      <formula>$Z2="Reporte 1"</formula>
    </cfRule>
    <cfRule type="expression" dxfId="2032" priority="3962">
      <formula>$Z2="Informe 10"</formula>
    </cfRule>
    <cfRule type="expression" dxfId="2031" priority="3963">
      <formula>$Z2="Informe 9"</formula>
    </cfRule>
    <cfRule type="expression" dxfId="2030" priority="3964">
      <formula>$Z2="Informe 8"</formula>
    </cfRule>
    <cfRule type="expression" dxfId="2029" priority="3965">
      <formula>$Z2="Informe 7"</formula>
    </cfRule>
    <cfRule type="expression" dxfId="2028" priority="3966">
      <formula>$Z2="Informe 6"</formula>
    </cfRule>
    <cfRule type="expression" dxfId="2027" priority="3967">
      <formula>$Z2="Informe 5"</formula>
    </cfRule>
    <cfRule type="expression" dxfId="2026" priority="3968">
      <formula>$Z2="Informe 4"</formula>
    </cfRule>
    <cfRule type="expression" dxfId="2025" priority="3969">
      <formula>$Z2="Informe 3"</formula>
    </cfRule>
    <cfRule type="expression" dxfId="2024" priority="3970">
      <formula>$Z2="Informe 2"</formula>
    </cfRule>
    <cfRule type="expression" dxfId="2023" priority="3971">
      <formula>$Z2="Informe 1"</formula>
    </cfRule>
    <cfRule type="expression" dxfId="2022" priority="3972">
      <formula>$Z2="Gráfico 10"</formula>
    </cfRule>
    <cfRule type="expression" dxfId="2021" priority="3973">
      <formula>$Z2="Gráfico 25"</formula>
    </cfRule>
    <cfRule type="expression" dxfId="2020" priority="3974">
      <formula>$Z2="Gráfico 24"</formula>
    </cfRule>
    <cfRule type="expression" dxfId="2019" priority="3975">
      <formula>$Z2="Gráfico 23"</formula>
    </cfRule>
    <cfRule type="expression" dxfId="2018" priority="3976">
      <formula>$Z2="Gráfico 22"</formula>
    </cfRule>
    <cfRule type="expression" dxfId="2017" priority="3977">
      <formula>$Z2="Gráfico 21"</formula>
    </cfRule>
    <cfRule type="expression" dxfId="2016" priority="3978">
      <formula>$Z2="Gráfico 20"</formula>
    </cfRule>
    <cfRule type="expression" dxfId="2015" priority="3979">
      <formula>$Z2="Gráfico 18"</formula>
    </cfRule>
    <cfRule type="expression" dxfId="2014" priority="3980">
      <formula>$Z2="Gráfico 19"</formula>
    </cfRule>
    <cfRule type="expression" dxfId="2013" priority="3981">
      <formula>$Z2="Gráfico 17"</formula>
    </cfRule>
    <cfRule type="expression" dxfId="2012" priority="3982">
      <formula>$Z2="Gráfico 16"</formula>
    </cfRule>
    <cfRule type="expression" dxfId="2011" priority="3983">
      <formula>$Z2="Gráfico 15"</formula>
    </cfRule>
    <cfRule type="expression" dxfId="2010" priority="3984">
      <formula>$Z2="Gráfico 14"</formula>
    </cfRule>
    <cfRule type="expression" dxfId="2009" priority="3985">
      <formula>$Z2="Gráfico 12"</formula>
    </cfRule>
    <cfRule type="expression" dxfId="2008" priority="3986">
      <formula>$Z2="Gráfico 13"</formula>
    </cfRule>
    <cfRule type="expression" dxfId="2007" priority="3987">
      <formula>$Z2="Gráfico 11"</formula>
    </cfRule>
    <cfRule type="expression" dxfId="2006" priority="3988">
      <formula>$Z2="Gráfico 9"</formula>
    </cfRule>
    <cfRule type="expression" dxfId="2005" priority="3989">
      <formula>$Z2="Gráfico 8"</formula>
    </cfRule>
    <cfRule type="expression" dxfId="2004" priority="3990">
      <formula>$Z2="Gráfico 7"</formula>
    </cfRule>
    <cfRule type="expression" dxfId="2003" priority="3991">
      <formula>$Z2="Gráfico 6"</formula>
    </cfRule>
    <cfRule type="expression" dxfId="2002" priority="3992">
      <formula>$Z2="Gráfico 4"</formula>
    </cfRule>
    <cfRule type="expression" dxfId="2001" priority="3993">
      <formula>$Z2="Gráfico 3"</formula>
    </cfRule>
    <cfRule type="expression" dxfId="2000" priority="3994">
      <formula>$Z2="Gráfico 2"</formula>
    </cfRule>
    <cfRule type="expression" dxfId="1999" priority="3995">
      <formula>$Z2="Gráfico 1"</formula>
    </cfRule>
    <cfRule type="expression" dxfId="1998" priority="3996">
      <formula>$Z2="Gráfico 5"</formula>
    </cfRule>
  </conditionalFormatting>
  <conditionalFormatting sqref="M3">
    <cfRule type="expression" dxfId="1997" priority="3923">
      <formula>$Z3="Reporte 2"</formula>
    </cfRule>
    <cfRule type="expression" dxfId="1996" priority="3924">
      <formula>$Z3="Reporte 1"</formula>
    </cfRule>
    <cfRule type="expression" dxfId="1995" priority="3925">
      <formula>$Z3="Informe 10"</formula>
    </cfRule>
    <cfRule type="expression" dxfId="1994" priority="3926">
      <formula>$Z3="Informe 9"</formula>
    </cfRule>
    <cfRule type="expression" dxfId="1993" priority="3927">
      <formula>$Z3="Informe 8"</formula>
    </cfRule>
    <cfRule type="expression" dxfId="1992" priority="3928">
      <formula>$Z3="Informe 7"</formula>
    </cfRule>
    <cfRule type="expression" dxfId="1991" priority="3929">
      <formula>$Z3="Informe 6"</formula>
    </cfRule>
    <cfRule type="expression" dxfId="1990" priority="3930">
      <formula>$Z3="Informe 5"</formula>
    </cfRule>
    <cfRule type="expression" dxfId="1989" priority="3931">
      <formula>$Z3="Informe 4"</formula>
    </cfRule>
    <cfRule type="expression" dxfId="1988" priority="3932">
      <formula>$Z3="Informe 3"</formula>
    </cfRule>
    <cfRule type="expression" dxfId="1987" priority="3933">
      <formula>$Z3="Informe 2"</formula>
    </cfRule>
    <cfRule type="expression" dxfId="1986" priority="3934">
      <formula>$Z3="Informe 1"</formula>
    </cfRule>
    <cfRule type="expression" dxfId="1985" priority="3935">
      <formula>$Z3="Gráfico 10"</formula>
    </cfRule>
    <cfRule type="expression" dxfId="1984" priority="3936">
      <formula>$Z3="Gráfico 25"</formula>
    </cfRule>
    <cfRule type="expression" dxfId="1983" priority="3937">
      <formula>$Z3="Gráfico 24"</formula>
    </cfRule>
    <cfRule type="expression" dxfId="1982" priority="3938">
      <formula>$Z3="Gráfico 23"</formula>
    </cfRule>
    <cfRule type="expression" dxfId="1981" priority="3939">
      <formula>$Z3="Gráfico 22"</formula>
    </cfRule>
    <cfRule type="expression" dxfId="1980" priority="3940">
      <formula>$Z3="Gráfico 21"</formula>
    </cfRule>
    <cfRule type="expression" dxfId="1979" priority="3941">
      <formula>$Z3="Gráfico 20"</formula>
    </cfRule>
    <cfRule type="expression" dxfId="1978" priority="3942">
      <formula>$Z3="Gráfico 18"</formula>
    </cfRule>
    <cfRule type="expression" dxfId="1977" priority="3943">
      <formula>$Z3="Gráfico 19"</formula>
    </cfRule>
    <cfRule type="expression" dxfId="1976" priority="3944">
      <formula>$Z3="Gráfico 17"</formula>
    </cfRule>
    <cfRule type="expression" dxfId="1975" priority="3945">
      <formula>$Z3="Gráfico 16"</formula>
    </cfRule>
    <cfRule type="expression" dxfId="1974" priority="3946">
      <formula>$Z3="Gráfico 15"</formula>
    </cfRule>
    <cfRule type="expression" dxfId="1973" priority="3947">
      <formula>$Z3="Gráfico 14"</formula>
    </cfRule>
    <cfRule type="expression" dxfId="1972" priority="3948">
      <formula>$Z3="Gráfico 12"</formula>
    </cfRule>
    <cfRule type="expression" dxfId="1971" priority="3949">
      <formula>$Z3="Gráfico 13"</formula>
    </cfRule>
    <cfRule type="expression" dxfId="1970" priority="3950">
      <formula>$Z3="Gráfico 11"</formula>
    </cfRule>
    <cfRule type="expression" dxfId="1969" priority="3951">
      <formula>$Z3="Gráfico 9"</formula>
    </cfRule>
    <cfRule type="expression" dxfId="1968" priority="3952">
      <formula>$Z3="Gráfico 8"</formula>
    </cfRule>
    <cfRule type="expression" dxfId="1967" priority="3953">
      <formula>$Z3="Gráfico 7"</formula>
    </cfRule>
    <cfRule type="expression" dxfId="1966" priority="3954">
      <formula>$Z3="Gráfico 6"</formula>
    </cfRule>
    <cfRule type="expression" dxfId="1965" priority="3955">
      <formula>$Z3="Gráfico 4"</formula>
    </cfRule>
    <cfRule type="expression" dxfId="1964" priority="3956">
      <formula>$Z3="Gráfico 3"</formula>
    </cfRule>
    <cfRule type="expression" dxfId="1963" priority="3957">
      <formula>$Z3="Gráfico 2"</formula>
    </cfRule>
    <cfRule type="expression" dxfId="1962" priority="3958">
      <formula>$Z3="Gráfico 1"</formula>
    </cfRule>
    <cfRule type="expression" dxfId="1961" priority="3959">
      <formula>$Z3="Gráfico 5"</formula>
    </cfRule>
  </conditionalFormatting>
  <conditionalFormatting sqref="M4">
    <cfRule type="expression" dxfId="1960" priority="3886">
      <formula>$Z4="Reporte 2"</formula>
    </cfRule>
    <cfRule type="expression" dxfId="1959" priority="3887">
      <formula>$Z4="Reporte 1"</formula>
    </cfRule>
    <cfRule type="expression" dxfId="1958" priority="3888">
      <formula>$Z4="Informe 10"</formula>
    </cfRule>
    <cfRule type="expression" dxfId="1957" priority="3889">
      <formula>$Z4="Informe 9"</formula>
    </cfRule>
    <cfRule type="expression" dxfId="1956" priority="3890">
      <formula>$Z4="Informe 8"</formula>
    </cfRule>
    <cfRule type="expression" dxfId="1955" priority="3891">
      <formula>$Z4="Informe 7"</formula>
    </cfRule>
    <cfRule type="expression" dxfId="1954" priority="3892">
      <formula>$Z4="Informe 6"</formula>
    </cfRule>
    <cfRule type="expression" dxfId="1953" priority="3893">
      <formula>$Z4="Informe 5"</formula>
    </cfRule>
    <cfRule type="expression" dxfId="1952" priority="3894">
      <formula>$Z4="Informe 4"</formula>
    </cfRule>
    <cfRule type="expression" dxfId="1951" priority="3895">
      <formula>$Z4="Informe 3"</formula>
    </cfRule>
    <cfRule type="expression" dxfId="1950" priority="3896">
      <formula>$Z4="Informe 2"</formula>
    </cfRule>
    <cfRule type="expression" dxfId="1949" priority="3897">
      <formula>$Z4="Informe 1"</formula>
    </cfRule>
    <cfRule type="expression" dxfId="1948" priority="3898">
      <formula>$Z4="Gráfico 10"</formula>
    </cfRule>
    <cfRule type="expression" dxfId="1947" priority="3899">
      <formula>$Z4="Gráfico 25"</formula>
    </cfRule>
    <cfRule type="expression" dxfId="1946" priority="3900">
      <formula>$Z4="Gráfico 24"</formula>
    </cfRule>
    <cfRule type="expression" dxfId="1945" priority="3901">
      <formula>$Z4="Gráfico 23"</formula>
    </cfRule>
    <cfRule type="expression" dxfId="1944" priority="3902">
      <formula>$Z4="Gráfico 22"</formula>
    </cfRule>
    <cfRule type="expression" dxfId="1943" priority="3903">
      <formula>$Z4="Gráfico 21"</formula>
    </cfRule>
    <cfRule type="expression" dxfId="1942" priority="3904">
      <formula>$Z4="Gráfico 20"</formula>
    </cfRule>
    <cfRule type="expression" dxfId="1941" priority="3905">
      <formula>$Z4="Gráfico 18"</formula>
    </cfRule>
    <cfRule type="expression" dxfId="1940" priority="3906">
      <formula>$Z4="Gráfico 19"</formula>
    </cfRule>
    <cfRule type="expression" dxfId="1939" priority="3907">
      <formula>$Z4="Gráfico 17"</formula>
    </cfRule>
    <cfRule type="expression" dxfId="1938" priority="3908">
      <formula>$Z4="Gráfico 16"</formula>
    </cfRule>
    <cfRule type="expression" dxfId="1937" priority="3909">
      <formula>$Z4="Gráfico 15"</formula>
    </cfRule>
    <cfRule type="expression" dxfId="1936" priority="3910">
      <formula>$Z4="Gráfico 14"</formula>
    </cfRule>
    <cfRule type="expression" dxfId="1935" priority="3911">
      <formula>$Z4="Gráfico 12"</formula>
    </cfRule>
    <cfRule type="expression" dxfId="1934" priority="3912">
      <formula>$Z4="Gráfico 13"</formula>
    </cfRule>
    <cfRule type="expression" dxfId="1933" priority="3913">
      <formula>$Z4="Gráfico 11"</formula>
    </cfRule>
    <cfRule type="expression" dxfId="1932" priority="3914">
      <formula>$Z4="Gráfico 9"</formula>
    </cfRule>
    <cfRule type="expression" dxfId="1931" priority="3915">
      <formula>$Z4="Gráfico 8"</formula>
    </cfRule>
    <cfRule type="expression" dxfId="1930" priority="3916">
      <formula>$Z4="Gráfico 7"</formula>
    </cfRule>
    <cfRule type="expression" dxfId="1929" priority="3917">
      <formula>$Z4="Gráfico 6"</formula>
    </cfRule>
    <cfRule type="expression" dxfId="1928" priority="3918">
      <formula>$Z4="Gráfico 4"</formula>
    </cfRule>
    <cfRule type="expression" dxfId="1927" priority="3919">
      <formula>$Z4="Gráfico 3"</formula>
    </cfRule>
    <cfRule type="expression" dxfId="1926" priority="3920">
      <formula>$Z4="Gráfico 2"</formula>
    </cfRule>
    <cfRule type="expression" dxfId="1925" priority="3921">
      <formula>$Z4="Gráfico 1"</formula>
    </cfRule>
    <cfRule type="expression" dxfId="1924" priority="3922">
      <formula>$Z4="Gráfico 5"</formula>
    </cfRule>
  </conditionalFormatting>
  <conditionalFormatting sqref="M5">
    <cfRule type="expression" dxfId="1923" priority="3849">
      <formula>$Z5="Reporte 2"</formula>
    </cfRule>
    <cfRule type="expression" dxfId="1922" priority="3850">
      <formula>$Z5="Reporte 1"</formula>
    </cfRule>
    <cfRule type="expression" dxfId="1921" priority="3851">
      <formula>$Z5="Informe 10"</formula>
    </cfRule>
    <cfRule type="expression" dxfId="1920" priority="3852">
      <formula>$Z5="Informe 9"</formula>
    </cfRule>
    <cfRule type="expression" dxfId="1919" priority="3853">
      <formula>$Z5="Informe 8"</formula>
    </cfRule>
    <cfRule type="expression" dxfId="1918" priority="3854">
      <formula>$Z5="Informe 7"</formula>
    </cfRule>
    <cfRule type="expression" dxfId="1917" priority="3855">
      <formula>$Z5="Informe 6"</formula>
    </cfRule>
    <cfRule type="expression" dxfId="1916" priority="3856">
      <formula>$Z5="Informe 5"</formula>
    </cfRule>
    <cfRule type="expression" dxfId="1915" priority="3857">
      <formula>$Z5="Informe 4"</formula>
    </cfRule>
    <cfRule type="expression" dxfId="1914" priority="3858">
      <formula>$Z5="Informe 3"</formula>
    </cfRule>
    <cfRule type="expression" dxfId="1913" priority="3859">
      <formula>$Z5="Informe 2"</formula>
    </cfRule>
    <cfRule type="expression" dxfId="1912" priority="3860">
      <formula>$Z5="Informe 1"</formula>
    </cfRule>
    <cfRule type="expression" dxfId="1911" priority="3861">
      <formula>$Z5="Gráfico 10"</formula>
    </cfRule>
    <cfRule type="expression" dxfId="1910" priority="3862">
      <formula>$Z5="Gráfico 25"</formula>
    </cfRule>
    <cfRule type="expression" dxfId="1909" priority="3863">
      <formula>$Z5="Gráfico 24"</formula>
    </cfRule>
    <cfRule type="expression" dxfId="1908" priority="3864">
      <formula>$Z5="Gráfico 23"</formula>
    </cfRule>
    <cfRule type="expression" dxfId="1907" priority="3865">
      <formula>$Z5="Gráfico 22"</formula>
    </cfRule>
    <cfRule type="expression" dxfId="1906" priority="3866">
      <formula>$Z5="Gráfico 21"</formula>
    </cfRule>
    <cfRule type="expression" dxfId="1905" priority="3867">
      <formula>$Z5="Gráfico 20"</formula>
    </cfRule>
    <cfRule type="expression" dxfId="1904" priority="3868">
      <formula>$Z5="Gráfico 18"</formula>
    </cfRule>
    <cfRule type="expression" dxfId="1903" priority="3869">
      <formula>$Z5="Gráfico 19"</formula>
    </cfRule>
    <cfRule type="expression" dxfId="1902" priority="3870">
      <formula>$Z5="Gráfico 17"</formula>
    </cfRule>
    <cfRule type="expression" dxfId="1901" priority="3871">
      <formula>$Z5="Gráfico 16"</formula>
    </cfRule>
    <cfRule type="expression" dxfId="1900" priority="3872">
      <formula>$Z5="Gráfico 15"</formula>
    </cfRule>
    <cfRule type="expression" dxfId="1899" priority="3873">
      <formula>$Z5="Gráfico 14"</formula>
    </cfRule>
    <cfRule type="expression" dxfId="1898" priority="3874">
      <formula>$Z5="Gráfico 12"</formula>
    </cfRule>
    <cfRule type="expression" dxfId="1897" priority="3875">
      <formula>$Z5="Gráfico 13"</formula>
    </cfRule>
    <cfRule type="expression" dxfId="1896" priority="3876">
      <formula>$Z5="Gráfico 11"</formula>
    </cfRule>
    <cfRule type="expression" dxfId="1895" priority="3877">
      <formula>$Z5="Gráfico 9"</formula>
    </cfRule>
    <cfRule type="expression" dxfId="1894" priority="3878">
      <formula>$Z5="Gráfico 8"</formula>
    </cfRule>
    <cfRule type="expression" dxfId="1893" priority="3879">
      <formula>$Z5="Gráfico 7"</formula>
    </cfRule>
    <cfRule type="expression" dxfId="1892" priority="3880">
      <formula>$Z5="Gráfico 6"</formula>
    </cfRule>
    <cfRule type="expression" dxfId="1891" priority="3881">
      <formula>$Z5="Gráfico 4"</formula>
    </cfRule>
    <cfRule type="expression" dxfId="1890" priority="3882">
      <formula>$Z5="Gráfico 3"</formula>
    </cfRule>
    <cfRule type="expression" dxfId="1889" priority="3883">
      <formula>$Z5="Gráfico 2"</formula>
    </cfRule>
    <cfRule type="expression" dxfId="1888" priority="3884">
      <formula>$Z5="Gráfico 1"</formula>
    </cfRule>
    <cfRule type="expression" dxfId="1887" priority="3885">
      <formula>$Z5="Gráfico 5"</formula>
    </cfRule>
  </conditionalFormatting>
  <conditionalFormatting sqref="M6">
    <cfRule type="expression" dxfId="1886" priority="3812">
      <formula>$Z6="Reporte 2"</formula>
    </cfRule>
    <cfRule type="expression" dxfId="1885" priority="3813">
      <formula>$Z6="Reporte 1"</formula>
    </cfRule>
    <cfRule type="expression" dxfId="1884" priority="3814">
      <formula>$Z6="Informe 10"</formula>
    </cfRule>
    <cfRule type="expression" dxfId="1883" priority="3815">
      <formula>$Z6="Informe 9"</formula>
    </cfRule>
    <cfRule type="expression" dxfId="1882" priority="3816">
      <formula>$Z6="Informe 8"</formula>
    </cfRule>
    <cfRule type="expression" dxfId="1881" priority="3817">
      <formula>$Z6="Informe 7"</formula>
    </cfRule>
    <cfRule type="expression" dxfId="1880" priority="3818">
      <formula>$Z6="Informe 6"</formula>
    </cfRule>
    <cfRule type="expression" dxfId="1879" priority="3819">
      <formula>$Z6="Informe 5"</formula>
    </cfRule>
    <cfRule type="expression" dxfId="1878" priority="3820">
      <formula>$Z6="Informe 4"</formula>
    </cfRule>
    <cfRule type="expression" dxfId="1877" priority="3821">
      <formula>$Z6="Informe 3"</formula>
    </cfRule>
    <cfRule type="expression" dxfId="1876" priority="3822">
      <formula>$Z6="Informe 2"</formula>
    </cfRule>
    <cfRule type="expression" dxfId="1875" priority="3823">
      <formula>$Z6="Informe 1"</formula>
    </cfRule>
    <cfRule type="expression" dxfId="1874" priority="3824">
      <formula>$Z6="Gráfico 10"</formula>
    </cfRule>
    <cfRule type="expression" dxfId="1873" priority="3825">
      <formula>$Z6="Gráfico 25"</formula>
    </cfRule>
    <cfRule type="expression" dxfId="1872" priority="3826">
      <formula>$Z6="Gráfico 24"</formula>
    </cfRule>
    <cfRule type="expression" dxfId="1871" priority="3827">
      <formula>$Z6="Gráfico 23"</formula>
    </cfRule>
    <cfRule type="expression" dxfId="1870" priority="3828">
      <formula>$Z6="Gráfico 22"</formula>
    </cfRule>
    <cfRule type="expression" dxfId="1869" priority="3829">
      <formula>$Z6="Gráfico 21"</formula>
    </cfRule>
    <cfRule type="expression" dxfId="1868" priority="3830">
      <formula>$Z6="Gráfico 20"</formula>
    </cfRule>
    <cfRule type="expression" dxfId="1867" priority="3831">
      <formula>$Z6="Gráfico 18"</formula>
    </cfRule>
    <cfRule type="expression" dxfId="1866" priority="3832">
      <formula>$Z6="Gráfico 19"</formula>
    </cfRule>
    <cfRule type="expression" dxfId="1865" priority="3833">
      <formula>$Z6="Gráfico 17"</formula>
    </cfRule>
    <cfRule type="expression" dxfId="1864" priority="3834">
      <formula>$Z6="Gráfico 16"</formula>
    </cfRule>
    <cfRule type="expression" dxfId="1863" priority="3835">
      <formula>$Z6="Gráfico 15"</formula>
    </cfRule>
    <cfRule type="expression" dxfId="1862" priority="3836">
      <formula>$Z6="Gráfico 14"</formula>
    </cfRule>
    <cfRule type="expression" dxfId="1861" priority="3837">
      <formula>$Z6="Gráfico 12"</formula>
    </cfRule>
    <cfRule type="expression" dxfId="1860" priority="3838">
      <formula>$Z6="Gráfico 13"</formula>
    </cfRule>
    <cfRule type="expression" dxfId="1859" priority="3839">
      <formula>$Z6="Gráfico 11"</formula>
    </cfRule>
    <cfRule type="expression" dxfId="1858" priority="3840">
      <formula>$Z6="Gráfico 9"</formula>
    </cfRule>
    <cfRule type="expression" dxfId="1857" priority="3841">
      <formula>$Z6="Gráfico 8"</formula>
    </cfRule>
    <cfRule type="expression" dxfId="1856" priority="3842">
      <formula>$Z6="Gráfico 7"</formula>
    </cfRule>
    <cfRule type="expression" dxfId="1855" priority="3843">
      <formula>$Z6="Gráfico 6"</formula>
    </cfRule>
    <cfRule type="expression" dxfId="1854" priority="3844">
      <formula>$Z6="Gráfico 4"</formula>
    </cfRule>
    <cfRule type="expression" dxfId="1853" priority="3845">
      <formula>$Z6="Gráfico 3"</formula>
    </cfRule>
    <cfRule type="expression" dxfId="1852" priority="3846">
      <formula>$Z6="Gráfico 2"</formula>
    </cfRule>
    <cfRule type="expression" dxfId="1851" priority="3847">
      <formula>$Z6="Gráfico 1"</formula>
    </cfRule>
    <cfRule type="expression" dxfId="1850" priority="3848">
      <formula>$Z6="Gráfico 5"</formula>
    </cfRule>
  </conditionalFormatting>
  <conditionalFormatting sqref="M7">
    <cfRule type="expression" dxfId="1849" priority="3775">
      <formula>$Z7="Reporte 2"</formula>
    </cfRule>
    <cfRule type="expression" dxfId="1848" priority="3776">
      <formula>$Z7="Reporte 1"</formula>
    </cfRule>
    <cfRule type="expression" dxfId="1847" priority="3777">
      <formula>$Z7="Informe 10"</formula>
    </cfRule>
    <cfRule type="expression" dxfId="1846" priority="3778">
      <formula>$Z7="Informe 9"</formula>
    </cfRule>
    <cfRule type="expression" dxfId="1845" priority="3779">
      <formula>$Z7="Informe 8"</formula>
    </cfRule>
    <cfRule type="expression" dxfId="1844" priority="3780">
      <formula>$Z7="Informe 7"</formula>
    </cfRule>
    <cfRule type="expression" dxfId="1843" priority="3781">
      <formula>$Z7="Informe 6"</formula>
    </cfRule>
    <cfRule type="expression" dxfId="1842" priority="3782">
      <formula>$Z7="Informe 5"</formula>
    </cfRule>
    <cfRule type="expression" dxfId="1841" priority="3783">
      <formula>$Z7="Informe 4"</formula>
    </cfRule>
    <cfRule type="expression" dxfId="1840" priority="3784">
      <formula>$Z7="Informe 3"</formula>
    </cfRule>
    <cfRule type="expression" dxfId="1839" priority="3785">
      <formula>$Z7="Informe 2"</formula>
    </cfRule>
    <cfRule type="expression" dxfId="1838" priority="3786">
      <formula>$Z7="Informe 1"</formula>
    </cfRule>
    <cfRule type="expression" dxfId="1837" priority="3787">
      <formula>$Z7="Gráfico 10"</formula>
    </cfRule>
    <cfRule type="expression" dxfId="1836" priority="3788">
      <formula>$Z7="Gráfico 25"</formula>
    </cfRule>
    <cfRule type="expression" dxfId="1835" priority="3789">
      <formula>$Z7="Gráfico 24"</formula>
    </cfRule>
    <cfRule type="expression" dxfId="1834" priority="3790">
      <formula>$Z7="Gráfico 23"</formula>
    </cfRule>
    <cfRule type="expression" dxfId="1833" priority="3791">
      <formula>$Z7="Gráfico 22"</formula>
    </cfRule>
    <cfRule type="expression" dxfId="1832" priority="3792">
      <formula>$Z7="Gráfico 21"</formula>
    </cfRule>
    <cfRule type="expression" dxfId="1831" priority="3793">
      <formula>$Z7="Gráfico 20"</formula>
    </cfRule>
    <cfRule type="expression" dxfId="1830" priority="3794">
      <formula>$Z7="Gráfico 18"</formula>
    </cfRule>
    <cfRule type="expression" dxfId="1829" priority="3795">
      <formula>$Z7="Gráfico 19"</formula>
    </cfRule>
    <cfRule type="expression" dxfId="1828" priority="3796">
      <formula>$Z7="Gráfico 17"</formula>
    </cfRule>
    <cfRule type="expression" dxfId="1827" priority="3797">
      <formula>$Z7="Gráfico 16"</formula>
    </cfRule>
    <cfRule type="expression" dxfId="1826" priority="3798">
      <formula>$Z7="Gráfico 15"</formula>
    </cfRule>
    <cfRule type="expression" dxfId="1825" priority="3799">
      <formula>$Z7="Gráfico 14"</formula>
    </cfRule>
    <cfRule type="expression" dxfId="1824" priority="3800">
      <formula>$Z7="Gráfico 12"</formula>
    </cfRule>
    <cfRule type="expression" dxfId="1823" priority="3801">
      <formula>$Z7="Gráfico 13"</formula>
    </cfRule>
    <cfRule type="expression" dxfId="1822" priority="3802">
      <formula>$Z7="Gráfico 11"</formula>
    </cfRule>
    <cfRule type="expression" dxfId="1821" priority="3803">
      <formula>$Z7="Gráfico 9"</formula>
    </cfRule>
    <cfRule type="expression" dxfId="1820" priority="3804">
      <formula>$Z7="Gráfico 8"</formula>
    </cfRule>
    <cfRule type="expression" dxfId="1819" priority="3805">
      <formula>$Z7="Gráfico 7"</formula>
    </cfRule>
    <cfRule type="expression" dxfId="1818" priority="3806">
      <formula>$Z7="Gráfico 6"</formula>
    </cfRule>
    <cfRule type="expression" dxfId="1817" priority="3807">
      <formula>$Z7="Gráfico 4"</formula>
    </cfRule>
    <cfRule type="expression" dxfId="1816" priority="3808">
      <formula>$Z7="Gráfico 3"</formula>
    </cfRule>
    <cfRule type="expression" dxfId="1815" priority="3809">
      <formula>$Z7="Gráfico 2"</formula>
    </cfRule>
    <cfRule type="expression" dxfId="1814" priority="3810">
      <formula>$Z7="Gráfico 1"</formula>
    </cfRule>
    <cfRule type="expression" dxfId="1813" priority="3811">
      <formula>$Z7="Gráfico 5"</formula>
    </cfRule>
  </conditionalFormatting>
  <conditionalFormatting sqref="M8">
    <cfRule type="expression" dxfId="1812" priority="3738">
      <formula>$Z8="Reporte 2"</formula>
    </cfRule>
    <cfRule type="expression" dxfId="1811" priority="3739">
      <formula>$Z8="Reporte 1"</formula>
    </cfRule>
    <cfRule type="expression" dxfId="1810" priority="3740">
      <formula>$Z8="Informe 10"</formula>
    </cfRule>
    <cfRule type="expression" dxfId="1809" priority="3741">
      <formula>$Z8="Informe 9"</formula>
    </cfRule>
    <cfRule type="expression" dxfId="1808" priority="3742">
      <formula>$Z8="Informe 8"</formula>
    </cfRule>
    <cfRule type="expression" dxfId="1807" priority="3743">
      <formula>$Z8="Informe 7"</formula>
    </cfRule>
    <cfRule type="expression" dxfId="1806" priority="3744">
      <formula>$Z8="Informe 6"</formula>
    </cfRule>
    <cfRule type="expression" dxfId="1805" priority="3745">
      <formula>$Z8="Informe 5"</formula>
    </cfRule>
    <cfRule type="expression" dxfId="1804" priority="3746">
      <formula>$Z8="Informe 4"</formula>
    </cfRule>
    <cfRule type="expression" dxfId="1803" priority="3747">
      <formula>$Z8="Informe 3"</formula>
    </cfRule>
    <cfRule type="expression" dxfId="1802" priority="3748">
      <formula>$Z8="Informe 2"</formula>
    </cfRule>
    <cfRule type="expression" dxfId="1801" priority="3749">
      <formula>$Z8="Informe 1"</formula>
    </cfRule>
    <cfRule type="expression" dxfId="1800" priority="3750">
      <formula>$Z8="Gráfico 10"</formula>
    </cfRule>
    <cfRule type="expression" dxfId="1799" priority="3751">
      <formula>$Z8="Gráfico 25"</formula>
    </cfRule>
    <cfRule type="expression" dxfId="1798" priority="3752">
      <formula>$Z8="Gráfico 24"</formula>
    </cfRule>
    <cfRule type="expression" dxfId="1797" priority="3753">
      <formula>$Z8="Gráfico 23"</formula>
    </cfRule>
    <cfRule type="expression" dxfId="1796" priority="3754">
      <formula>$Z8="Gráfico 22"</formula>
    </cfRule>
    <cfRule type="expression" dxfId="1795" priority="3755">
      <formula>$Z8="Gráfico 21"</formula>
    </cfRule>
    <cfRule type="expression" dxfId="1794" priority="3756">
      <formula>$Z8="Gráfico 20"</formula>
    </cfRule>
    <cfRule type="expression" dxfId="1793" priority="3757">
      <formula>$Z8="Gráfico 18"</formula>
    </cfRule>
    <cfRule type="expression" dxfId="1792" priority="3758">
      <formula>$Z8="Gráfico 19"</formula>
    </cfRule>
    <cfRule type="expression" dxfId="1791" priority="3759">
      <formula>$Z8="Gráfico 17"</formula>
    </cfRule>
    <cfRule type="expression" dxfId="1790" priority="3760">
      <formula>$Z8="Gráfico 16"</formula>
    </cfRule>
    <cfRule type="expression" dxfId="1789" priority="3761">
      <formula>$Z8="Gráfico 15"</formula>
    </cfRule>
    <cfRule type="expression" dxfId="1788" priority="3762">
      <formula>$Z8="Gráfico 14"</formula>
    </cfRule>
    <cfRule type="expression" dxfId="1787" priority="3763">
      <formula>$Z8="Gráfico 12"</formula>
    </cfRule>
    <cfRule type="expression" dxfId="1786" priority="3764">
      <formula>$Z8="Gráfico 13"</formula>
    </cfRule>
    <cfRule type="expression" dxfId="1785" priority="3765">
      <formula>$Z8="Gráfico 11"</formula>
    </cfRule>
    <cfRule type="expression" dxfId="1784" priority="3766">
      <formula>$Z8="Gráfico 9"</formula>
    </cfRule>
    <cfRule type="expression" dxfId="1783" priority="3767">
      <formula>$Z8="Gráfico 8"</formula>
    </cfRule>
    <cfRule type="expression" dxfId="1782" priority="3768">
      <formula>$Z8="Gráfico 7"</formula>
    </cfRule>
    <cfRule type="expression" dxfId="1781" priority="3769">
      <formula>$Z8="Gráfico 6"</formula>
    </cfRule>
    <cfRule type="expression" dxfId="1780" priority="3770">
      <formula>$Z8="Gráfico 4"</formula>
    </cfRule>
    <cfRule type="expression" dxfId="1779" priority="3771">
      <formula>$Z8="Gráfico 3"</formula>
    </cfRule>
    <cfRule type="expression" dxfId="1778" priority="3772">
      <formula>$Z8="Gráfico 2"</formula>
    </cfRule>
    <cfRule type="expression" dxfId="1777" priority="3773">
      <formula>$Z8="Gráfico 1"</formula>
    </cfRule>
    <cfRule type="expression" dxfId="1776" priority="3774">
      <formula>$Z8="Gráfico 5"</formula>
    </cfRule>
  </conditionalFormatting>
  <conditionalFormatting sqref="M9">
    <cfRule type="expression" dxfId="1775" priority="3701">
      <formula>$Z9="Reporte 2"</formula>
    </cfRule>
    <cfRule type="expression" dxfId="1774" priority="3702">
      <formula>$Z9="Reporte 1"</formula>
    </cfRule>
    <cfRule type="expression" dxfId="1773" priority="3703">
      <formula>$Z9="Informe 10"</formula>
    </cfRule>
    <cfRule type="expression" dxfId="1772" priority="3704">
      <formula>$Z9="Informe 9"</formula>
    </cfRule>
    <cfRule type="expression" dxfId="1771" priority="3705">
      <formula>$Z9="Informe 8"</formula>
    </cfRule>
    <cfRule type="expression" dxfId="1770" priority="3706">
      <formula>$Z9="Informe 7"</formula>
    </cfRule>
    <cfRule type="expression" dxfId="1769" priority="3707">
      <formula>$Z9="Informe 6"</formula>
    </cfRule>
    <cfRule type="expression" dxfId="1768" priority="3708">
      <formula>$Z9="Informe 5"</formula>
    </cfRule>
    <cfRule type="expression" dxfId="1767" priority="3709">
      <formula>$Z9="Informe 4"</formula>
    </cfRule>
    <cfRule type="expression" dxfId="1766" priority="3710">
      <formula>$Z9="Informe 3"</formula>
    </cfRule>
    <cfRule type="expression" dxfId="1765" priority="3711">
      <formula>$Z9="Informe 2"</formula>
    </cfRule>
    <cfRule type="expression" dxfId="1764" priority="3712">
      <formula>$Z9="Informe 1"</formula>
    </cfRule>
    <cfRule type="expression" dxfId="1763" priority="3713">
      <formula>$Z9="Gráfico 10"</formula>
    </cfRule>
    <cfRule type="expression" dxfId="1762" priority="3714">
      <formula>$Z9="Gráfico 25"</formula>
    </cfRule>
    <cfRule type="expression" dxfId="1761" priority="3715">
      <formula>$Z9="Gráfico 24"</formula>
    </cfRule>
    <cfRule type="expression" dxfId="1760" priority="3716">
      <formula>$Z9="Gráfico 23"</formula>
    </cfRule>
    <cfRule type="expression" dxfId="1759" priority="3717">
      <formula>$Z9="Gráfico 22"</formula>
    </cfRule>
    <cfRule type="expression" dxfId="1758" priority="3718">
      <formula>$Z9="Gráfico 21"</formula>
    </cfRule>
    <cfRule type="expression" dxfId="1757" priority="3719">
      <formula>$Z9="Gráfico 20"</formula>
    </cfRule>
    <cfRule type="expression" dxfId="1756" priority="3720">
      <formula>$Z9="Gráfico 18"</formula>
    </cfRule>
    <cfRule type="expression" dxfId="1755" priority="3721">
      <formula>$Z9="Gráfico 19"</formula>
    </cfRule>
    <cfRule type="expression" dxfId="1754" priority="3722">
      <formula>$Z9="Gráfico 17"</formula>
    </cfRule>
    <cfRule type="expression" dxfId="1753" priority="3723">
      <formula>$Z9="Gráfico 16"</formula>
    </cfRule>
    <cfRule type="expression" dxfId="1752" priority="3724">
      <formula>$Z9="Gráfico 15"</formula>
    </cfRule>
    <cfRule type="expression" dxfId="1751" priority="3725">
      <formula>$Z9="Gráfico 14"</formula>
    </cfRule>
    <cfRule type="expression" dxfId="1750" priority="3726">
      <formula>$Z9="Gráfico 12"</formula>
    </cfRule>
    <cfRule type="expression" dxfId="1749" priority="3727">
      <formula>$Z9="Gráfico 13"</formula>
    </cfRule>
    <cfRule type="expression" dxfId="1748" priority="3728">
      <formula>$Z9="Gráfico 11"</formula>
    </cfRule>
    <cfRule type="expression" dxfId="1747" priority="3729">
      <formula>$Z9="Gráfico 9"</formula>
    </cfRule>
    <cfRule type="expression" dxfId="1746" priority="3730">
      <formula>$Z9="Gráfico 8"</formula>
    </cfRule>
    <cfRule type="expression" dxfId="1745" priority="3731">
      <formula>$Z9="Gráfico 7"</formula>
    </cfRule>
    <cfRule type="expression" dxfId="1744" priority="3732">
      <formula>$Z9="Gráfico 6"</formula>
    </cfRule>
    <cfRule type="expression" dxfId="1743" priority="3733">
      <formula>$Z9="Gráfico 4"</formula>
    </cfRule>
    <cfRule type="expression" dxfId="1742" priority="3734">
      <formula>$Z9="Gráfico 3"</formula>
    </cfRule>
    <cfRule type="expression" dxfId="1741" priority="3735">
      <formula>$Z9="Gráfico 2"</formula>
    </cfRule>
    <cfRule type="expression" dxfId="1740" priority="3736">
      <formula>$Z9="Gráfico 1"</formula>
    </cfRule>
    <cfRule type="expression" dxfId="1739" priority="3737">
      <formula>$Z9="Gráfico 5"</formula>
    </cfRule>
  </conditionalFormatting>
  <conditionalFormatting sqref="M10">
    <cfRule type="expression" dxfId="1738" priority="3664">
      <formula>$Z10="Reporte 2"</formula>
    </cfRule>
    <cfRule type="expression" dxfId="1737" priority="3665">
      <formula>$Z10="Reporte 1"</formula>
    </cfRule>
    <cfRule type="expression" dxfId="1736" priority="3666">
      <formula>$Z10="Informe 10"</formula>
    </cfRule>
    <cfRule type="expression" dxfId="1735" priority="3667">
      <formula>$Z10="Informe 9"</formula>
    </cfRule>
    <cfRule type="expression" dxfId="1734" priority="3668">
      <formula>$Z10="Informe 8"</formula>
    </cfRule>
    <cfRule type="expression" dxfId="1733" priority="3669">
      <formula>$Z10="Informe 7"</formula>
    </cfRule>
    <cfRule type="expression" dxfId="1732" priority="3670">
      <formula>$Z10="Informe 6"</formula>
    </cfRule>
    <cfRule type="expression" dxfId="1731" priority="3671">
      <formula>$Z10="Informe 5"</formula>
    </cfRule>
    <cfRule type="expression" dxfId="1730" priority="3672">
      <formula>$Z10="Informe 4"</formula>
    </cfRule>
    <cfRule type="expression" dxfId="1729" priority="3673">
      <formula>$Z10="Informe 3"</formula>
    </cfRule>
    <cfRule type="expression" dxfId="1728" priority="3674">
      <formula>$Z10="Informe 2"</formula>
    </cfRule>
    <cfRule type="expression" dxfId="1727" priority="3675">
      <formula>$Z10="Informe 1"</formula>
    </cfRule>
    <cfRule type="expression" dxfId="1726" priority="3676">
      <formula>$Z10="Gráfico 10"</formula>
    </cfRule>
    <cfRule type="expression" dxfId="1725" priority="3677">
      <formula>$Z10="Gráfico 25"</formula>
    </cfRule>
    <cfRule type="expression" dxfId="1724" priority="3678">
      <formula>$Z10="Gráfico 24"</formula>
    </cfRule>
    <cfRule type="expression" dxfId="1723" priority="3679">
      <formula>$Z10="Gráfico 23"</formula>
    </cfRule>
    <cfRule type="expression" dxfId="1722" priority="3680">
      <formula>$Z10="Gráfico 22"</formula>
    </cfRule>
    <cfRule type="expression" dxfId="1721" priority="3681">
      <formula>$Z10="Gráfico 21"</formula>
    </cfRule>
    <cfRule type="expression" dxfId="1720" priority="3682">
      <formula>$Z10="Gráfico 20"</formula>
    </cfRule>
    <cfRule type="expression" dxfId="1719" priority="3683">
      <formula>$Z10="Gráfico 18"</formula>
    </cfRule>
    <cfRule type="expression" dxfId="1718" priority="3684">
      <formula>$Z10="Gráfico 19"</formula>
    </cfRule>
    <cfRule type="expression" dxfId="1717" priority="3685">
      <formula>$Z10="Gráfico 17"</formula>
    </cfRule>
    <cfRule type="expression" dxfId="1716" priority="3686">
      <formula>$Z10="Gráfico 16"</formula>
    </cfRule>
    <cfRule type="expression" dxfId="1715" priority="3687">
      <formula>$Z10="Gráfico 15"</formula>
    </cfRule>
    <cfRule type="expression" dxfId="1714" priority="3688">
      <formula>$Z10="Gráfico 14"</formula>
    </cfRule>
    <cfRule type="expression" dxfId="1713" priority="3689">
      <formula>$Z10="Gráfico 12"</formula>
    </cfRule>
    <cfRule type="expression" dxfId="1712" priority="3690">
      <formula>$Z10="Gráfico 13"</formula>
    </cfRule>
    <cfRule type="expression" dxfId="1711" priority="3691">
      <formula>$Z10="Gráfico 11"</formula>
    </cfRule>
    <cfRule type="expression" dxfId="1710" priority="3692">
      <formula>$Z10="Gráfico 9"</formula>
    </cfRule>
    <cfRule type="expression" dxfId="1709" priority="3693">
      <formula>$Z10="Gráfico 8"</formula>
    </cfRule>
    <cfRule type="expression" dxfId="1708" priority="3694">
      <formula>$Z10="Gráfico 7"</formula>
    </cfRule>
    <cfRule type="expression" dxfId="1707" priority="3695">
      <formula>$Z10="Gráfico 6"</formula>
    </cfRule>
    <cfRule type="expression" dxfId="1706" priority="3696">
      <formula>$Z10="Gráfico 4"</formula>
    </cfRule>
    <cfRule type="expression" dxfId="1705" priority="3697">
      <formula>$Z10="Gráfico 3"</formula>
    </cfRule>
    <cfRule type="expression" dxfId="1704" priority="3698">
      <formula>$Z10="Gráfico 2"</formula>
    </cfRule>
    <cfRule type="expression" dxfId="1703" priority="3699">
      <formula>$Z10="Gráfico 1"</formula>
    </cfRule>
    <cfRule type="expression" dxfId="1702" priority="3700">
      <formula>$Z10="Gráfico 5"</formula>
    </cfRule>
  </conditionalFormatting>
  <conditionalFormatting sqref="M11">
    <cfRule type="expression" dxfId="1701" priority="3627">
      <formula>$Z11="Reporte 2"</formula>
    </cfRule>
    <cfRule type="expression" dxfId="1700" priority="3628">
      <formula>$Z11="Reporte 1"</formula>
    </cfRule>
    <cfRule type="expression" dxfId="1699" priority="3629">
      <formula>$Z11="Informe 10"</formula>
    </cfRule>
    <cfRule type="expression" dxfId="1698" priority="3630">
      <formula>$Z11="Informe 9"</formula>
    </cfRule>
    <cfRule type="expression" dxfId="1697" priority="3631">
      <formula>$Z11="Informe 8"</formula>
    </cfRule>
    <cfRule type="expression" dxfId="1696" priority="3632">
      <formula>$Z11="Informe 7"</formula>
    </cfRule>
    <cfRule type="expression" dxfId="1695" priority="3633">
      <formula>$Z11="Informe 6"</formula>
    </cfRule>
    <cfRule type="expression" dxfId="1694" priority="3634">
      <formula>$Z11="Informe 5"</formula>
    </cfRule>
    <cfRule type="expression" dxfId="1693" priority="3635">
      <formula>$Z11="Informe 4"</formula>
    </cfRule>
    <cfRule type="expression" dxfId="1692" priority="3636">
      <formula>$Z11="Informe 3"</formula>
    </cfRule>
    <cfRule type="expression" dxfId="1691" priority="3637">
      <formula>$Z11="Informe 2"</formula>
    </cfRule>
    <cfRule type="expression" dxfId="1690" priority="3638">
      <formula>$Z11="Informe 1"</formula>
    </cfRule>
    <cfRule type="expression" dxfId="1689" priority="3639">
      <formula>$Z11="Gráfico 10"</formula>
    </cfRule>
    <cfRule type="expression" dxfId="1688" priority="3640">
      <formula>$Z11="Gráfico 25"</formula>
    </cfRule>
    <cfRule type="expression" dxfId="1687" priority="3641">
      <formula>$Z11="Gráfico 24"</formula>
    </cfRule>
    <cfRule type="expression" dxfId="1686" priority="3642">
      <formula>$Z11="Gráfico 23"</formula>
    </cfRule>
    <cfRule type="expression" dxfId="1685" priority="3643">
      <formula>$Z11="Gráfico 22"</formula>
    </cfRule>
    <cfRule type="expression" dxfId="1684" priority="3644">
      <formula>$Z11="Gráfico 21"</formula>
    </cfRule>
    <cfRule type="expression" dxfId="1683" priority="3645">
      <formula>$Z11="Gráfico 20"</formula>
    </cfRule>
    <cfRule type="expression" dxfId="1682" priority="3646">
      <formula>$Z11="Gráfico 18"</formula>
    </cfRule>
    <cfRule type="expression" dxfId="1681" priority="3647">
      <formula>$Z11="Gráfico 19"</formula>
    </cfRule>
    <cfRule type="expression" dxfId="1680" priority="3648">
      <formula>$Z11="Gráfico 17"</formula>
    </cfRule>
    <cfRule type="expression" dxfId="1679" priority="3649">
      <formula>$Z11="Gráfico 16"</formula>
    </cfRule>
    <cfRule type="expression" dxfId="1678" priority="3650">
      <formula>$Z11="Gráfico 15"</formula>
    </cfRule>
    <cfRule type="expression" dxfId="1677" priority="3651">
      <formula>$Z11="Gráfico 14"</formula>
    </cfRule>
    <cfRule type="expression" dxfId="1676" priority="3652">
      <formula>$Z11="Gráfico 12"</formula>
    </cfRule>
    <cfRule type="expression" dxfId="1675" priority="3653">
      <formula>$Z11="Gráfico 13"</formula>
    </cfRule>
    <cfRule type="expression" dxfId="1674" priority="3654">
      <formula>$Z11="Gráfico 11"</formula>
    </cfRule>
    <cfRule type="expression" dxfId="1673" priority="3655">
      <formula>$Z11="Gráfico 9"</formula>
    </cfRule>
    <cfRule type="expression" dxfId="1672" priority="3656">
      <formula>$Z11="Gráfico 8"</formula>
    </cfRule>
    <cfRule type="expression" dxfId="1671" priority="3657">
      <formula>$Z11="Gráfico 7"</formula>
    </cfRule>
    <cfRule type="expression" dxfId="1670" priority="3658">
      <formula>$Z11="Gráfico 6"</formula>
    </cfRule>
    <cfRule type="expression" dxfId="1669" priority="3659">
      <formula>$Z11="Gráfico 4"</formula>
    </cfRule>
    <cfRule type="expression" dxfId="1668" priority="3660">
      <formula>$Z11="Gráfico 3"</formula>
    </cfRule>
    <cfRule type="expression" dxfId="1667" priority="3661">
      <formula>$Z11="Gráfico 2"</formula>
    </cfRule>
    <cfRule type="expression" dxfId="1666" priority="3662">
      <formula>$Z11="Gráfico 1"</formula>
    </cfRule>
    <cfRule type="expression" dxfId="1665" priority="3663">
      <formula>$Z11="Gráfico 5"</formula>
    </cfRule>
  </conditionalFormatting>
  <conditionalFormatting sqref="S6:S10">
    <cfRule type="expression" dxfId="1664" priority="3553">
      <formula>$Z6="Reporte 2"</formula>
    </cfRule>
    <cfRule type="expression" dxfId="1663" priority="3554">
      <formula>$Z6="Reporte 1"</formula>
    </cfRule>
    <cfRule type="expression" dxfId="1662" priority="3555">
      <formula>$Z6="Informe 10"</formula>
    </cfRule>
    <cfRule type="expression" dxfId="1661" priority="3556">
      <formula>$Z6="Informe 9"</formula>
    </cfRule>
    <cfRule type="expression" dxfId="1660" priority="3557">
      <formula>$Z6="Informe 8"</formula>
    </cfRule>
    <cfRule type="expression" dxfId="1659" priority="3558">
      <formula>$Z6="Informe 7"</formula>
    </cfRule>
    <cfRule type="expression" dxfId="1658" priority="3559">
      <formula>$Z6="Informe 6"</formula>
    </cfRule>
    <cfRule type="expression" dxfId="1657" priority="3560">
      <formula>$Z6="Informe 5"</formula>
    </cfRule>
    <cfRule type="expression" dxfId="1656" priority="3561">
      <formula>$Z6="Informe 4"</formula>
    </cfRule>
    <cfRule type="expression" dxfId="1655" priority="3562">
      <formula>$Z6="Informe 3"</formula>
    </cfRule>
    <cfRule type="expression" dxfId="1654" priority="3563">
      <formula>$Z6="Informe 2"</formula>
    </cfRule>
    <cfRule type="expression" dxfId="1653" priority="3564">
      <formula>$Z6="Informe 1"</formula>
    </cfRule>
    <cfRule type="expression" dxfId="1652" priority="3565">
      <formula>$Z6="Gráfico 10"</formula>
    </cfRule>
    <cfRule type="expression" dxfId="1651" priority="3566">
      <formula>$Z6="Gráfico 25"</formula>
    </cfRule>
    <cfRule type="expression" dxfId="1650" priority="3567">
      <formula>$Z6="Gráfico 24"</formula>
    </cfRule>
    <cfRule type="expression" dxfId="1649" priority="3568">
      <formula>$Z6="Gráfico 23"</formula>
    </cfRule>
    <cfRule type="expression" dxfId="1648" priority="3569">
      <formula>$Z6="Gráfico 22"</formula>
    </cfRule>
    <cfRule type="expression" dxfId="1647" priority="3570">
      <formula>$Z6="Gráfico 21"</formula>
    </cfRule>
    <cfRule type="expression" dxfId="1646" priority="3571">
      <formula>$Z6="Gráfico 20"</formula>
    </cfRule>
    <cfRule type="expression" dxfId="1645" priority="3572">
      <formula>$Z6="Gráfico 18"</formula>
    </cfRule>
    <cfRule type="expression" dxfId="1644" priority="3573">
      <formula>$Z6="Gráfico 19"</formula>
    </cfRule>
    <cfRule type="expression" dxfId="1643" priority="3574">
      <formula>$Z6="Gráfico 17"</formula>
    </cfRule>
    <cfRule type="expression" dxfId="1642" priority="3575">
      <formula>$Z6="Gráfico 16"</formula>
    </cfRule>
    <cfRule type="expression" dxfId="1641" priority="3576">
      <formula>$Z6="Gráfico 15"</formula>
    </cfRule>
    <cfRule type="expression" dxfId="1640" priority="3577">
      <formula>$Z6="Gráfico 14"</formula>
    </cfRule>
    <cfRule type="expression" dxfId="1639" priority="3578">
      <formula>$Z6="Gráfico 12"</formula>
    </cfRule>
    <cfRule type="expression" dxfId="1638" priority="3579">
      <formula>$Z6="Gráfico 13"</formula>
    </cfRule>
    <cfRule type="expression" dxfId="1637" priority="3580">
      <formula>$Z6="Gráfico 11"</formula>
    </cfRule>
    <cfRule type="expression" dxfId="1636" priority="3581">
      <formula>$Z6="Gráfico 9"</formula>
    </cfRule>
    <cfRule type="expression" dxfId="1635" priority="3582">
      <formula>$Z6="Gráfico 8"</formula>
    </cfRule>
    <cfRule type="expression" dxfId="1634" priority="3583">
      <formula>$Z6="Gráfico 7"</formula>
    </cfRule>
    <cfRule type="expression" dxfId="1633" priority="3584">
      <formula>$Z6="Gráfico 6"</formula>
    </cfRule>
    <cfRule type="expression" dxfId="1632" priority="3585">
      <formula>$Z6="Gráfico 4"</formula>
    </cfRule>
    <cfRule type="expression" dxfId="1631" priority="3586">
      <formula>$Z6="Gráfico 3"</formula>
    </cfRule>
    <cfRule type="expression" dxfId="1630" priority="3587">
      <formula>$Z6="Gráfico 2"</formula>
    </cfRule>
    <cfRule type="expression" dxfId="1629" priority="3588">
      <formula>$Z6="Gráfico 1"</formula>
    </cfRule>
    <cfRule type="expression" dxfId="1628" priority="3589">
      <formula>$Z6="Gráfico 5"</formula>
    </cfRule>
  </conditionalFormatting>
  <conditionalFormatting sqref="S11">
    <cfRule type="expression" dxfId="1627" priority="3516">
      <formula>$Z11="Reporte 2"</formula>
    </cfRule>
    <cfRule type="expression" dxfId="1626" priority="3517">
      <formula>$Z11="Reporte 1"</formula>
    </cfRule>
    <cfRule type="expression" dxfId="1625" priority="3518">
      <formula>$Z11="Informe 10"</formula>
    </cfRule>
    <cfRule type="expression" dxfId="1624" priority="3519">
      <formula>$Z11="Informe 9"</formula>
    </cfRule>
    <cfRule type="expression" dxfId="1623" priority="3520">
      <formula>$Z11="Informe 8"</formula>
    </cfRule>
    <cfRule type="expression" dxfId="1622" priority="3521">
      <formula>$Z11="Informe 7"</formula>
    </cfRule>
    <cfRule type="expression" dxfId="1621" priority="3522">
      <formula>$Z11="Informe 6"</formula>
    </cfRule>
    <cfRule type="expression" dxfId="1620" priority="3523">
      <formula>$Z11="Informe 5"</formula>
    </cfRule>
    <cfRule type="expression" dxfId="1619" priority="3524">
      <formula>$Z11="Informe 4"</formula>
    </cfRule>
    <cfRule type="expression" dxfId="1618" priority="3525">
      <formula>$Z11="Informe 3"</formula>
    </cfRule>
    <cfRule type="expression" dxfId="1617" priority="3526">
      <formula>$Z11="Informe 2"</formula>
    </cfRule>
    <cfRule type="expression" dxfId="1616" priority="3527">
      <formula>$Z11="Informe 1"</formula>
    </cfRule>
    <cfRule type="expression" dxfId="1615" priority="3528">
      <formula>$Z11="Gráfico 10"</formula>
    </cfRule>
    <cfRule type="expression" dxfId="1614" priority="3529">
      <formula>$Z11="Gráfico 25"</formula>
    </cfRule>
    <cfRule type="expression" dxfId="1613" priority="3530">
      <formula>$Z11="Gráfico 24"</formula>
    </cfRule>
    <cfRule type="expression" dxfId="1612" priority="3531">
      <formula>$Z11="Gráfico 23"</formula>
    </cfRule>
    <cfRule type="expression" dxfId="1611" priority="3532">
      <formula>$Z11="Gráfico 22"</formula>
    </cfRule>
    <cfRule type="expression" dxfId="1610" priority="3533">
      <formula>$Z11="Gráfico 21"</formula>
    </cfRule>
    <cfRule type="expression" dxfId="1609" priority="3534">
      <formula>$Z11="Gráfico 20"</formula>
    </cfRule>
    <cfRule type="expression" dxfId="1608" priority="3535">
      <formula>$Z11="Gráfico 18"</formula>
    </cfRule>
    <cfRule type="expression" dxfId="1607" priority="3536">
      <formula>$Z11="Gráfico 19"</formula>
    </cfRule>
    <cfRule type="expression" dxfId="1606" priority="3537">
      <formula>$Z11="Gráfico 17"</formula>
    </cfRule>
    <cfRule type="expression" dxfId="1605" priority="3538">
      <formula>$Z11="Gráfico 16"</formula>
    </cfRule>
    <cfRule type="expression" dxfId="1604" priority="3539">
      <formula>$Z11="Gráfico 15"</formula>
    </cfRule>
    <cfRule type="expression" dxfId="1603" priority="3540">
      <formula>$Z11="Gráfico 14"</formula>
    </cfRule>
    <cfRule type="expression" dxfId="1602" priority="3541">
      <formula>$Z11="Gráfico 12"</formula>
    </cfRule>
    <cfRule type="expression" dxfId="1601" priority="3542">
      <formula>$Z11="Gráfico 13"</formula>
    </cfRule>
    <cfRule type="expression" dxfId="1600" priority="3543">
      <formula>$Z11="Gráfico 11"</formula>
    </cfRule>
    <cfRule type="expression" dxfId="1599" priority="3544">
      <formula>$Z11="Gráfico 9"</formula>
    </cfRule>
    <cfRule type="expression" dxfId="1598" priority="3545">
      <formula>$Z11="Gráfico 8"</formula>
    </cfRule>
    <cfRule type="expression" dxfId="1597" priority="3546">
      <formula>$Z11="Gráfico 7"</formula>
    </cfRule>
    <cfRule type="expression" dxfId="1596" priority="3547">
      <formula>$Z11="Gráfico 6"</formula>
    </cfRule>
    <cfRule type="expression" dxfId="1595" priority="3548">
      <formula>$Z11="Gráfico 4"</formula>
    </cfRule>
    <cfRule type="expression" dxfId="1594" priority="3549">
      <formula>$Z11="Gráfico 3"</formula>
    </cfRule>
    <cfRule type="expression" dxfId="1593" priority="3550">
      <formula>$Z11="Gráfico 2"</formula>
    </cfRule>
    <cfRule type="expression" dxfId="1592" priority="3551">
      <formula>$Z11="Gráfico 1"</formula>
    </cfRule>
    <cfRule type="expression" dxfId="1591" priority="3552">
      <formula>$Z11="Gráfico 5"</formula>
    </cfRule>
  </conditionalFormatting>
  <conditionalFormatting sqref="T24:U31 N24:R31 AL24:AL31">
    <cfRule type="expression" dxfId="1590" priority="2517">
      <formula>$Y24="Reporte 2"</formula>
    </cfRule>
    <cfRule type="expression" dxfId="1589" priority="2518">
      <formula>$Y24="Reporte 1"</formula>
    </cfRule>
    <cfRule type="expression" dxfId="1588" priority="2519">
      <formula>$Y24="Informe 10"</formula>
    </cfRule>
    <cfRule type="expression" dxfId="1587" priority="2520">
      <formula>$Y24="Informe 9"</formula>
    </cfRule>
    <cfRule type="expression" dxfId="1586" priority="2521">
      <formula>$Y24="Informe 8"</formula>
    </cfRule>
    <cfRule type="expression" dxfId="1585" priority="2522">
      <formula>$Y24="Informe 7"</formula>
    </cfRule>
    <cfRule type="expression" dxfId="1584" priority="2523">
      <formula>$Y24="Informe 6"</formula>
    </cfRule>
    <cfRule type="expression" dxfId="1583" priority="2524">
      <formula>$Y24="Informe 5"</formula>
    </cfRule>
    <cfRule type="expression" dxfId="1582" priority="2525">
      <formula>$Y24="Informe 4"</formula>
    </cfRule>
    <cfRule type="expression" dxfId="1581" priority="2526">
      <formula>$Y24="Informe 3"</formula>
    </cfRule>
    <cfRule type="expression" dxfId="1580" priority="2527">
      <formula>$Y24="Informe 2"</formula>
    </cfRule>
    <cfRule type="expression" dxfId="1579" priority="2528">
      <formula>$Y24="Informe 1"</formula>
    </cfRule>
    <cfRule type="expression" dxfId="1578" priority="2529">
      <formula>$Y24="Gráfico 10"</formula>
    </cfRule>
    <cfRule type="expression" dxfId="1577" priority="2530">
      <formula>$Y24="Gráfico 25"</formula>
    </cfRule>
    <cfRule type="expression" dxfId="1576" priority="2531">
      <formula>$Y24="Gráfico 24"</formula>
    </cfRule>
    <cfRule type="expression" dxfId="1575" priority="2532">
      <formula>$Y24="Gráfico 23"</formula>
    </cfRule>
    <cfRule type="expression" dxfId="1574" priority="2533">
      <formula>$Y24="Gráfico 22"</formula>
    </cfRule>
    <cfRule type="expression" dxfId="1573" priority="2534">
      <formula>$Y24="Gráfico 21"</formula>
    </cfRule>
    <cfRule type="expression" dxfId="1572" priority="2535">
      <formula>$Y24="Gráfico 20"</formula>
    </cfRule>
    <cfRule type="expression" dxfId="1571" priority="2536">
      <formula>$Y24="Gráfico 18"</formula>
    </cfRule>
    <cfRule type="expression" dxfId="1570" priority="2537">
      <formula>$Y24="Gráfico 19"</formula>
    </cfRule>
    <cfRule type="expression" dxfId="1569" priority="2538">
      <formula>$Y24="Gráfico 17"</formula>
    </cfRule>
    <cfRule type="expression" dxfId="1568" priority="2539">
      <formula>$Y24="Gráfico 16"</formula>
    </cfRule>
    <cfRule type="expression" dxfId="1567" priority="2540">
      <formula>$Y24="Gráfico 15"</formula>
    </cfRule>
    <cfRule type="expression" dxfId="1566" priority="2541">
      <formula>$Y24="Gráfico 14"</formula>
    </cfRule>
    <cfRule type="expression" dxfId="1565" priority="2542">
      <formula>$Y24="Gráfico 12"</formula>
    </cfRule>
    <cfRule type="expression" dxfId="1564" priority="2543">
      <formula>$Y24="Gráfico 13"</formula>
    </cfRule>
    <cfRule type="expression" dxfId="1563" priority="2544">
      <formula>$Y24="Gráfico 11"</formula>
    </cfRule>
    <cfRule type="expression" dxfId="1562" priority="2545">
      <formula>$Y24="Gráfico 9"</formula>
    </cfRule>
    <cfRule type="expression" dxfId="1561" priority="2546">
      <formula>$Y24="Gráfico 8"</formula>
    </cfRule>
    <cfRule type="expression" dxfId="1560" priority="2547">
      <formula>$Y24="Gráfico 7"</formula>
    </cfRule>
    <cfRule type="expression" dxfId="1559" priority="2548">
      <formula>$Y24="Gráfico 6"</formula>
    </cfRule>
    <cfRule type="expression" dxfId="1558" priority="2549">
      <formula>$Y24="Gráfico 4"</formula>
    </cfRule>
    <cfRule type="expression" dxfId="1557" priority="2550">
      <formula>$Y24="Gráfico 3"</formula>
    </cfRule>
    <cfRule type="expression" dxfId="1556" priority="2551">
      <formula>$Y24="Gráfico 2"</formula>
    </cfRule>
    <cfRule type="expression" dxfId="1555" priority="2552">
      <formula>$Y24="Gráfico 1"</formula>
    </cfRule>
    <cfRule type="expression" dxfId="1554" priority="2553">
      <formula>$Y24="Gráfico 5"</formula>
    </cfRule>
  </conditionalFormatting>
  <conditionalFormatting sqref="M24">
    <cfRule type="expression" dxfId="1553" priority="2480">
      <formula>$Y24="Reporte 2"</formula>
    </cfRule>
    <cfRule type="expression" dxfId="1552" priority="2481">
      <formula>$Y24="Reporte 1"</formula>
    </cfRule>
    <cfRule type="expression" dxfId="1551" priority="2482">
      <formula>$Y24="Informe 10"</formula>
    </cfRule>
    <cfRule type="expression" dxfId="1550" priority="2483">
      <formula>$Y24="Informe 9"</formula>
    </cfRule>
    <cfRule type="expression" dxfId="1549" priority="2484">
      <formula>$Y24="Informe 8"</formula>
    </cfRule>
    <cfRule type="expression" dxfId="1548" priority="2485">
      <formula>$Y24="Informe 7"</formula>
    </cfRule>
    <cfRule type="expression" dxfId="1547" priority="2486">
      <formula>$Y24="Informe 6"</formula>
    </cfRule>
    <cfRule type="expression" dxfId="1546" priority="2487">
      <formula>$Y24="Informe 5"</formula>
    </cfRule>
    <cfRule type="expression" dxfId="1545" priority="2488">
      <formula>$Y24="Informe 4"</formula>
    </cfRule>
    <cfRule type="expression" dxfId="1544" priority="2489">
      <formula>$Y24="Informe 3"</formula>
    </cfRule>
    <cfRule type="expression" dxfId="1543" priority="2490">
      <formula>$Y24="Informe 2"</formula>
    </cfRule>
    <cfRule type="expression" dxfId="1542" priority="2491">
      <formula>$Y24="Informe 1"</formula>
    </cfRule>
    <cfRule type="expression" dxfId="1541" priority="2492">
      <formula>$Y24="Gráfico 10"</formula>
    </cfRule>
    <cfRule type="expression" dxfId="1540" priority="2493">
      <formula>$Y24="Gráfico 25"</formula>
    </cfRule>
    <cfRule type="expression" dxfId="1539" priority="2494">
      <formula>$Y24="Gráfico 24"</formula>
    </cfRule>
    <cfRule type="expression" dxfId="1538" priority="2495">
      <formula>$Y24="Gráfico 23"</formula>
    </cfRule>
    <cfRule type="expression" dxfId="1537" priority="2496">
      <formula>$Y24="Gráfico 22"</formula>
    </cfRule>
    <cfRule type="expression" dxfId="1536" priority="2497">
      <formula>$Y24="Gráfico 21"</formula>
    </cfRule>
    <cfRule type="expression" dxfId="1535" priority="2498">
      <formula>$Y24="Gráfico 20"</formula>
    </cfRule>
    <cfRule type="expression" dxfId="1534" priority="2499">
      <formula>$Y24="Gráfico 18"</formula>
    </cfRule>
    <cfRule type="expression" dxfId="1533" priority="2500">
      <formula>$Y24="Gráfico 19"</formula>
    </cfRule>
    <cfRule type="expression" dxfId="1532" priority="2501">
      <formula>$Y24="Gráfico 17"</formula>
    </cfRule>
    <cfRule type="expression" dxfId="1531" priority="2502">
      <formula>$Y24="Gráfico 16"</formula>
    </cfRule>
    <cfRule type="expression" dxfId="1530" priority="2503">
      <formula>$Y24="Gráfico 15"</formula>
    </cfRule>
    <cfRule type="expression" dxfId="1529" priority="2504">
      <formula>$Y24="Gráfico 14"</formula>
    </cfRule>
    <cfRule type="expression" dxfId="1528" priority="2505">
      <formula>$Y24="Gráfico 12"</formula>
    </cfRule>
    <cfRule type="expression" dxfId="1527" priority="2506">
      <formula>$Y24="Gráfico 13"</formula>
    </cfRule>
    <cfRule type="expression" dxfId="1526" priority="2507">
      <formula>$Y24="Gráfico 11"</formula>
    </cfRule>
    <cfRule type="expression" dxfId="1525" priority="2508">
      <formula>$Y24="Gráfico 9"</formula>
    </cfRule>
    <cfRule type="expression" dxfId="1524" priority="2509">
      <formula>$Y24="Gráfico 8"</formula>
    </cfRule>
    <cfRule type="expression" dxfId="1523" priority="2510">
      <formula>$Y24="Gráfico 7"</formula>
    </cfRule>
    <cfRule type="expression" dxfId="1522" priority="2511">
      <formula>$Y24="Gráfico 6"</formula>
    </cfRule>
    <cfRule type="expression" dxfId="1521" priority="2512">
      <formula>$Y24="Gráfico 4"</formula>
    </cfRule>
    <cfRule type="expression" dxfId="1520" priority="2513">
      <formula>$Y24="Gráfico 3"</formula>
    </cfRule>
    <cfRule type="expression" dxfId="1519" priority="2514">
      <formula>$Y24="Gráfico 2"</formula>
    </cfRule>
    <cfRule type="expression" dxfId="1518" priority="2515">
      <formula>$Y24="Gráfico 1"</formula>
    </cfRule>
    <cfRule type="expression" dxfId="1517" priority="2516">
      <formula>$Y24="Gráfico 5"</formula>
    </cfRule>
  </conditionalFormatting>
  <conditionalFormatting sqref="M25">
    <cfRule type="expression" dxfId="1516" priority="2443">
      <formula>$Y25="Reporte 2"</formula>
    </cfRule>
    <cfRule type="expression" dxfId="1515" priority="2444">
      <formula>$Y25="Reporte 1"</formula>
    </cfRule>
    <cfRule type="expression" dxfId="1514" priority="2445">
      <formula>$Y25="Informe 10"</formula>
    </cfRule>
    <cfRule type="expression" dxfId="1513" priority="2446">
      <formula>$Y25="Informe 9"</formula>
    </cfRule>
    <cfRule type="expression" dxfId="1512" priority="2447">
      <formula>$Y25="Informe 8"</formula>
    </cfRule>
    <cfRule type="expression" dxfId="1511" priority="2448">
      <formula>$Y25="Informe 7"</formula>
    </cfRule>
    <cfRule type="expression" dxfId="1510" priority="2449">
      <formula>$Y25="Informe 6"</formula>
    </cfRule>
    <cfRule type="expression" dxfId="1509" priority="2450">
      <formula>$Y25="Informe 5"</formula>
    </cfRule>
    <cfRule type="expression" dxfId="1508" priority="2451">
      <formula>$Y25="Informe 4"</formula>
    </cfRule>
    <cfRule type="expression" dxfId="1507" priority="2452">
      <formula>$Y25="Informe 3"</formula>
    </cfRule>
    <cfRule type="expression" dxfId="1506" priority="2453">
      <formula>$Y25="Informe 2"</formula>
    </cfRule>
    <cfRule type="expression" dxfId="1505" priority="2454">
      <formula>$Y25="Informe 1"</formula>
    </cfRule>
    <cfRule type="expression" dxfId="1504" priority="2455">
      <formula>$Y25="Gráfico 10"</formula>
    </cfRule>
    <cfRule type="expression" dxfId="1503" priority="2456">
      <formula>$Y25="Gráfico 25"</formula>
    </cfRule>
    <cfRule type="expression" dxfId="1502" priority="2457">
      <formula>$Y25="Gráfico 24"</formula>
    </cfRule>
    <cfRule type="expression" dxfId="1501" priority="2458">
      <formula>$Y25="Gráfico 23"</formula>
    </cfRule>
    <cfRule type="expression" dxfId="1500" priority="2459">
      <formula>$Y25="Gráfico 22"</formula>
    </cfRule>
    <cfRule type="expression" dxfId="1499" priority="2460">
      <formula>$Y25="Gráfico 21"</formula>
    </cfRule>
    <cfRule type="expression" dxfId="1498" priority="2461">
      <formula>$Y25="Gráfico 20"</formula>
    </cfRule>
    <cfRule type="expression" dxfId="1497" priority="2462">
      <formula>$Y25="Gráfico 18"</formula>
    </cfRule>
    <cfRule type="expression" dxfId="1496" priority="2463">
      <formula>$Y25="Gráfico 19"</formula>
    </cfRule>
    <cfRule type="expression" dxfId="1495" priority="2464">
      <formula>$Y25="Gráfico 17"</formula>
    </cfRule>
    <cfRule type="expression" dxfId="1494" priority="2465">
      <formula>$Y25="Gráfico 16"</formula>
    </cfRule>
    <cfRule type="expression" dxfId="1493" priority="2466">
      <formula>$Y25="Gráfico 15"</formula>
    </cfRule>
    <cfRule type="expression" dxfId="1492" priority="2467">
      <formula>$Y25="Gráfico 14"</formula>
    </cfRule>
    <cfRule type="expression" dxfId="1491" priority="2468">
      <formula>$Y25="Gráfico 12"</formula>
    </cfRule>
    <cfRule type="expression" dxfId="1490" priority="2469">
      <formula>$Y25="Gráfico 13"</formula>
    </cfRule>
    <cfRule type="expression" dxfId="1489" priority="2470">
      <formula>$Y25="Gráfico 11"</formula>
    </cfRule>
    <cfRule type="expression" dxfId="1488" priority="2471">
      <formula>$Y25="Gráfico 9"</formula>
    </cfRule>
    <cfRule type="expression" dxfId="1487" priority="2472">
      <formula>$Y25="Gráfico 8"</formula>
    </cfRule>
    <cfRule type="expression" dxfId="1486" priority="2473">
      <formula>$Y25="Gráfico 7"</formula>
    </cfRule>
    <cfRule type="expression" dxfId="1485" priority="2474">
      <formula>$Y25="Gráfico 6"</formula>
    </cfRule>
    <cfRule type="expression" dxfId="1484" priority="2475">
      <formula>$Y25="Gráfico 4"</formula>
    </cfRule>
    <cfRule type="expression" dxfId="1483" priority="2476">
      <formula>$Y25="Gráfico 3"</formula>
    </cfRule>
    <cfRule type="expression" dxfId="1482" priority="2477">
      <formula>$Y25="Gráfico 2"</formula>
    </cfRule>
    <cfRule type="expression" dxfId="1481" priority="2478">
      <formula>$Y25="Gráfico 1"</formula>
    </cfRule>
    <cfRule type="expression" dxfId="1480" priority="2479">
      <formula>$Y25="Gráfico 5"</formula>
    </cfRule>
  </conditionalFormatting>
  <conditionalFormatting sqref="M26">
    <cfRule type="expression" dxfId="1479" priority="2406">
      <formula>$Y26="Reporte 2"</formula>
    </cfRule>
    <cfRule type="expression" dxfId="1478" priority="2407">
      <formula>$Y26="Reporte 1"</formula>
    </cfRule>
    <cfRule type="expression" dxfId="1477" priority="2408">
      <formula>$Y26="Informe 10"</formula>
    </cfRule>
    <cfRule type="expression" dxfId="1476" priority="2409">
      <formula>$Y26="Informe 9"</formula>
    </cfRule>
    <cfRule type="expression" dxfId="1475" priority="2410">
      <formula>$Y26="Informe 8"</formula>
    </cfRule>
    <cfRule type="expression" dxfId="1474" priority="2411">
      <formula>$Y26="Informe 7"</formula>
    </cfRule>
    <cfRule type="expression" dxfId="1473" priority="2412">
      <formula>$Y26="Informe 6"</formula>
    </cfRule>
    <cfRule type="expression" dxfId="1472" priority="2413">
      <formula>$Y26="Informe 5"</formula>
    </cfRule>
    <cfRule type="expression" dxfId="1471" priority="2414">
      <formula>$Y26="Informe 4"</formula>
    </cfRule>
    <cfRule type="expression" dxfId="1470" priority="2415">
      <formula>$Y26="Informe 3"</formula>
    </cfRule>
    <cfRule type="expression" dxfId="1469" priority="2416">
      <formula>$Y26="Informe 2"</formula>
    </cfRule>
    <cfRule type="expression" dxfId="1468" priority="2417">
      <formula>$Y26="Informe 1"</formula>
    </cfRule>
    <cfRule type="expression" dxfId="1467" priority="2418">
      <formula>$Y26="Gráfico 10"</formula>
    </cfRule>
    <cfRule type="expression" dxfId="1466" priority="2419">
      <formula>$Y26="Gráfico 25"</formula>
    </cfRule>
    <cfRule type="expression" dxfId="1465" priority="2420">
      <formula>$Y26="Gráfico 24"</formula>
    </cfRule>
    <cfRule type="expression" dxfId="1464" priority="2421">
      <formula>$Y26="Gráfico 23"</formula>
    </cfRule>
    <cfRule type="expression" dxfId="1463" priority="2422">
      <formula>$Y26="Gráfico 22"</formula>
    </cfRule>
    <cfRule type="expression" dxfId="1462" priority="2423">
      <formula>$Y26="Gráfico 21"</formula>
    </cfRule>
    <cfRule type="expression" dxfId="1461" priority="2424">
      <formula>$Y26="Gráfico 20"</formula>
    </cfRule>
    <cfRule type="expression" dxfId="1460" priority="2425">
      <formula>$Y26="Gráfico 18"</formula>
    </cfRule>
    <cfRule type="expression" dxfId="1459" priority="2426">
      <formula>$Y26="Gráfico 19"</formula>
    </cfRule>
    <cfRule type="expression" dxfId="1458" priority="2427">
      <formula>$Y26="Gráfico 17"</formula>
    </cfRule>
    <cfRule type="expression" dxfId="1457" priority="2428">
      <formula>$Y26="Gráfico 16"</formula>
    </cfRule>
    <cfRule type="expression" dxfId="1456" priority="2429">
      <formula>$Y26="Gráfico 15"</formula>
    </cfRule>
    <cfRule type="expression" dxfId="1455" priority="2430">
      <formula>$Y26="Gráfico 14"</formula>
    </cfRule>
    <cfRule type="expression" dxfId="1454" priority="2431">
      <formula>$Y26="Gráfico 12"</formula>
    </cfRule>
    <cfRule type="expression" dxfId="1453" priority="2432">
      <formula>$Y26="Gráfico 13"</formula>
    </cfRule>
    <cfRule type="expression" dxfId="1452" priority="2433">
      <formula>$Y26="Gráfico 11"</formula>
    </cfRule>
    <cfRule type="expression" dxfId="1451" priority="2434">
      <formula>$Y26="Gráfico 9"</formula>
    </cfRule>
    <cfRule type="expression" dxfId="1450" priority="2435">
      <formula>$Y26="Gráfico 8"</formula>
    </cfRule>
    <cfRule type="expression" dxfId="1449" priority="2436">
      <formula>$Y26="Gráfico 7"</formula>
    </cfRule>
    <cfRule type="expression" dxfId="1448" priority="2437">
      <formula>$Y26="Gráfico 6"</formula>
    </cfRule>
    <cfRule type="expression" dxfId="1447" priority="2438">
      <formula>$Y26="Gráfico 4"</formula>
    </cfRule>
    <cfRule type="expression" dxfId="1446" priority="2439">
      <formula>$Y26="Gráfico 3"</formula>
    </cfRule>
    <cfRule type="expression" dxfId="1445" priority="2440">
      <formula>$Y26="Gráfico 2"</formula>
    </cfRule>
    <cfRule type="expression" dxfId="1444" priority="2441">
      <formula>$Y26="Gráfico 1"</formula>
    </cfRule>
    <cfRule type="expression" dxfId="1443" priority="2442">
      <formula>$Y26="Gráfico 5"</formula>
    </cfRule>
  </conditionalFormatting>
  <conditionalFormatting sqref="M27">
    <cfRule type="expression" dxfId="1442" priority="2369">
      <formula>$Y27="Reporte 2"</formula>
    </cfRule>
    <cfRule type="expression" dxfId="1441" priority="2370">
      <formula>$Y27="Reporte 1"</formula>
    </cfRule>
    <cfRule type="expression" dxfId="1440" priority="2371">
      <formula>$Y27="Informe 10"</formula>
    </cfRule>
    <cfRule type="expression" dxfId="1439" priority="2372">
      <formula>$Y27="Informe 9"</formula>
    </cfRule>
    <cfRule type="expression" dxfId="1438" priority="2373">
      <formula>$Y27="Informe 8"</formula>
    </cfRule>
    <cfRule type="expression" dxfId="1437" priority="2374">
      <formula>$Y27="Informe 7"</formula>
    </cfRule>
    <cfRule type="expression" dxfId="1436" priority="2375">
      <formula>$Y27="Informe 6"</formula>
    </cfRule>
    <cfRule type="expression" dxfId="1435" priority="2376">
      <formula>$Y27="Informe 5"</formula>
    </cfRule>
    <cfRule type="expression" dxfId="1434" priority="2377">
      <formula>$Y27="Informe 4"</formula>
    </cfRule>
    <cfRule type="expression" dxfId="1433" priority="2378">
      <formula>$Y27="Informe 3"</formula>
    </cfRule>
    <cfRule type="expression" dxfId="1432" priority="2379">
      <formula>$Y27="Informe 2"</formula>
    </cfRule>
    <cfRule type="expression" dxfId="1431" priority="2380">
      <formula>$Y27="Informe 1"</formula>
    </cfRule>
    <cfRule type="expression" dxfId="1430" priority="2381">
      <formula>$Y27="Gráfico 10"</formula>
    </cfRule>
    <cfRule type="expression" dxfId="1429" priority="2382">
      <formula>$Y27="Gráfico 25"</formula>
    </cfRule>
    <cfRule type="expression" dxfId="1428" priority="2383">
      <formula>$Y27="Gráfico 24"</formula>
    </cfRule>
    <cfRule type="expression" dxfId="1427" priority="2384">
      <formula>$Y27="Gráfico 23"</formula>
    </cfRule>
    <cfRule type="expression" dxfId="1426" priority="2385">
      <formula>$Y27="Gráfico 22"</formula>
    </cfRule>
    <cfRule type="expression" dxfId="1425" priority="2386">
      <formula>$Y27="Gráfico 21"</formula>
    </cfRule>
    <cfRule type="expression" dxfId="1424" priority="2387">
      <formula>$Y27="Gráfico 20"</formula>
    </cfRule>
    <cfRule type="expression" dxfId="1423" priority="2388">
      <formula>$Y27="Gráfico 18"</formula>
    </cfRule>
    <cfRule type="expression" dxfId="1422" priority="2389">
      <formula>$Y27="Gráfico 19"</formula>
    </cfRule>
    <cfRule type="expression" dxfId="1421" priority="2390">
      <formula>$Y27="Gráfico 17"</formula>
    </cfRule>
    <cfRule type="expression" dxfId="1420" priority="2391">
      <formula>$Y27="Gráfico 16"</formula>
    </cfRule>
    <cfRule type="expression" dxfId="1419" priority="2392">
      <formula>$Y27="Gráfico 15"</formula>
    </cfRule>
    <cfRule type="expression" dxfId="1418" priority="2393">
      <formula>$Y27="Gráfico 14"</formula>
    </cfRule>
    <cfRule type="expression" dxfId="1417" priority="2394">
      <formula>$Y27="Gráfico 12"</formula>
    </cfRule>
    <cfRule type="expression" dxfId="1416" priority="2395">
      <formula>$Y27="Gráfico 13"</formula>
    </cfRule>
    <cfRule type="expression" dxfId="1415" priority="2396">
      <formula>$Y27="Gráfico 11"</formula>
    </cfRule>
    <cfRule type="expression" dxfId="1414" priority="2397">
      <formula>$Y27="Gráfico 9"</formula>
    </cfRule>
    <cfRule type="expression" dxfId="1413" priority="2398">
      <formula>$Y27="Gráfico 8"</formula>
    </cfRule>
    <cfRule type="expression" dxfId="1412" priority="2399">
      <formula>$Y27="Gráfico 7"</formula>
    </cfRule>
    <cfRule type="expression" dxfId="1411" priority="2400">
      <formula>$Y27="Gráfico 6"</formula>
    </cfRule>
    <cfRule type="expression" dxfId="1410" priority="2401">
      <formula>$Y27="Gráfico 4"</formula>
    </cfRule>
    <cfRule type="expression" dxfId="1409" priority="2402">
      <formula>$Y27="Gráfico 3"</formula>
    </cfRule>
    <cfRule type="expression" dxfId="1408" priority="2403">
      <formula>$Y27="Gráfico 2"</formula>
    </cfRule>
    <cfRule type="expression" dxfId="1407" priority="2404">
      <formula>$Y27="Gráfico 1"</formula>
    </cfRule>
    <cfRule type="expression" dxfId="1406" priority="2405">
      <formula>$Y27="Gráfico 5"</formula>
    </cfRule>
  </conditionalFormatting>
  <conditionalFormatting sqref="M28">
    <cfRule type="expression" dxfId="1405" priority="2332">
      <formula>$Y28="Reporte 2"</formula>
    </cfRule>
    <cfRule type="expression" dxfId="1404" priority="2333">
      <formula>$Y28="Reporte 1"</formula>
    </cfRule>
    <cfRule type="expression" dxfId="1403" priority="2334">
      <formula>$Y28="Informe 10"</formula>
    </cfRule>
    <cfRule type="expression" dxfId="1402" priority="2335">
      <formula>$Y28="Informe 9"</formula>
    </cfRule>
    <cfRule type="expression" dxfId="1401" priority="2336">
      <formula>$Y28="Informe 8"</formula>
    </cfRule>
    <cfRule type="expression" dxfId="1400" priority="2337">
      <formula>$Y28="Informe 7"</formula>
    </cfRule>
    <cfRule type="expression" dxfId="1399" priority="2338">
      <formula>$Y28="Informe 6"</formula>
    </cfRule>
    <cfRule type="expression" dxfId="1398" priority="2339">
      <formula>$Y28="Informe 5"</formula>
    </cfRule>
    <cfRule type="expression" dxfId="1397" priority="2340">
      <formula>$Y28="Informe 4"</formula>
    </cfRule>
    <cfRule type="expression" dxfId="1396" priority="2341">
      <formula>$Y28="Informe 3"</formula>
    </cfRule>
    <cfRule type="expression" dxfId="1395" priority="2342">
      <formula>$Y28="Informe 2"</formula>
    </cfRule>
    <cfRule type="expression" dxfId="1394" priority="2343">
      <formula>$Y28="Informe 1"</formula>
    </cfRule>
    <cfRule type="expression" dxfId="1393" priority="2344">
      <formula>$Y28="Gráfico 10"</formula>
    </cfRule>
    <cfRule type="expression" dxfId="1392" priority="2345">
      <formula>$Y28="Gráfico 25"</formula>
    </cfRule>
    <cfRule type="expression" dxfId="1391" priority="2346">
      <formula>$Y28="Gráfico 24"</formula>
    </cfRule>
    <cfRule type="expression" dxfId="1390" priority="2347">
      <formula>$Y28="Gráfico 23"</formula>
    </cfRule>
    <cfRule type="expression" dxfId="1389" priority="2348">
      <formula>$Y28="Gráfico 22"</formula>
    </cfRule>
    <cfRule type="expression" dxfId="1388" priority="2349">
      <formula>$Y28="Gráfico 21"</formula>
    </cfRule>
    <cfRule type="expression" dxfId="1387" priority="2350">
      <formula>$Y28="Gráfico 20"</formula>
    </cfRule>
    <cfRule type="expression" dxfId="1386" priority="2351">
      <formula>$Y28="Gráfico 18"</formula>
    </cfRule>
    <cfRule type="expression" dxfId="1385" priority="2352">
      <formula>$Y28="Gráfico 19"</formula>
    </cfRule>
    <cfRule type="expression" dxfId="1384" priority="2353">
      <formula>$Y28="Gráfico 17"</formula>
    </cfRule>
    <cfRule type="expression" dxfId="1383" priority="2354">
      <formula>$Y28="Gráfico 16"</formula>
    </cfRule>
    <cfRule type="expression" dxfId="1382" priority="2355">
      <formula>$Y28="Gráfico 15"</formula>
    </cfRule>
    <cfRule type="expression" dxfId="1381" priority="2356">
      <formula>$Y28="Gráfico 14"</formula>
    </cfRule>
    <cfRule type="expression" dxfId="1380" priority="2357">
      <formula>$Y28="Gráfico 12"</formula>
    </cfRule>
    <cfRule type="expression" dxfId="1379" priority="2358">
      <formula>$Y28="Gráfico 13"</formula>
    </cfRule>
    <cfRule type="expression" dxfId="1378" priority="2359">
      <formula>$Y28="Gráfico 11"</formula>
    </cfRule>
    <cfRule type="expression" dxfId="1377" priority="2360">
      <formula>$Y28="Gráfico 9"</formula>
    </cfRule>
    <cfRule type="expression" dxfId="1376" priority="2361">
      <formula>$Y28="Gráfico 8"</formula>
    </cfRule>
    <cfRule type="expression" dxfId="1375" priority="2362">
      <formula>$Y28="Gráfico 7"</formula>
    </cfRule>
    <cfRule type="expression" dxfId="1374" priority="2363">
      <formula>$Y28="Gráfico 6"</formula>
    </cfRule>
    <cfRule type="expression" dxfId="1373" priority="2364">
      <formula>$Y28="Gráfico 4"</formula>
    </cfRule>
    <cfRule type="expression" dxfId="1372" priority="2365">
      <formula>$Y28="Gráfico 3"</formula>
    </cfRule>
    <cfRule type="expression" dxfId="1371" priority="2366">
      <formula>$Y28="Gráfico 2"</formula>
    </cfRule>
    <cfRule type="expression" dxfId="1370" priority="2367">
      <formula>$Y28="Gráfico 1"</formula>
    </cfRule>
    <cfRule type="expression" dxfId="1369" priority="2368">
      <formula>$Y28="Gráfico 5"</formula>
    </cfRule>
  </conditionalFormatting>
  <conditionalFormatting sqref="M29">
    <cfRule type="expression" dxfId="1368" priority="2295">
      <formula>$Y29="Reporte 2"</formula>
    </cfRule>
    <cfRule type="expression" dxfId="1367" priority="2296">
      <formula>$Y29="Reporte 1"</formula>
    </cfRule>
    <cfRule type="expression" dxfId="1366" priority="2297">
      <formula>$Y29="Informe 10"</formula>
    </cfRule>
    <cfRule type="expression" dxfId="1365" priority="2298">
      <formula>$Y29="Informe 9"</formula>
    </cfRule>
    <cfRule type="expression" dxfId="1364" priority="2299">
      <formula>$Y29="Informe 8"</formula>
    </cfRule>
    <cfRule type="expression" dxfId="1363" priority="2300">
      <formula>$Y29="Informe 7"</formula>
    </cfRule>
    <cfRule type="expression" dxfId="1362" priority="2301">
      <formula>$Y29="Informe 6"</formula>
    </cfRule>
    <cfRule type="expression" dxfId="1361" priority="2302">
      <formula>$Y29="Informe 5"</formula>
    </cfRule>
    <cfRule type="expression" dxfId="1360" priority="2303">
      <formula>$Y29="Informe 4"</formula>
    </cfRule>
    <cfRule type="expression" dxfId="1359" priority="2304">
      <formula>$Y29="Informe 3"</formula>
    </cfRule>
    <cfRule type="expression" dxfId="1358" priority="2305">
      <formula>$Y29="Informe 2"</formula>
    </cfRule>
    <cfRule type="expression" dxfId="1357" priority="2306">
      <formula>$Y29="Informe 1"</formula>
    </cfRule>
    <cfRule type="expression" dxfId="1356" priority="2307">
      <formula>$Y29="Gráfico 10"</formula>
    </cfRule>
    <cfRule type="expression" dxfId="1355" priority="2308">
      <formula>$Y29="Gráfico 25"</formula>
    </cfRule>
    <cfRule type="expression" dxfId="1354" priority="2309">
      <formula>$Y29="Gráfico 24"</formula>
    </cfRule>
    <cfRule type="expression" dxfId="1353" priority="2310">
      <formula>$Y29="Gráfico 23"</formula>
    </cfRule>
    <cfRule type="expression" dxfId="1352" priority="2311">
      <formula>$Y29="Gráfico 22"</formula>
    </cfRule>
    <cfRule type="expression" dxfId="1351" priority="2312">
      <formula>$Y29="Gráfico 21"</formula>
    </cfRule>
    <cfRule type="expression" dxfId="1350" priority="2313">
      <formula>$Y29="Gráfico 20"</formula>
    </cfRule>
    <cfRule type="expression" dxfId="1349" priority="2314">
      <formula>$Y29="Gráfico 18"</formula>
    </cfRule>
    <cfRule type="expression" dxfId="1348" priority="2315">
      <formula>$Y29="Gráfico 19"</formula>
    </cfRule>
    <cfRule type="expression" dxfId="1347" priority="2316">
      <formula>$Y29="Gráfico 17"</formula>
    </cfRule>
    <cfRule type="expression" dxfId="1346" priority="2317">
      <formula>$Y29="Gráfico 16"</formula>
    </cfRule>
    <cfRule type="expression" dxfId="1345" priority="2318">
      <formula>$Y29="Gráfico 15"</formula>
    </cfRule>
    <cfRule type="expression" dxfId="1344" priority="2319">
      <formula>$Y29="Gráfico 14"</formula>
    </cfRule>
    <cfRule type="expression" dxfId="1343" priority="2320">
      <formula>$Y29="Gráfico 12"</formula>
    </cfRule>
    <cfRule type="expression" dxfId="1342" priority="2321">
      <formula>$Y29="Gráfico 13"</formula>
    </cfRule>
    <cfRule type="expression" dxfId="1341" priority="2322">
      <formula>$Y29="Gráfico 11"</formula>
    </cfRule>
    <cfRule type="expression" dxfId="1340" priority="2323">
      <formula>$Y29="Gráfico 9"</formula>
    </cfRule>
    <cfRule type="expression" dxfId="1339" priority="2324">
      <formula>$Y29="Gráfico 8"</formula>
    </cfRule>
    <cfRule type="expression" dxfId="1338" priority="2325">
      <formula>$Y29="Gráfico 7"</formula>
    </cfRule>
    <cfRule type="expression" dxfId="1337" priority="2326">
      <formula>$Y29="Gráfico 6"</formula>
    </cfRule>
    <cfRule type="expression" dxfId="1336" priority="2327">
      <formula>$Y29="Gráfico 4"</formula>
    </cfRule>
    <cfRule type="expression" dxfId="1335" priority="2328">
      <formula>$Y29="Gráfico 3"</formula>
    </cfRule>
    <cfRule type="expression" dxfId="1334" priority="2329">
      <formula>$Y29="Gráfico 2"</formula>
    </cfRule>
    <cfRule type="expression" dxfId="1333" priority="2330">
      <formula>$Y29="Gráfico 1"</formula>
    </cfRule>
    <cfRule type="expression" dxfId="1332" priority="2331">
      <formula>$Y29="Gráfico 5"</formula>
    </cfRule>
  </conditionalFormatting>
  <conditionalFormatting sqref="M30">
    <cfRule type="expression" dxfId="1331" priority="2258">
      <formula>$Y30="Reporte 2"</formula>
    </cfRule>
    <cfRule type="expression" dxfId="1330" priority="2259">
      <formula>$Y30="Reporte 1"</formula>
    </cfRule>
    <cfRule type="expression" dxfId="1329" priority="2260">
      <formula>$Y30="Informe 10"</formula>
    </cfRule>
    <cfRule type="expression" dxfId="1328" priority="2261">
      <formula>$Y30="Informe 9"</formula>
    </cfRule>
    <cfRule type="expression" dxfId="1327" priority="2262">
      <formula>$Y30="Informe 8"</formula>
    </cfRule>
    <cfRule type="expression" dxfId="1326" priority="2263">
      <formula>$Y30="Informe 7"</formula>
    </cfRule>
    <cfRule type="expression" dxfId="1325" priority="2264">
      <formula>$Y30="Informe 6"</formula>
    </cfRule>
    <cfRule type="expression" dxfId="1324" priority="2265">
      <formula>$Y30="Informe 5"</formula>
    </cfRule>
    <cfRule type="expression" dxfId="1323" priority="2266">
      <formula>$Y30="Informe 4"</formula>
    </cfRule>
    <cfRule type="expression" dxfId="1322" priority="2267">
      <formula>$Y30="Informe 3"</formula>
    </cfRule>
    <cfRule type="expression" dxfId="1321" priority="2268">
      <formula>$Y30="Informe 2"</formula>
    </cfRule>
    <cfRule type="expression" dxfId="1320" priority="2269">
      <formula>$Y30="Informe 1"</formula>
    </cfRule>
    <cfRule type="expression" dxfId="1319" priority="2270">
      <formula>$Y30="Gráfico 10"</formula>
    </cfRule>
    <cfRule type="expression" dxfId="1318" priority="2271">
      <formula>$Y30="Gráfico 25"</formula>
    </cfRule>
    <cfRule type="expression" dxfId="1317" priority="2272">
      <formula>$Y30="Gráfico 24"</formula>
    </cfRule>
    <cfRule type="expression" dxfId="1316" priority="2273">
      <formula>$Y30="Gráfico 23"</formula>
    </cfRule>
    <cfRule type="expression" dxfId="1315" priority="2274">
      <formula>$Y30="Gráfico 22"</formula>
    </cfRule>
    <cfRule type="expression" dxfId="1314" priority="2275">
      <formula>$Y30="Gráfico 21"</formula>
    </cfRule>
    <cfRule type="expression" dxfId="1313" priority="2276">
      <formula>$Y30="Gráfico 20"</formula>
    </cfRule>
    <cfRule type="expression" dxfId="1312" priority="2277">
      <formula>$Y30="Gráfico 18"</formula>
    </cfRule>
    <cfRule type="expression" dxfId="1311" priority="2278">
      <formula>$Y30="Gráfico 19"</formula>
    </cfRule>
    <cfRule type="expression" dxfId="1310" priority="2279">
      <formula>$Y30="Gráfico 17"</formula>
    </cfRule>
    <cfRule type="expression" dxfId="1309" priority="2280">
      <formula>$Y30="Gráfico 16"</formula>
    </cfRule>
    <cfRule type="expression" dxfId="1308" priority="2281">
      <formula>$Y30="Gráfico 15"</formula>
    </cfRule>
    <cfRule type="expression" dxfId="1307" priority="2282">
      <formula>$Y30="Gráfico 14"</formula>
    </cfRule>
    <cfRule type="expression" dxfId="1306" priority="2283">
      <formula>$Y30="Gráfico 12"</formula>
    </cfRule>
    <cfRule type="expression" dxfId="1305" priority="2284">
      <formula>$Y30="Gráfico 13"</formula>
    </cfRule>
    <cfRule type="expression" dxfId="1304" priority="2285">
      <formula>$Y30="Gráfico 11"</formula>
    </cfRule>
    <cfRule type="expression" dxfId="1303" priority="2286">
      <formula>$Y30="Gráfico 9"</formula>
    </cfRule>
    <cfRule type="expression" dxfId="1302" priority="2287">
      <formula>$Y30="Gráfico 8"</formula>
    </cfRule>
    <cfRule type="expression" dxfId="1301" priority="2288">
      <formula>$Y30="Gráfico 7"</formula>
    </cfRule>
    <cfRule type="expression" dxfId="1300" priority="2289">
      <formula>$Y30="Gráfico 6"</formula>
    </cfRule>
    <cfRule type="expression" dxfId="1299" priority="2290">
      <formula>$Y30="Gráfico 4"</formula>
    </cfRule>
    <cfRule type="expression" dxfId="1298" priority="2291">
      <formula>$Y30="Gráfico 3"</formula>
    </cfRule>
    <cfRule type="expression" dxfId="1297" priority="2292">
      <formula>$Y30="Gráfico 2"</formula>
    </cfRule>
    <cfRule type="expression" dxfId="1296" priority="2293">
      <formula>$Y30="Gráfico 1"</formula>
    </cfRule>
    <cfRule type="expression" dxfId="1295" priority="2294">
      <formula>$Y30="Gráfico 5"</formula>
    </cfRule>
  </conditionalFormatting>
  <conditionalFormatting sqref="M31">
    <cfRule type="expression" dxfId="1294" priority="2221">
      <formula>$Y31="Reporte 2"</formula>
    </cfRule>
    <cfRule type="expression" dxfId="1293" priority="2222">
      <formula>$Y31="Reporte 1"</formula>
    </cfRule>
    <cfRule type="expression" dxfId="1292" priority="2223">
      <formula>$Y31="Informe 10"</formula>
    </cfRule>
    <cfRule type="expression" dxfId="1291" priority="2224">
      <formula>$Y31="Informe 9"</formula>
    </cfRule>
    <cfRule type="expression" dxfId="1290" priority="2225">
      <formula>$Y31="Informe 8"</formula>
    </cfRule>
    <cfRule type="expression" dxfId="1289" priority="2226">
      <formula>$Y31="Informe 7"</formula>
    </cfRule>
    <cfRule type="expression" dxfId="1288" priority="2227">
      <formula>$Y31="Informe 6"</formula>
    </cfRule>
    <cfRule type="expression" dxfId="1287" priority="2228">
      <formula>$Y31="Informe 5"</formula>
    </cfRule>
    <cfRule type="expression" dxfId="1286" priority="2229">
      <formula>$Y31="Informe 4"</formula>
    </cfRule>
    <cfRule type="expression" dxfId="1285" priority="2230">
      <formula>$Y31="Informe 3"</formula>
    </cfRule>
    <cfRule type="expression" dxfId="1284" priority="2231">
      <formula>$Y31="Informe 2"</formula>
    </cfRule>
    <cfRule type="expression" dxfId="1283" priority="2232">
      <formula>$Y31="Informe 1"</formula>
    </cfRule>
    <cfRule type="expression" dxfId="1282" priority="2233">
      <formula>$Y31="Gráfico 10"</formula>
    </cfRule>
    <cfRule type="expression" dxfId="1281" priority="2234">
      <formula>$Y31="Gráfico 25"</formula>
    </cfRule>
    <cfRule type="expression" dxfId="1280" priority="2235">
      <formula>$Y31="Gráfico 24"</formula>
    </cfRule>
    <cfRule type="expression" dxfId="1279" priority="2236">
      <formula>$Y31="Gráfico 23"</formula>
    </cfRule>
    <cfRule type="expression" dxfId="1278" priority="2237">
      <formula>$Y31="Gráfico 22"</formula>
    </cfRule>
    <cfRule type="expression" dxfId="1277" priority="2238">
      <formula>$Y31="Gráfico 21"</formula>
    </cfRule>
    <cfRule type="expression" dxfId="1276" priority="2239">
      <formula>$Y31="Gráfico 20"</formula>
    </cfRule>
    <cfRule type="expression" dxfId="1275" priority="2240">
      <formula>$Y31="Gráfico 18"</formula>
    </cfRule>
    <cfRule type="expression" dxfId="1274" priority="2241">
      <formula>$Y31="Gráfico 19"</formula>
    </cfRule>
    <cfRule type="expression" dxfId="1273" priority="2242">
      <formula>$Y31="Gráfico 17"</formula>
    </cfRule>
    <cfRule type="expression" dxfId="1272" priority="2243">
      <formula>$Y31="Gráfico 16"</formula>
    </cfRule>
    <cfRule type="expression" dxfId="1271" priority="2244">
      <formula>$Y31="Gráfico 15"</formula>
    </cfRule>
    <cfRule type="expression" dxfId="1270" priority="2245">
      <formula>$Y31="Gráfico 14"</formula>
    </cfRule>
    <cfRule type="expression" dxfId="1269" priority="2246">
      <formula>$Y31="Gráfico 12"</formula>
    </cfRule>
    <cfRule type="expression" dxfId="1268" priority="2247">
      <formula>$Y31="Gráfico 13"</formula>
    </cfRule>
    <cfRule type="expression" dxfId="1267" priority="2248">
      <formula>$Y31="Gráfico 11"</formula>
    </cfRule>
    <cfRule type="expression" dxfId="1266" priority="2249">
      <formula>$Y31="Gráfico 9"</formula>
    </cfRule>
    <cfRule type="expression" dxfId="1265" priority="2250">
      <formula>$Y31="Gráfico 8"</formula>
    </cfRule>
    <cfRule type="expression" dxfId="1264" priority="2251">
      <formula>$Y31="Gráfico 7"</formula>
    </cfRule>
    <cfRule type="expression" dxfId="1263" priority="2252">
      <formula>$Y31="Gráfico 6"</formula>
    </cfRule>
    <cfRule type="expression" dxfId="1262" priority="2253">
      <formula>$Y31="Gráfico 4"</formula>
    </cfRule>
    <cfRule type="expression" dxfId="1261" priority="2254">
      <formula>$Y31="Gráfico 3"</formula>
    </cfRule>
    <cfRule type="expression" dxfId="1260" priority="2255">
      <formula>$Y31="Gráfico 2"</formula>
    </cfRule>
    <cfRule type="expression" dxfId="1259" priority="2256">
      <formula>$Y31="Gráfico 1"</formula>
    </cfRule>
    <cfRule type="expression" dxfId="1258" priority="2257">
      <formula>$Y31="Gráfico 5"</formula>
    </cfRule>
  </conditionalFormatting>
  <conditionalFormatting sqref="S24">
    <cfRule type="expression" dxfId="1257" priority="2184">
      <formula>$Y24="Reporte 2"</formula>
    </cfRule>
    <cfRule type="expression" dxfId="1256" priority="2185">
      <formula>$Y24="Reporte 1"</formula>
    </cfRule>
    <cfRule type="expression" dxfId="1255" priority="2186">
      <formula>$Y24="Informe 10"</formula>
    </cfRule>
    <cfRule type="expression" dxfId="1254" priority="2187">
      <formula>$Y24="Informe 9"</formula>
    </cfRule>
    <cfRule type="expression" dxfId="1253" priority="2188">
      <formula>$Y24="Informe 8"</formula>
    </cfRule>
    <cfRule type="expression" dxfId="1252" priority="2189">
      <formula>$Y24="Informe 7"</formula>
    </cfRule>
    <cfRule type="expression" dxfId="1251" priority="2190">
      <formula>$Y24="Informe 6"</formula>
    </cfRule>
    <cfRule type="expression" dxfId="1250" priority="2191">
      <formula>$Y24="Informe 5"</formula>
    </cfRule>
    <cfRule type="expression" dxfId="1249" priority="2192">
      <formula>$Y24="Informe 4"</formula>
    </cfRule>
    <cfRule type="expression" dxfId="1248" priority="2193">
      <formula>$Y24="Informe 3"</formula>
    </cfRule>
    <cfRule type="expression" dxfId="1247" priority="2194">
      <formula>$Y24="Informe 2"</formula>
    </cfRule>
    <cfRule type="expression" dxfId="1246" priority="2195">
      <formula>$Y24="Informe 1"</formula>
    </cfRule>
    <cfRule type="expression" dxfId="1245" priority="2196">
      <formula>$Y24="Gráfico 10"</formula>
    </cfRule>
    <cfRule type="expression" dxfId="1244" priority="2197">
      <formula>$Y24="Gráfico 25"</formula>
    </cfRule>
    <cfRule type="expression" dxfId="1243" priority="2198">
      <formula>$Y24="Gráfico 24"</formula>
    </cfRule>
    <cfRule type="expression" dxfId="1242" priority="2199">
      <formula>$Y24="Gráfico 23"</formula>
    </cfRule>
    <cfRule type="expression" dxfId="1241" priority="2200">
      <formula>$Y24="Gráfico 22"</formula>
    </cfRule>
    <cfRule type="expression" dxfId="1240" priority="2201">
      <formula>$Y24="Gráfico 21"</formula>
    </cfRule>
    <cfRule type="expression" dxfId="1239" priority="2202">
      <formula>$Y24="Gráfico 20"</formula>
    </cfRule>
    <cfRule type="expression" dxfId="1238" priority="2203">
      <formula>$Y24="Gráfico 18"</formula>
    </cfRule>
    <cfRule type="expression" dxfId="1237" priority="2204">
      <formula>$Y24="Gráfico 19"</formula>
    </cfRule>
    <cfRule type="expression" dxfId="1236" priority="2205">
      <formula>$Y24="Gráfico 17"</formula>
    </cfRule>
    <cfRule type="expression" dxfId="1235" priority="2206">
      <formula>$Y24="Gráfico 16"</formula>
    </cfRule>
    <cfRule type="expression" dxfId="1234" priority="2207">
      <formula>$Y24="Gráfico 15"</formula>
    </cfRule>
    <cfRule type="expression" dxfId="1233" priority="2208">
      <formula>$Y24="Gráfico 14"</formula>
    </cfRule>
    <cfRule type="expression" dxfId="1232" priority="2209">
      <formula>$Y24="Gráfico 12"</formula>
    </cfRule>
    <cfRule type="expression" dxfId="1231" priority="2210">
      <formula>$Y24="Gráfico 13"</formula>
    </cfRule>
    <cfRule type="expression" dxfId="1230" priority="2211">
      <formula>$Y24="Gráfico 11"</formula>
    </cfRule>
    <cfRule type="expression" dxfId="1229" priority="2212">
      <formula>$Y24="Gráfico 9"</formula>
    </cfRule>
    <cfRule type="expression" dxfId="1228" priority="2213">
      <formula>$Y24="Gráfico 8"</formula>
    </cfRule>
    <cfRule type="expression" dxfId="1227" priority="2214">
      <formula>$Y24="Gráfico 7"</formula>
    </cfRule>
    <cfRule type="expression" dxfId="1226" priority="2215">
      <formula>$Y24="Gráfico 6"</formula>
    </cfRule>
    <cfRule type="expression" dxfId="1225" priority="2216">
      <formula>$Y24="Gráfico 4"</formula>
    </cfRule>
    <cfRule type="expression" dxfId="1224" priority="2217">
      <formula>$Y24="Gráfico 3"</formula>
    </cfRule>
    <cfRule type="expression" dxfId="1223" priority="2218">
      <formula>$Y24="Gráfico 2"</formula>
    </cfRule>
    <cfRule type="expression" dxfId="1222" priority="2219">
      <formula>$Y24="Gráfico 1"</formula>
    </cfRule>
    <cfRule type="expression" dxfId="1221" priority="2220">
      <formula>$Y24="Gráfico 5"</formula>
    </cfRule>
  </conditionalFormatting>
  <conditionalFormatting sqref="S25">
    <cfRule type="expression" dxfId="1220" priority="2147">
      <formula>$Y25="Reporte 2"</formula>
    </cfRule>
    <cfRule type="expression" dxfId="1219" priority="2148">
      <formula>$Y25="Reporte 1"</formula>
    </cfRule>
    <cfRule type="expression" dxfId="1218" priority="2149">
      <formula>$Y25="Informe 10"</formula>
    </cfRule>
    <cfRule type="expression" dxfId="1217" priority="2150">
      <formula>$Y25="Informe 9"</formula>
    </cfRule>
    <cfRule type="expression" dxfId="1216" priority="2151">
      <formula>$Y25="Informe 8"</formula>
    </cfRule>
    <cfRule type="expression" dxfId="1215" priority="2152">
      <formula>$Y25="Informe 7"</formula>
    </cfRule>
    <cfRule type="expression" dxfId="1214" priority="2153">
      <formula>$Y25="Informe 6"</formula>
    </cfRule>
    <cfRule type="expression" dxfId="1213" priority="2154">
      <formula>$Y25="Informe 5"</formula>
    </cfRule>
    <cfRule type="expression" dxfId="1212" priority="2155">
      <formula>$Y25="Informe 4"</formula>
    </cfRule>
    <cfRule type="expression" dxfId="1211" priority="2156">
      <formula>$Y25="Informe 3"</formula>
    </cfRule>
    <cfRule type="expression" dxfId="1210" priority="2157">
      <formula>$Y25="Informe 2"</formula>
    </cfRule>
    <cfRule type="expression" dxfId="1209" priority="2158">
      <formula>$Y25="Informe 1"</formula>
    </cfRule>
    <cfRule type="expression" dxfId="1208" priority="2159">
      <formula>$Y25="Gráfico 10"</formula>
    </cfRule>
    <cfRule type="expression" dxfId="1207" priority="2160">
      <formula>$Y25="Gráfico 25"</formula>
    </cfRule>
    <cfRule type="expression" dxfId="1206" priority="2161">
      <formula>$Y25="Gráfico 24"</formula>
    </cfRule>
    <cfRule type="expression" dxfId="1205" priority="2162">
      <formula>$Y25="Gráfico 23"</formula>
    </cfRule>
    <cfRule type="expression" dxfId="1204" priority="2163">
      <formula>$Y25="Gráfico 22"</formula>
    </cfRule>
    <cfRule type="expression" dxfId="1203" priority="2164">
      <formula>$Y25="Gráfico 21"</formula>
    </cfRule>
    <cfRule type="expression" dxfId="1202" priority="2165">
      <formula>$Y25="Gráfico 20"</formula>
    </cfRule>
    <cfRule type="expression" dxfId="1201" priority="2166">
      <formula>$Y25="Gráfico 18"</formula>
    </cfRule>
    <cfRule type="expression" dxfId="1200" priority="2167">
      <formula>$Y25="Gráfico 19"</formula>
    </cfRule>
    <cfRule type="expression" dxfId="1199" priority="2168">
      <formula>$Y25="Gráfico 17"</formula>
    </cfRule>
    <cfRule type="expression" dxfId="1198" priority="2169">
      <formula>$Y25="Gráfico 16"</formula>
    </cfRule>
    <cfRule type="expression" dxfId="1197" priority="2170">
      <formula>$Y25="Gráfico 15"</formula>
    </cfRule>
    <cfRule type="expression" dxfId="1196" priority="2171">
      <formula>$Y25="Gráfico 14"</formula>
    </cfRule>
    <cfRule type="expression" dxfId="1195" priority="2172">
      <formula>$Y25="Gráfico 12"</formula>
    </cfRule>
    <cfRule type="expression" dxfId="1194" priority="2173">
      <formula>$Y25="Gráfico 13"</formula>
    </cfRule>
    <cfRule type="expression" dxfId="1193" priority="2174">
      <formula>$Y25="Gráfico 11"</formula>
    </cfRule>
    <cfRule type="expression" dxfId="1192" priority="2175">
      <formula>$Y25="Gráfico 9"</formula>
    </cfRule>
    <cfRule type="expression" dxfId="1191" priority="2176">
      <formula>$Y25="Gráfico 8"</formula>
    </cfRule>
    <cfRule type="expression" dxfId="1190" priority="2177">
      <formula>$Y25="Gráfico 7"</formula>
    </cfRule>
    <cfRule type="expression" dxfId="1189" priority="2178">
      <formula>$Y25="Gráfico 6"</formula>
    </cfRule>
    <cfRule type="expression" dxfId="1188" priority="2179">
      <formula>$Y25="Gráfico 4"</formula>
    </cfRule>
    <cfRule type="expression" dxfId="1187" priority="2180">
      <formula>$Y25="Gráfico 3"</formula>
    </cfRule>
    <cfRule type="expression" dxfId="1186" priority="2181">
      <formula>$Y25="Gráfico 2"</formula>
    </cfRule>
    <cfRule type="expression" dxfId="1185" priority="2182">
      <formula>$Y25="Gráfico 1"</formula>
    </cfRule>
    <cfRule type="expression" dxfId="1184" priority="2183">
      <formula>$Y25="Gráfico 5"</formula>
    </cfRule>
  </conditionalFormatting>
  <conditionalFormatting sqref="S26">
    <cfRule type="expression" dxfId="1183" priority="2110">
      <formula>$Y26="Reporte 2"</formula>
    </cfRule>
    <cfRule type="expression" dxfId="1182" priority="2111">
      <formula>$Y26="Reporte 1"</formula>
    </cfRule>
    <cfRule type="expression" dxfId="1181" priority="2112">
      <formula>$Y26="Informe 10"</formula>
    </cfRule>
    <cfRule type="expression" dxfId="1180" priority="2113">
      <formula>$Y26="Informe 9"</formula>
    </cfRule>
    <cfRule type="expression" dxfId="1179" priority="2114">
      <formula>$Y26="Informe 8"</formula>
    </cfRule>
    <cfRule type="expression" dxfId="1178" priority="2115">
      <formula>$Y26="Informe 7"</formula>
    </cfRule>
    <cfRule type="expression" dxfId="1177" priority="2116">
      <formula>$Y26="Informe 6"</formula>
    </cfRule>
    <cfRule type="expression" dxfId="1176" priority="2117">
      <formula>$Y26="Informe 5"</formula>
    </cfRule>
    <cfRule type="expression" dxfId="1175" priority="2118">
      <formula>$Y26="Informe 4"</formula>
    </cfRule>
    <cfRule type="expression" dxfId="1174" priority="2119">
      <formula>$Y26="Informe 3"</formula>
    </cfRule>
    <cfRule type="expression" dxfId="1173" priority="2120">
      <formula>$Y26="Informe 2"</formula>
    </cfRule>
    <cfRule type="expression" dxfId="1172" priority="2121">
      <formula>$Y26="Informe 1"</formula>
    </cfRule>
    <cfRule type="expression" dxfId="1171" priority="2122">
      <formula>$Y26="Gráfico 10"</formula>
    </cfRule>
    <cfRule type="expression" dxfId="1170" priority="2123">
      <formula>$Y26="Gráfico 25"</formula>
    </cfRule>
    <cfRule type="expression" dxfId="1169" priority="2124">
      <formula>$Y26="Gráfico 24"</formula>
    </cfRule>
    <cfRule type="expression" dxfId="1168" priority="2125">
      <formula>$Y26="Gráfico 23"</formula>
    </cfRule>
    <cfRule type="expression" dxfId="1167" priority="2126">
      <formula>$Y26="Gráfico 22"</formula>
    </cfRule>
    <cfRule type="expression" dxfId="1166" priority="2127">
      <formula>$Y26="Gráfico 21"</formula>
    </cfRule>
    <cfRule type="expression" dxfId="1165" priority="2128">
      <formula>$Y26="Gráfico 20"</formula>
    </cfRule>
    <cfRule type="expression" dxfId="1164" priority="2129">
      <formula>$Y26="Gráfico 18"</formula>
    </cfRule>
    <cfRule type="expression" dxfId="1163" priority="2130">
      <formula>$Y26="Gráfico 19"</formula>
    </cfRule>
    <cfRule type="expression" dxfId="1162" priority="2131">
      <formula>$Y26="Gráfico 17"</formula>
    </cfRule>
    <cfRule type="expression" dxfId="1161" priority="2132">
      <formula>$Y26="Gráfico 16"</formula>
    </cfRule>
    <cfRule type="expression" dxfId="1160" priority="2133">
      <formula>$Y26="Gráfico 15"</formula>
    </cfRule>
    <cfRule type="expression" dxfId="1159" priority="2134">
      <formula>$Y26="Gráfico 14"</formula>
    </cfRule>
    <cfRule type="expression" dxfId="1158" priority="2135">
      <formula>$Y26="Gráfico 12"</formula>
    </cfRule>
    <cfRule type="expression" dxfId="1157" priority="2136">
      <formula>$Y26="Gráfico 13"</formula>
    </cfRule>
    <cfRule type="expression" dxfId="1156" priority="2137">
      <formula>$Y26="Gráfico 11"</formula>
    </cfRule>
    <cfRule type="expression" dxfId="1155" priority="2138">
      <formula>$Y26="Gráfico 9"</formula>
    </cfRule>
    <cfRule type="expression" dxfId="1154" priority="2139">
      <formula>$Y26="Gráfico 8"</formula>
    </cfRule>
    <cfRule type="expression" dxfId="1153" priority="2140">
      <formula>$Y26="Gráfico 7"</formula>
    </cfRule>
    <cfRule type="expression" dxfId="1152" priority="2141">
      <formula>$Y26="Gráfico 6"</formula>
    </cfRule>
    <cfRule type="expression" dxfId="1151" priority="2142">
      <formula>$Y26="Gráfico 4"</formula>
    </cfRule>
    <cfRule type="expression" dxfId="1150" priority="2143">
      <formula>$Y26="Gráfico 3"</formula>
    </cfRule>
    <cfRule type="expression" dxfId="1149" priority="2144">
      <formula>$Y26="Gráfico 2"</formula>
    </cfRule>
    <cfRule type="expression" dxfId="1148" priority="2145">
      <formula>$Y26="Gráfico 1"</formula>
    </cfRule>
    <cfRule type="expression" dxfId="1147" priority="2146">
      <formula>$Y26="Gráfico 5"</formula>
    </cfRule>
  </conditionalFormatting>
  <conditionalFormatting sqref="S27">
    <cfRule type="expression" dxfId="1146" priority="2073">
      <formula>$Y27="Reporte 2"</formula>
    </cfRule>
    <cfRule type="expression" dxfId="1145" priority="2074">
      <formula>$Y27="Reporte 1"</formula>
    </cfRule>
    <cfRule type="expression" dxfId="1144" priority="2075">
      <formula>$Y27="Informe 10"</formula>
    </cfRule>
    <cfRule type="expression" dxfId="1143" priority="2076">
      <formula>$Y27="Informe 9"</formula>
    </cfRule>
    <cfRule type="expression" dxfId="1142" priority="2077">
      <formula>$Y27="Informe 8"</formula>
    </cfRule>
    <cfRule type="expression" dxfId="1141" priority="2078">
      <formula>$Y27="Informe 7"</formula>
    </cfRule>
    <cfRule type="expression" dxfId="1140" priority="2079">
      <formula>$Y27="Informe 6"</formula>
    </cfRule>
    <cfRule type="expression" dxfId="1139" priority="2080">
      <formula>$Y27="Informe 5"</formula>
    </cfRule>
    <cfRule type="expression" dxfId="1138" priority="2081">
      <formula>$Y27="Informe 4"</formula>
    </cfRule>
    <cfRule type="expression" dxfId="1137" priority="2082">
      <formula>$Y27="Informe 3"</formula>
    </cfRule>
    <cfRule type="expression" dxfId="1136" priority="2083">
      <formula>$Y27="Informe 2"</formula>
    </cfRule>
    <cfRule type="expression" dxfId="1135" priority="2084">
      <formula>$Y27="Informe 1"</formula>
    </cfRule>
    <cfRule type="expression" dxfId="1134" priority="2085">
      <formula>$Y27="Gráfico 10"</formula>
    </cfRule>
    <cfRule type="expression" dxfId="1133" priority="2086">
      <formula>$Y27="Gráfico 25"</formula>
    </cfRule>
    <cfRule type="expression" dxfId="1132" priority="2087">
      <formula>$Y27="Gráfico 24"</formula>
    </cfRule>
    <cfRule type="expression" dxfId="1131" priority="2088">
      <formula>$Y27="Gráfico 23"</formula>
    </cfRule>
    <cfRule type="expression" dxfId="1130" priority="2089">
      <formula>$Y27="Gráfico 22"</formula>
    </cfRule>
    <cfRule type="expression" dxfId="1129" priority="2090">
      <formula>$Y27="Gráfico 21"</formula>
    </cfRule>
    <cfRule type="expression" dxfId="1128" priority="2091">
      <formula>$Y27="Gráfico 20"</formula>
    </cfRule>
    <cfRule type="expression" dxfId="1127" priority="2092">
      <formula>$Y27="Gráfico 18"</formula>
    </cfRule>
    <cfRule type="expression" dxfId="1126" priority="2093">
      <formula>$Y27="Gráfico 19"</formula>
    </cfRule>
    <cfRule type="expression" dxfId="1125" priority="2094">
      <formula>$Y27="Gráfico 17"</formula>
    </cfRule>
    <cfRule type="expression" dxfId="1124" priority="2095">
      <formula>$Y27="Gráfico 16"</formula>
    </cfRule>
    <cfRule type="expression" dxfId="1123" priority="2096">
      <formula>$Y27="Gráfico 15"</formula>
    </cfRule>
    <cfRule type="expression" dxfId="1122" priority="2097">
      <formula>$Y27="Gráfico 14"</formula>
    </cfRule>
    <cfRule type="expression" dxfId="1121" priority="2098">
      <formula>$Y27="Gráfico 12"</formula>
    </cfRule>
    <cfRule type="expression" dxfId="1120" priority="2099">
      <formula>$Y27="Gráfico 13"</formula>
    </cfRule>
    <cfRule type="expression" dxfId="1119" priority="2100">
      <formula>$Y27="Gráfico 11"</formula>
    </cfRule>
    <cfRule type="expression" dxfId="1118" priority="2101">
      <formula>$Y27="Gráfico 9"</formula>
    </cfRule>
    <cfRule type="expression" dxfId="1117" priority="2102">
      <formula>$Y27="Gráfico 8"</formula>
    </cfRule>
    <cfRule type="expression" dxfId="1116" priority="2103">
      <formula>$Y27="Gráfico 7"</formula>
    </cfRule>
    <cfRule type="expression" dxfId="1115" priority="2104">
      <formula>$Y27="Gráfico 6"</formula>
    </cfRule>
    <cfRule type="expression" dxfId="1114" priority="2105">
      <formula>$Y27="Gráfico 4"</formula>
    </cfRule>
    <cfRule type="expression" dxfId="1113" priority="2106">
      <formula>$Y27="Gráfico 3"</formula>
    </cfRule>
    <cfRule type="expression" dxfId="1112" priority="2107">
      <formula>$Y27="Gráfico 2"</formula>
    </cfRule>
    <cfRule type="expression" dxfId="1111" priority="2108">
      <formula>$Y27="Gráfico 1"</formula>
    </cfRule>
    <cfRule type="expression" dxfId="1110" priority="2109">
      <formula>$Y27="Gráfico 5"</formula>
    </cfRule>
  </conditionalFormatting>
  <conditionalFormatting sqref="S28">
    <cfRule type="expression" dxfId="1109" priority="2036">
      <formula>$Y28="Reporte 2"</formula>
    </cfRule>
    <cfRule type="expression" dxfId="1108" priority="2037">
      <formula>$Y28="Reporte 1"</formula>
    </cfRule>
    <cfRule type="expression" dxfId="1107" priority="2038">
      <formula>$Y28="Informe 10"</formula>
    </cfRule>
    <cfRule type="expression" dxfId="1106" priority="2039">
      <formula>$Y28="Informe 9"</formula>
    </cfRule>
    <cfRule type="expression" dxfId="1105" priority="2040">
      <formula>$Y28="Informe 8"</formula>
    </cfRule>
    <cfRule type="expression" dxfId="1104" priority="2041">
      <formula>$Y28="Informe 7"</formula>
    </cfRule>
    <cfRule type="expression" dxfId="1103" priority="2042">
      <formula>$Y28="Informe 6"</formula>
    </cfRule>
    <cfRule type="expression" dxfId="1102" priority="2043">
      <formula>$Y28="Informe 5"</formula>
    </cfRule>
    <cfRule type="expression" dxfId="1101" priority="2044">
      <formula>$Y28="Informe 4"</formula>
    </cfRule>
    <cfRule type="expression" dxfId="1100" priority="2045">
      <formula>$Y28="Informe 3"</formula>
    </cfRule>
    <cfRule type="expression" dxfId="1099" priority="2046">
      <formula>$Y28="Informe 2"</formula>
    </cfRule>
    <cfRule type="expression" dxfId="1098" priority="2047">
      <formula>$Y28="Informe 1"</formula>
    </cfRule>
    <cfRule type="expression" dxfId="1097" priority="2048">
      <formula>$Y28="Gráfico 10"</formula>
    </cfRule>
    <cfRule type="expression" dxfId="1096" priority="2049">
      <formula>$Y28="Gráfico 25"</formula>
    </cfRule>
    <cfRule type="expression" dxfId="1095" priority="2050">
      <formula>$Y28="Gráfico 24"</formula>
    </cfRule>
    <cfRule type="expression" dxfId="1094" priority="2051">
      <formula>$Y28="Gráfico 23"</formula>
    </cfRule>
    <cfRule type="expression" dxfId="1093" priority="2052">
      <formula>$Y28="Gráfico 22"</formula>
    </cfRule>
    <cfRule type="expression" dxfId="1092" priority="2053">
      <formula>$Y28="Gráfico 21"</formula>
    </cfRule>
    <cfRule type="expression" dxfId="1091" priority="2054">
      <formula>$Y28="Gráfico 20"</formula>
    </cfRule>
    <cfRule type="expression" dxfId="1090" priority="2055">
      <formula>$Y28="Gráfico 18"</formula>
    </cfRule>
    <cfRule type="expression" dxfId="1089" priority="2056">
      <formula>$Y28="Gráfico 19"</formula>
    </cfRule>
    <cfRule type="expression" dxfId="1088" priority="2057">
      <formula>$Y28="Gráfico 17"</formula>
    </cfRule>
    <cfRule type="expression" dxfId="1087" priority="2058">
      <formula>$Y28="Gráfico 16"</formula>
    </cfRule>
    <cfRule type="expression" dxfId="1086" priority="2059">
      <formula>$Y28="Gráfico 15"</formula>
    </cfRule>
    <cfRule type="expression" dxfId="1085" priority="2060">
      <formula>$Y28="Gráfico 14"</formula>
    </cfRule>
    <cfRule type="expression" dxfId="1084" priority="2061">
      <formula>$Y28="Gráfico 12"</formula>
    </cfRule>
    <cfRule type="expression" dxfId="1083" priority="2062">
      <formula>$Y28="Gráfico 13"</formula>
    </cfRule>
    <cfRule type="expression" dxfId="1082" priority="2063">
      <formula>$Y28="Gráfico 11"</formula>
    </cfRule>
    <cfRule type="expression" dxfId="1081" priority="2064">
      <formula>$Y28="Gráfico 9"</formula>
    </cfRule>
    <cfRule type="expression" dxfId="1080" priority="2065">
      <formula>$Y28="Gráfico 8"</formula>
    </cfRule>
    <cfRule type="expression" dxfId="1079" priority="2066">
      <formula>$Y28="Gráfico 7"</formula>
    </cfRule>
    <cfRule type="expression" dxfId="1078" priority="2067">
      <formula>$Y28="Gráfico 6"</formula>
    </cfRule>
    <cfRule type="expression" dxfId="1077" priority="2068">
      <formula>$Y28="Gráfico 4"</formula>
    </cfRule>
    <cfRule type="expression" dxfId="1076" priority="2069">
      <formula>$Y28="Gráfico 3"</formula>
    </cfRule>
    <cfRule type="expression" dxfId="1075" priority="2070">
      <formula>$Y28="Gráfico 2"</formula>
    </cfRule>
    <cfRule type="expression" dxfId="1074" priority="2071">
      <formula>$Y28="Gráfico 1"</formula>
    </cfRule>
    <cfRule type="expression" dxfId="1073" priority="2072">
      <formula>$Y28="Gráfico 5"</formula>
    </cfRule>
  </conditionalFormatting>
  <conditionalFormatting sqref="S29">
    <cfRule type="expression" dxfId="1072" priority="1999">
      <formula>$Y29="Reporte 2"</formula>
    </cfRule>
    <cfRule type="expression" dxfId="1071" priority="2000">
      <formula>$Y29="Reporte 1"</formula>
    </cfRule>
    <cfRule type="expression" dxfId="1070" priority="2001">
      <formula>$Y29="Informe 10"</formula>
    </cfRule>
    <cfRule type="expression" dxfId="1069" priority="2002">
      <formula>$Y29="Informe 9"</formula>
    </cfRule>
    <cfRule type="expression" dxfId="1068" priority="2003">
      <formula>$Y29="Informe 8"</formula>
    </cfRule>
    <cfRule type="expression" dxfId="1067" priority="2004">
      <formula>$Y29="Informe 7"</formula>
    </cfRule>
    <cfRule type="expression" dxfId="1066" priority="2005">
      <formula>$Y29="Informe 6"</formula>
    </cfRule>
    <cfRule type="expression" dxfId="1065" priority="2006">
      <formula>$Y29="Informe 5"</formula>
    </cfRule>
    <cfRule type="expression" dxfId="1064" priority="2007">
      <formula>$Y29="Informe 4"</formula>
    </cfRule>
    <cfRule type="expression" dxfId="1063" priority="2008">
      <formula>$Y29="Informe 3"</formula>
    </cfRule>
    <cfRule type="expression" dxfId="1062" priority="2009">
      <formula>$Y29="Informe 2"</formula>
    </cfRule>
    <cfRule type="expression" dxfId="1061" priority="2010">
      <formula>$Y29="Informe 1"</formula>
    </cfRule>
    <cfRule type="expression" dxfId="1060" priority="2011">
      <formula>$Y29="Gráfico 10"</formula>
    </cfRule>
    <cfRule type="expression" dxfId="1059" priority="2012">
      <formula>$Y29="Gráfico 25"</formula>
    </cfRule>
    <cfRule type="expression" dxfId="1058" priority="2013">
      <formula>$Y29="Gráfico 24"</formula>
    </cfRule>
    <cfRule type="expression" dxfId="1057" priority="2014">
      <formula>$Y29="Gráfico 23"</formula>
    </cfRule>
    <cfRule type="expression" dxfId="1056" priority="2015">
      <formula>$Y29="Gráfico 22"</formula>
    </cfRule>
    <cfRule type="expression" dxfId="1055" priority="2016">
      <formula>$Y29="Gráfico 21"</formula>
    </cfRule>
    <cfRule type="expression" dxfId="1054" priority="2017">
      <formula>$Y29="Gráfico 20"</formula>
    </cfRule>
    <cfRule type="expression" dxfId="1053" priority="2018">
      <formula>$Y29="Gráfico 18"</formula>
    </cfRule>
    <cfRule type="expression" dxfId="1052" priority="2019">
      <formula>$Y29="Gráfico 19"</formula>
    </cfRule>
    <cfRule type="expression" dxfId="1051" priority="2020">
      <formula>$Y29="Gráfico 17"</formula>
    </cfRule>
    <cfRule type="expression" dxfId="1050" priority="2021">
      <formula>$Y29="Gráfico 16"</formula>
    </cfRule>
    <cfRule type="expression" dxfId="1049" priority="2022">
      <formula>$Y29="Gráfico 15"</formula>
    </cfRule>
    <cfRule type="expression" dxfId="1048" priority="2023">
      <formula>$Y29="Gráfico 14"</formula>
    </cfRule>
    <cfRule type="expression" dxfId="1047" priority="2024">
      <formula>$Y29="Gráfico 12"</formula>
    </cfRule>
    <cfRule type="expression" dxfId="1046" priority="2025">
      <formula>$Y29="Gráfico 13"</formula>
    </cfRule>
    <cfRule type="expression" dxfId="1045" priority="2026">
      <formula>$Y29="Gráfico 11"</formula>
    </cfRule>
    <cfRule type="expression" dxfId="1044" priority="2027">
      <formula>$Y29="Gráfico 9"</formula>
    </cfRule>
    <cfRule type="expression" dxfId="1043" priority="2028">
      <formula>$Y29="Gráfico 8"</formula>
    </cfRule>
    <cfRule type="expression" dxfId="1042" priority="2029">
      <formula>$Y29="Gráfico 7"</formula>
    </cfRule>
    <cfRule type="expression" dxfId="1041" priority="2030">
      <formula>$Y29="Gráfico 6"</formula>
    </cfRule>
    <cfRule type="expression" dxfId="1040" priority="2031">
      <formula>$Y29="Gráfico 4"</formula>
    </cfRule>
    <cfRule type="expression" dxfId="1039" priority="2032">
      <formula>$Y29="Gráfico 3"</formula>
    </cfRule>
    <cfRule type="expression" dxfId="1038" priority="2033">
      <formula>$Y29="Gráfico 2"</formula>
    </cfRule>
    <cfRule type="expression" dxfId="1037" priority="2034">
      <formula>$Y29="Gráfico 1"</formula>
    </cfRule>
    <cfRule type="expression" dxfId="1036" priority="2035">
      <formula>$Y29="Gráfico 5"</formula>
    </cfRule>
  </conditionalFormatting>
  <conditionalFormatting sqref="S30">
    <cfRule type="expression" dxfId="1035" priority="1962">
      <formula>$Y30="Reporte 2"</formula>
    </cfRule>
    <cfRule type="expression" dxfId="1034" priority="1963">
      <formula>$Y30="Reporte 1"</formula>
    </cfRule>
    <cfRule type="expression" dxfId="1033" priority="1964">
      <formula>$Y30="Informe 10"</formula>
    </cfRule>
    <cfRule type="expression" dxfId="1032" priority="1965">
      <formula>$Y30="Informe 9"</formula>
    </cfRule>
    <cfRule type="expression" dxfId="1031" priority="1966">
      <formula>$Y30="Informe 8"</formula>
    </cfRule>
    <cfRule type="expression" dxfId="1030" priority="1967">
      <formula>$Y30="Informe 7"</formula>
    </cfRule>
    <cfRule type="expression" dxfId="1029" priority="1968">
      <formula>$Y30="Informe 6"</formula>
    </cfRule>
    <cfRule type="expression" dxfId="1028" priority="1969">
      <formula>$Y30="Informe 5"</formula>
    </cfRule>
    <cfRule type="expression" dxfId="1027" priority="1970">
      <formula>$Y30="Informe 4"</formula>
    </cfRule>
    <cfRule type="expression" dxfId="1026" priority="1971">
      <formula>$Y30="Informe 3"</formula>
    </cfRule>
    <cfRule type="expression" dxfId="1025" priority="1972">
      <formula>$Y30="Informe 2"</formula>
    </cfRule>
    <cfRule type="expression" dxfId="1024" priority="1973">
      <formula>$Y30="Informe 1"</formula>
    </cfRule>
    <cfRule type="expression" dxfId="1023" priority="1974">
      <formula>$Y30="Gráfico 10"</formula>
    </cfRule>
    <cfRule type="expression" dxfId="1022" priority="1975">
      <formula>$Y30="Gráfico 25"</formula>
    </cfRule>
    <cfRule type="expression" dxfId="1021" priority="1976">
      <formula>$Y30="Gráfico 24"</formula>
    </cfRule>
    <cfRule type="expression" dxfId="1020" priority="1977">
      <formula>$Y30="Gráfico 23"</formula>
    </cfRule>
    <cfRule type="expression" dxfId="1019" priority="1978">
      <formula>$Y30="Gráfico 22"</formula>
    </cfRule>
    <cfRule type="expression" dxfId="1018" priority="1979">
      <formula>$Y30="Gráfico 21"</formula>
    </cfRule>
    <cfRule type="expression" dxfId="1017" priority="1980">
      <formula>$Y30="Gráfico 20"</formula>
    </cfRule>
    <cfRule type="expression" dxfId="1016" priority="1981">
      <formula>$Y30="Gráfico 18"</formula>
    </cfRule>
    <cfRule type="expression" dxfId="1015" priority="1982">
      <formula>$Y30="Gráfico 19"</formula>
    </cfRule>
    <cfRule type="expression" dxfId="1014" priority="1983">
      <formula>$Y30="Gráfico 17"</formula>
    </cfRule>
    <cfRule type="expression" dxfId="1013" priority="1984">
      <formula>$Y30="Gráfico 16"</formula>
    </cfRule>
    <cfRule type="expression" dxfId="1012" priority="1985">
      <formula>$Y30="Gráfico 15"</formula>
    </cfRule>
    <cfRule type="expression" dxfId="1011" priority="1986">
      <formula>$Y30="Gráfico 14"</formula>
    </cfRule>
    <cfRule type="expression" dxfId="1010" priority="1987">
      <formula>$Y30="Gráfico 12"</formula>
    </cfRule>
    <cfRule type="expression" dxfId="1009" priority="1988">
      <formula>$Y30="Gráfico 13"</formula>
    </cfRule>
    <cfRule type="expression" dxfId="1008" priority="1989">
      <formula>$Y30="Gráfico 11"</formula>
    </cfRule>
    <cfRule type="expression" dxfId="1007" priority="1990">
      <formula>$Y30="Gráfico 9"</formula>
    </cfRule>
    <cfRule type="expression" dxfId="1006" priority="1991">
      <formula>$Y30="Gráfico 8"</formula>
    </cfRule>
    <cfRule type="expression" dxfId="1005" priority="1992">
      <formula>$Y30="Gráfico 7"</formula>
    </cfRule>
    <cfRule type="expression" dxfId="1004" priority="1993">
      <formula>$Y30="Gráfico 6"</formula>
    </cfRule>
    <cfRule type="expression" dxfId="1003" priority="1994">
      <formula>$Y30="Gráfico 4"</formula>
    </cfRule>
    <cfRule type="expression" dxfId="1002" priority="1995">
      <formula>$Y30="Gráfico 3"</formula>
    </cfRule>
    <cfRule type="expression" dxfId="1001" priority="1996">
      <formula>$Y30="Gráfico 2"</formula>
    </cfRule>
    <cfRule type="expression" dxfId="1000" priority="1997">
      <formula>$Y30="Gráfico 1"</formula>
    </cfRule>
    <cfRule type="expression" dxfId="999" priority="1998">
      <formula>$Y30="Gráfico 5"</formula>
    </cfRule>
  </conditionalFormatting>
  <conditionalFormatting sqref="S31">
    <cfRule type="expression" dxfId="998" priority="1925">
      <formula>$Y31="Reporte 2"</formula>
    </cfRule>
    <cfRule type="expression" dxfId="997" priority="1926">
      <formula>$Y31="Reporte 1"</formula>
    </cfRule>
    <cfRule type="expression" dxfId="996" priority="1927">
      <formula>$Y31="Informe 10"</formula>
    </cfRule>
    <cfRule type="expression" dxfId="995" priority="1928">
      <formula>$Y31="Informe 9"</formula>
    </cfRule>
    <cfRule type="expression" dxfId="994" priority="1929">
      <formula>$Y31="Informe 8"</formula>
    </cfRule>
    <cfRule type="expression" dxfId="993" priority="1930">
      <formula>$Y31="Informe 7"</formula>
    </cfRule>
    <cfRule type="expression" dxfId="992" priority="1931">
      <formula>$Y31="Informe 6"</formula>
    </cfRule>
    <cfRule type="expression" dxfId="991" priority="1932">
      <formula>$Y31="Informe 5"</formula>
    </cfRule>
    <cfRule type="expression" dxfId="990" priority="1933">
      <formula>$Y31="Informe 4"</formula>
    </cfRule>
    <cfRule type="expression" dxfId="989" priority="1934">
      <formula>$Y31="Informe 3"</formula>
    </cfRule>
    <cfRule type="expression" dxfId="988" priority="1935">
      <formula>$Y31="Informe 2"</formula>
    </cfRule>
    <cfRule type="expression" dxfId="987" priority="1936">
      <formula>$Y31="Informe 1"</formula>
    </cfRule>
    <cfRule type="expression" dxfId="986" priority="1937">
      <formula>$Y31="Gráfico 10"</formula>
    </cfRule>
    <cfRule type="expression" dxfId="985" priority="1938">
      <formula>$Y31="Gráfico 25"</formula>
    </cfRule>
    <cfRule type="expression" dxfId="984" priority="1939">
      <formula>$Y31="Gráfico 24"</formula>
    </cfRule>
    <cfRule type="expression" dxfId="983" priority="1940">
      <formula>$Y31="Gráfico 23"</formula>
    </cfRule>
    <cfRule type="expression" dxfId="982" priority="1941">
      <formula>$Y31="Gráfico 22"</formula>
    </cfRule>
    <cfRule type="expression" dxfId="981" priority="1942">
      <formula>$Y31="Gráfico 21"</formula>
    </cfRule>
    <cfRule type="expression" dxfId="980" priority="1943">
      <formula>$Y31="Gráfico 20"</formula>
    </cfRule>
    <cfRule type="expression" dxfId="979" priority="1944">
      <formula>$Y31="Gráfico 18"</formula>
    </cfRule>
    <cfRule type="expression" dxfId="978" priority="1945">
      <formula>$Y31="Gráfico 19"</formula>
    </cfRule>
    <cfRule type="expression" dxfId="977" priority="1946">
      <formula>$Y31="Gráfico 17"</formula>
    </cfRule>
    <cfRule type="expression" dxfId="976" priority="1947">
      <formula>$Y31="Gráfico 16"</formula>
    </cfRule>
    <cfRule type="expression" dxfId="975" priority="1948">
      <formula>$Y31="Gráfico 15"</formula>
    </cfRule>
    <cfRule type="expression" dxfId="974" priority="1949">
      <formula>$Y31="Gráfico 14"</formula>
    </cfRule>
    <cfRule type="expression" dxfId="973" priority="1950">
      <formula>$Y31="Gráfico 12"</formula>
    </cfRule>
    <cfRule type="expression" dxfId="972" priority="1951">
      <formula>$Y31="Gráfico 13"</formula>
    </cfRule>
    <cfRule type="expression" dxfId="971" priority="1952">
      <formula>$Y31="Gráfico 11"</formula>
    </cfRule>
    <cfRule type="expression" dxfId="970" priority="1953">
      <formula>$Y31="Gráfico 9"</formula>
    </cfRule>
    <cfRule type="expression" dxfId="969" priority="1954">
      <formula>$Y31="Gráfico 8"</formula>
    </cfRule>
    <cfRule type="expression" dxfId="968" priority="1955">
      <formula>$Y31="Gráfico 7"</formula>
    </cfRule>
    <cfRule type="expression" dxfId="967" priority="1956">
      <formula>$Y31="Gráfico 6"</formula>
    </cfRule>
    <cfRule type="expression" dxfId="966" priority="1957">
      <formula>$Y31="Gráfico 4"</formula>
    </cfRule>
    <cfRule type="expression" dxfId="965" priority="1958">
      <formula>$Y31="Gráfico 3"</formula>
    </cfRule>
    <cfRule type="expression" dxfId="964" priority="1959">
      <formula>$Y31="Gráfico 2"</formula>
    </cfRule>
    <cfRule type="expression" dxfId="963" priority="1960">
      <formula>$Y31="Gráfico 1"</formula>
    </cfRule>
    <cfRule type="expression" dxfId="962" priority="1961">
      <formula>$Y31="Gráfico 5"</formula>
    </cfRule>
  </conditionalFormatting>
  <conditionalFormatting sqref="N12:R17 P18:R19 N18:O22 N23:P23 P20:P22 Q20:R23 AL12:AL23 T12:Y23">
    <cfRule type="expression" dxfId="961" priority="926">
      <formula>$Z12="Reporte 2"</formula>
    </cfRule>
    <cfRule type="expression" dxfId="960" priority="927">
      <formula>$Z12="Reporte 1"</formula>
    </cfRule>
    <cfRule type="expression" dxfId="959" priority="928">
      <formula>$Z12="Informe 10"</formula>
    </cfRule>
    <cfRule type="expression" dxfId="958" priority="929">
      <formula>$Z12="Informe 9"</formula>
    </cfRule>
    <cfRule type="expression" dxfId="957" priority="930">
      <formula>$Z12="Informe 8"</formula>
    </cfRule>
    <cfRule type="expression" dxfId="956" priority="931">
      <formula>$Z12="Informe 7"</formula>
    </cfRule>
    <cfRule type="expression" dxfId="955" priority="932">
      <formula>$Z12="Informe 6"</formula>
    </cfRule>
    <cfRule type="expression" dxfId="954" priority="933">
      <formula>$Z12="Informe 5"</formula>
    </cfRule>
    <cfRule type="expression" dxfId="953" priority="934">
      <formula>$Z12="Informe 4"</formula>
    </cfRule>
    <cfRule type="expression" dxfId="952" priority="935">
      <formula>$Z12="Informe 3"</formula>
    </cfRule>
    <cfRule type="expression" dxfId="951" priority="936">
      <formula>$Z12="Informe 2"</formula>
    </cfRule>
    <cfRule type="expression" dxfId="950" priority="937">
      <formula>$Z12="Informe 1"</formula>
    </cfRule>
    <cfRule type="expression" dxfId="949" priority="938">
      <formula>$Z12="Gráfico 10"</formula>
    </cfRule>
    <cfRule type="expression" dxfId="948" priority="939">
      <formula>$Z12="Gráfico 25"</formula>
    </cfRule>
    <cfRule type="expression" dxfId="947" priority="940">
      <formula>$Z12="Gráfico 24"</formula>
    </cfRule>
    <cfRule type="expression" dxfId="946" priority="941">
      <formula>$Z12="Gráfico 23"</formula>
    </cfRule>
    <cfRule type="expression" dxfId="945" priority="942">
      <formula>$Z12="Gráfico 22"</formula>
    </cfRule>
    <cfRule type="expression" dxfId="944" priority="943">
      <formula>$Z12="Gráfico 21"</formula>
    </cfRule>
    <cfRule type="expression" dxfId="943" priority="944">
      <formula>$Z12="Gráfico 20"</formula>
    </cfRule>
    <cfRule type="expression" dxfId="942" priority="945">
      <formula>$Z12="Gráfico 18"</formula>
    </cfRule>
    <cfRule type="expression" dxfId="941" priority="946">
      <formula>$Z12="Gráfico 19"</formula>
    </cfRule>
    <cfRule type="expression" dxfId="940" priority="947">
      <formula>$Z12="Gráfico 17"</formula>
    </cfRule>
    <cfRule type="expression" dxfId="939" priority="948">
      <formula>$Z12="Gráfico 16"</formula>
    </cfRule>
    <cfRule type="expression" dxfId="938" priority="949">
      <formula>$Z12="Gráfico 15"</formula>
    </cfRule>
    <cfRule type="expression" dxfId="937" priority="950">
      <formula>$Z12="Gráfico 14"</formula>
    </cfRule>
    <cfRule type="expression" dxfId="936" priority="951">
      <formula>$Z12="Gráfico 12"</formula>
    </cfRule>
    <cfRule type="expression" dxfId="935" priority="952">
      <formula>$Z12="Gráfico 13"</formula>
    </cfRule>
    <cfRule type="expression" dxfId="934" priority="953">
      <formula>$Z12="Gráfico 11"</formula>
    </cfRule>
    <cfRule type="expression" dxfId="933" priority="954">
      <formula>$Z12="Gráfico 9"</formula>
    </cfRule>
    <cfRule type="expression" dxfId="932" priority="955">
      <formula>$Z12="Gráfico 8"</formula>
    </cfRule>
    <cfRule type="expression" dxfId="931" priority="956">
      <formula>$Z12="Gráfico 7"</formula>
    </cfRule>
    <cfRule type="expression" dxfId="930" priority="957">
      <formula>$Z12="Gráfico 6"</formula>
    </cfRule>
    <cfRule type="expression" dxfId="929" priority="958">
      <formula>$Z12="Gráfico 4"</formula>
    </cfRule>
    <cfRule type="expression" dxfId="928" priority="959">
      <formula>$Z12="Gráfico 3"</formula>
    </cfRule>
    <cfRule type="expression" dxfId="927" priority="960">
      <formula>$Z12="Gráfico 2"</formula>
    </cfRule>
    <cfRule type="expression" dxfId="926" priority="961">
      <formula>$Z12="Gráfico 1"</formula>
    </cfRule>
    <cfRule type="expression" dxfId="925" priority="962">
      <formula>$Z12="Gráfico 5"</formula>
    </cfRule>
  </conditionalFormatting>
  <conditionalFormatting sqref="Z12:Z23">
    <cfRule type="expression" dxfId="924" priority="889">
      <formula>$Z12="Reporte 2"</formula>
    </cfRule>
    <cfRule type="expression" dxfId="923" priority="890">
      <formula>$Z12="Reporte 1"</formula>
    </cfRule>
    <cfRule type="expression" dxfId="922" priority="891">
      <formula>$Z12="Informe 10"</formula>
    </cfRule>
    <cfRule type="expression" dxfId="921" priority="892">
      <formula>$Z12="Informe 9"</formula>
    </cfRule>
    <cfRule type="expression" dxfId="920" priority="893">
      <formula>$Z12="Informe 8"</formula>
    </cfRule>
    <cfRule type="expression" dxfId="919" priority="894">
      <formula>$Z12="Informe 7"</formula>
    </cfRule>
    <cfRule type="expression" dxfId="918" priority="895">
      <formula>$Z12="Informe 6"</formula>
    </cfRule>
    <cfRule type="expression" dxfId="917" priority="896">
      <formula>$Z12="Informe 5"</formula>
    </cfRule>
    <cfRule type="expression" dxfId="916" priority="897">
      <formula>$Z12="Informe 4"</formula>
    </cfRule>
    <cfRule type="expression" dxfId="915" priority="898">
      <formula>$Z12="Informe 3"</formula>
    </cfRule>
    <cfRule type="expression" dxfId="914" priority="899">
      <formula>$Z12="Informe 2"</formula>
    </cfRule>
    <cfRule type="expression" dxfId="913" priority="900">
      <formula>$Z12="Informe 1"</formula>
    </cfRule>
    <cfRule type="expression" dxfId="912" priority="901">
      <formula>$Z12="Gráfico 10"</formula>
    </cfRule>
    <cfRule type="expression" dxfId="911" priority="902">
      <formula>$Z12="Gráfico 25"</formula>
    </cfRule>
    <cfRule type="expression" dxfId="910" priority="903">
      <formula>$Z12="Gráfico 24"</formula>
    </cfRule>
    <cfRule type="expression" dxfId="909" priority="904">
      <formula>$Z12="Gráfico 23"</formula>
    </cfRule>
    <cfRule type="expression" dxfId="908" priority="905">
      <formula>$Z12="Gráfico 22"</formula>
    </cfRule>
    <cfRule type="expression" dxfId="907" priority="906">
      <formula>$Z12="Gráfico 21"</formula>
    </cfRule>
    <cfRule type="expression" dxfId="906" priority="907">
      <formula>$Z12="Gráfico 20"</formula>
    </cfRule>
    <cfRule type="expression" dxfId="905" priority="908">
      <formula>$Z12="Gráfico 18"</formula>
    </cfRule>
    <cfRule type="expression" dxfId="904" priority="909">
      <formula>$Z12="Gráfico 19"</formula>
    </cfRule>
    <cfRule type="expression" dxfId="903" priority="910">
      <formula>$Z12="Gráfico 17"</formula>
    </cfRule>
    <cfRule type="expression" dxfId="902" priority="911">
      <formula>$Z12="Gráfico 16"</formula>
    </cfRule>
    <cfRule type="expression" dxfId="901" priority="912">
      <formula>$Z12="Gráfico 15"</formula>
    </cfRule>
    <cfRule type="expression" dxfId="900" priority="913">
      <formula>$Z12="Gráfico 14"</formula>
    </cfRule>
    <cfRule type="expression" dxfId="899" priority="914">
      <formula>$Z12="Gráfico 12"</formula>
    </cfRule>
    <cfRule type="expression" dxfId="898" priority="915">
      <formula>$Z12="Gráfico 13"</formula>
    </cfRule>
    <cfRule type="expression" dxfId="897" priority="916">
      <formula>$Z12="Gráfico 11"</formula>
    </cfRule>
    <cfRule type="expression" dxfId="896" priority="917">
      <formula>$Z12="Gráfico 9"</formula>
    </cfRule>
    <cfRule type="expression" dxfId="895" priority="918">
      <formula>$Z12="Gráfico 8"</formula>
    </cfRule>
    <cfRule type="expression" dxfId="894" priority="919">
      <formula>$Z12="Gráfico 7"</formula>
    </cfRule>
    <cfRule type="expression" dxfId="893" priority="920">
      <formula>$Z12="Gráfico 6"</formula>
    </cfRule>
    <cfRule type="expression" dxfId="892" priority="921">
      <formula>$Z12="Gráfico 4"</formula>
    </cfRule>
    <cfRule type="expression" dxfId="891" priority="922">
      <formula>$Z12="Gráfico 3"</formula>
    </cfRule>
    <cfRule type="expression" dxfId="890" priority="923">
      <formula>$Z12="Gráfico 2"</formula>
    </cfRule>
    <cfRule type="expression" dxfId="889" priority="924">
      <formula>$Z12="Gráfico 1"</formula>
    </cfRule>
    <cfRule type="expression" dxfId="888" priority="925">
      <formula>$Z12="Gráfico 5"</formula>
    </cfRule>
  </conditionalFormatting>
  <conditionalFormatting sqref="M12">
    <cfRule type="expression" dxfId="887" priority="852">
      <formula>$Z12="Reporte 2"</formula>
    </cfRule>
    <cfRule type="expression" dxfId="886" priority="853">
      <formula>$Z12="Reporte 1"</formula>
    </cfRule>
    <cfRule type="expression" dxfId="885" priority="854">
      <formula>$Z12="Informe 10"</formula>
    </cfRule>
    <cfRule type="expression" dxfId="884" priority="855">
      <formula>$Z12="Informe 9"</formula>
    </cfRule>
    <cfRule type="expression" dxfId="883" priority="856">
      <formula>$Z12="Informe 8"</formula>
    </cfRule>
    <cfRule type="expression" dxfId="882" priority="857">
      <formula>$Z12="Informe 7"</formula>
    </cfRule>
    <cfRule type="expression" dxfId="881" priority="858">
      <formula>$Z12="Informe 6"</formula>
    </cfRule>
    <cfRule type="expression" dxfId="880" priority="859">
      <formula>$Z12="Informe 5"</formula>
    </cfRule>
    <cfRule type="expression" dxfId="879" priority="860">
      <formula>$Z12="Informe 4"</formula>
    </cfRule>
    <cfRule type="expression" dxfId="878" priority="861">
      <formula>$Z12="Informe 3"</formula>
    </cfRule>
    <cfRule type="expression" dxfId="877" priority="862">
      <formula>$Z12="Informe 2"</formula>
    </cfRule>
    <cfRule type="expression" dxfId="876" priority="863">
      <formula>$Z12="Informe 1"</formula>
    </cfRule>
    <cfRule type="expression" dxfId="875" priority="864">
      <formula>$Z12="Gráfico 10"</formula>
    </cfRule>
    <cfRule type="expression" dxfId="874" priority="865">
      <formula>$Z12="Gráfico 25"</formula>
    </cfRule>
    <cfRule type="expression" dxfId="873" priority="866">
      <formula>$Z12="Gráfico 24"</formula>
    </cfRule>
    <cfRule type="expression" dxfId="872" priority="867">
      <formula>$Z12="Gráfico 23"</formula>
    </cfRule>
    <cfRule type="expression" dxfId="871" priority="868">
      <formula>$Z12="Gráfico 22"</formula>
    </cfRule>
    <cfRule type="expression" dxfId="870" priority="869">
      <formula>$Z12="Gráfico 21"</formula>
    </cfRule>
    <cfRule type="expression" dxfId="869" priority="870">
      <formula>$Z12="Gráfico 20"</formula>
    </cfRule>
    <cfRule type="expression" dxfId="868" priority="871">
      <formula>$Z12="Gráfico 18"</formula>
    </cfRule>
    <cfRule type="expression" dxfId="867" priority="872">
      <formula>$Z12="Gráfico 19"</formula>
    </cfRule>
    <cfRule type="expression" dxfId="866" priority="873">
      <formula>$Z12="Gráfico 17"</formula>
    </cfRule>
    <cfRule type="expression" dxfId="865" priority="874">
      <formula>$Z12="Gráfico 16"</formula>
    </cfRule>
    <cfRule type="expression" dxfId="864" priority="875">
      <formula>$Z12="Gráfico 15"</formula>
    </cfRule>
    <cfRule type="expression" dxfId="863" priority="876">
      <formula>$Z12="Gráfico 14"</formula>
    </cfRule>
    <cfRule type="expression" dxfId="862" priority="877">
      <formula>$Z12="Gráfico 12"</formula>
    </cfRule>
    <cfRule type="expression" dxfId="861" priority="878">
      <formula>$Z12="Gráfico 13"</formula>
    </cfRule>
    <cfRule type="expression" dxfId="860" priority="879">
      <formula>$Z12="Gráfico 11"</formula>
    </cfRule>
    <cfRule type="expression" dxfId="859" priority="880">
      <formula>$Z12="Gráfico 9"</formula>
    </cfRule>
    <cfRule type="expression" dxfId="858" priority="881">
      <formula>$Z12="Gráfico 8"</formula>
    </cfRule>
    <cfRule type="expression" dxfId="857" priority="882">
      <formula>$Z12="Gráfico 7"</formula>
    </cfRule>
    <cfRule type="expression" dxfId="856" priority="883">
      <formula>$Z12="Gráfico 6"</formula>
    </cfRule>
    <cfRule type="expression" dxfId="855" priority="884">
      <formula>$Z12="Gráfico 4"</formula>
    </cfRule>
    <cfRule type="expression" dxfId="854" priority="885">
      <formula>$Z12="Gráfico 3"</formula>
    </cfRule>
    <cfRule type="expression" dxfId="853" priority="886">
      <formula>$Z12="Gráfico 2"</formula>
    </cfRule>
    <cfRule type="expression" dxfId="852" priority="887">
      <formula>$Z12="Gráfico 1"</formula>
    </cfRule>
    <cfRule type="expression" dxfId="851" priority="888">
      <formula>$Z12="Gráfico 5"</formula>
    </cfRule>
  </conditionalFormatting>
  <conditionalFormatting sqref="M13">
    <cfRule type="expression" dxfId="850" priority="815">
      <formula>$Z13="Reporte 2"</formula>
    </cfRule>
    <cfRule type="expression" dxfId="849" priority="816">
      <formula>$Z13="Reporte 1"</formula>
    </cfRule>
    <cfRule type="expression" dxfId="848" priority="817">
      <formula>$Z13="Informe 10"</formula>
    </cfRule>
    <cfRule type="expression" dxfId="847" priority="818">
      <formula>$Z13="Informe 9"</formula>
    </cfRule>
    <cfRule type="expression" dxfId="846" priority="819">
      <formula>$Z13="Informe 8"</formula>
    </cfRule>
    <cfRule type="expression" dxfId="845" priority="820">
      <formula>$Z13="Informe 7"</formula>
    </cfRule>
    <cfRule type="expression" dxfId="844" priority="821">
      <formula>$Z13="Informe 6"</formula>
    </cfRule>
    <cfRule type="expression" dxfId="843" priority="822">
      <formula>$Z13="Informe 5"</formula>
    </cfRule>
    <cfRule type="expression" dxfId="842" priority="823">
      <formula>$Z13="Informe 4"</formula>
    </cfRule>
    <cfRule type="expression" dxfId="841" priority="824">
      <formula>$Z13="Informe 3"</formula>
    </cfRule>
    <cfRule type="expression" dxfId="840" priority="825">
      <formula>$Z13="Informe 2"</formula>
    </cfRule>
    <cfRule type="expression" dxfId="839" priority="826">
      <formula>$Z13="Informe 1"</formula>
    </cfRule>
    <cfRule type="expression" dxfId="838" priority="827">
      <formula>$Z13="Gráfico 10"</formula>
    </cfRule>
    <cfRule type="expression" dxfId="837" priority="828">
      <formula>$Z13="Gráfico 25"</formula>
    </cfRule>
    <cfRule type="expression" dxfId="836" priority="829">
      <formula>$Z13="Gráfico 24"</formula>
    </cfRule>
    <cfRule type="expression" dxfId="835" priority="830">
      <formula>$Z13="Gráfico 23"</formula>
    </cfRule>
    <cfRule type="expression" dxfId="834" priority="831">
      <formula>$Z13="Gráfico 22"</formula>
    </cfRule>
    <cfRule type="expression" dxfId="833" priority="832">
      <formula>$Z13="Gráfico 21"</formula>
    </cfRule>
    <cfRule type="expression" dxfId="832" priority="833">
      <formula>$Z13="Gráfico 20"</formula>
    </cfRule>
    <cfRule type="expression" dxfId="831" priority="834">
      <formula>$Z13="Gráfico 18"</formula>
    </cfRule>
    <cfRule type="expression" dxfId="830" priority="835">
      <formula>$Z13="Gráfico 19"</formula>
    </cfRule>
    <cfRule type="expression" dxfId="829" priority="836">
      <formula>$Z13="Gráfico 17"</formula>
    </cfRule>
    <cfRule type="expression" dxfId="828" priority="837">
      <formula>$Z13="Gráfico 16"</formula>
    </cfRule>
    <cfRule type="expression" dxfId="827" priority="838">
      <formula>$Z13="Gráfico 15"</formula>
    </cfRule>
    <cfRule type="expression" dxfId="826" priority="839">
      <formula>$Z13="Gráfico 14"</formula>
    </cfRule>
    <cfRule type="expression" dxfId="825" priority="840">
      <formula>$Z13="Gráfico 12"</formula>
    </cfRule>
    <cfRule type="expression" dxfId="824" priority="841">
      <formula>$Z13="Gráfico 13"</formula>
    </cfRule>
    <cfRule type="expression" dxfId="823" priority="842">
      <formula>$Z13="Gráfico 11"</formula>
    </cfRule>
    <cfRule type="expression" dxfId="822" priority="843">
      <formula>$Z13="Gráfico 9"</formula>
    </cfRule>
    <cfRule type="expression" dxfId="821" priority="844">
      <formula>$Z13="Gráfico 8"</formula>
    </cfRule>
    <cfRule type="expression" dxfId="820" priority="845">
      <formula>$Z13="Gráfico 7"</formula>
    </cfRule>
    <cfRule type="expression" dxfId="819" priority="846">
      <formula>$Z13="Gráfico 6"</formula>
    </cfRule>
    <cfRule type="expression" dxfId="818" priority="847">
      <formula>$Z13="Gráfico 4"</formula>
    </cfRule>
    <cfRule type="expression" dxfId="817" priority="848">
      <formula>$Z13="Gráfico 3"</formula>
    </cfRule>
    <cfRule type="expression" dxfId="816" priority="849">
      <formula>$Z13="Gráfico 2"</formula>
    </cfRule>
    <cfRule type="expression" dxfId="815" priority="850">
      <formula>$Z13="Gráfico 1"</formula>
    </cfRule>
    <cfRule type="expression" dxfId="814" priority="851">
      <formula>$Z13="Gráfico 5"</formula>
    </cfRule>
  </conditionalFormatting>
  <conditionalFormatting sqref="M14">
    <cfRule type="expression" dxfId="813" priority="778">
      <formula>$Z14="Reporte 2"</formula>
    </cfRule>
    <cfRule type="expression" dxfId="812" priority="779">
      <formula>$Z14="Reporte 1"</formula>
    </cfRule>
    <cfRule type="expression" dxfId="811" priority="780">
      <formula>$Z14="Informe 10"</formula>
    </cfRule>
    <cfRule type="expression" dxfId="810" priority="781">
      <formula>$Z14="Informe 9"</formula>
    </cfRule>
    <cfRule type="expression" dxfId="809" priority="782">
      <formula>$Z14="Informe 8"</formula>
    </cfRule>
    <cfRule type="expression" dxfId="808" priority="783">
      <formula>$Z14="Informe 7"</formula>
    </cfRule>
    <cfRule type="expression" dxfId="807" priority="784">
      <formula>$Z14="Informe 6"</formula>
    </cfRule>
    <cfRule type="expression" dxfId="806" priority="785">
      <formula>$Z14="Informe 5"</formula>
    </cfRule>
    <cfRule type="expression" dxfId="805" priority="786">
      <formula>$Z14="Informe 4"</formula>
    </cfRule>
    <cfRule type="expression" dxfId="804" priority="787">
      <formula>$Z14="Informe 3"</formula>
    </cfRule>
    <cfRule type="expression" dxfId="803" priority="788">
      <formula>$Z14="Informe 2"</formula>
    </cfRule>
    <cfRule type="expression" dxfId="802" priority="789">
      <formula>$Z14="Informe 1"</formula>
    </cfRule>
    <cfRule type="expression" dxfId="801" priority="790">
      <formula>$Z14="Gráfico 10"</formula>
    </cfRule>
    <cfRule type="expression" dxfId="800" priority="791">
      <formula>$Z14="Gráfico 25"</formula>
    </cfRule>
    <cfRule type="expression" dxfId="799" priority="792">
      <formula>$Z14="Gráfico 24"</formula>
    </cfRule>
    <cfRule type="expression" dxfId="798" priority="793">
      <formula>$Z14="Gráfico 23"</formula>
    </cfRule>
    <cfRule type="expression" dxfId="797" priority="794">
      <formula>$Z14="Gráfico 22"</formula>
    </cfRule>
    <cfRule type="expression" dxfId="796" priority="795">
      <formula>$Z14="Gráfico 21"</formula>
    </cfRule>
    <cfRule type="expression" dxfId="795" priority="796">
      <formula>$Z14="Gráfico 20"</formula>
    </cfRule>
    <cfRule type="expression" dxfId="794" priority="797">
      <formula>$Z14="Gráfico 18"</formula>
    </cfRule>
    <cfRule type="expression" dxfId="793" priority="798">
      <formula>$Z14="Gráfico 19"</formula>
    </cfRule>
    <cfRule type="expression" dxfId="792" priority="799">
      <formula>$Z14="Gráfico 17"</formula>
    </cfRule>
    <cfRule type="expression" dxfId="791" priority="800">
      <formula>$Z14="Gráfico 16"</formula>
    </cfRule>
    <cfRule type="expression" dxfId="790" priority="801">
      <formula>$Z14="Gráfico 15"</formula>
    </cfRule>
    <cfRule type="expression" dxfId="789" priority="802">
      <formula>$Z14="Gráfico 14"</formula>
    </cfRule>
    <cfRule type="expression" dxfId="788" priority="803">
      <formula>$Z14="Gráfico 12"</formula>
    </cfRule>
    <cfRule type="expression" dxfId="787" priority="804">
      <formula>$Z14="Gráfico 13"</formula>
    </cfRule>
    <cfRule type="expression" dxfId="786" priority="805">
      <formula>$Z14="Gráfico 11"</formula>
    </cfRule>
    <cfRule type="expression" dxfId="785" priority="806">
      <formula>$Z14="Gráfico 9"</formula>
    </cfRule>
    <cfRule type="expression" dxfId="784" priority="807">
      <formula>$Z14="Gráfico 8"</formula>
    </cfRule>
    <cfRule type="expression" dxfId="783" priority="808">
      <formula>$Z14="Gráfico 7"</formula>
    </cfRule>
    <cfRule type="expression" dxfId="782" priority="809">
      <formula>$Z14="Gráfico 6"</formula>
    </cfRule>
    <cfRule type="expression" dxfId="781" priority="810">
      <formula>$Z14="Gráfico 4"</formula>
    </cfRule>
    <cfRule type="expression" dxfId="780" priority="811">
      <formula>$Z14="Gráfico 3"</formula>
    </cfRule>
    <cfRule type="expression" dxfId="779" priority="812">
      <formula>$Z14="Gráfico 2"</formula>
    </cfRule>
    <cfRule type="expression" dxfId="778" priority="813">
      <formula>$Z14="Gráfico 1"</formula>
    </cfRule>
    <cfRule type="expression" dxfId="777" priority="814">
      <formula>$Z14="Gráfico 5"</formula>
    </cfRule>
  </conditionalFormatting>
  <conditionalFormatting sqref="M15">
    <cfRule type="expression" dxfId="776" priority="741">
      <formula>$Z15="Reporte 2"</formula>
    </cfRule>
    <cfRule type="expression" dxfId="775" priority="742">
      <formula>$Z15="Reporte 1"</formula>
    </cfRule>
    <cfRule type="expression" dxfId="774" priority="743">
      <formula>$Z15="Informe 10"</formula>
    </cfRule>
    <cfRule type="expression" dxfId="773" priority="744">
      <formula>$Z15="Informe 9"</formula>
    </cfRule>
    <cfRule type="expression" dxfId="772" priority="745">
      <formula>$Z15="Informe 8"</formula>
    </cfRule>
    <cfRule type="expression" dxfId="771" priority="746">
      <formula>$Z15="Informe 7"</formula>
    </cfRule>
    <cfRule type="expression" dxfId="770" priority="747">
      <formula>$Z15="Informe 6"</formula>
    </cfRule>
    <cfRule type="expression" dxfId="769" priority="748">
      <formula>$Z15="Informe 5"</formula>
    </cfRule>
    <cfRule type="expression" dxfId="768" priority="749">
      <formula>$Z15="Informe 4"</formula>
    </cfRule>
    <cfRule type="expression" dxfId="767" priority="750">
      <formula>$Z15="Informe 3"</formula>
    </cfRule>
    <cfRule type="expression" dxfId="766" priority="751">
      <formula>$Z15="Informe 2"</formula>
    </cfRule>
    <cfRule type="expression" dxfId="765" priority="752">
      <formula>$Z15="Informe 1"</formula>
    </cfRule>
    <cfRule type="expression" dxfId="764" priority="753">
      <formula>$Z15="Gráfico 10"</formula>
    </cfRule>
    <cfRule type="expression" dxfId="763" priority="754">
      <formula>$Z15="Gráfico 25"</formula>
    </cfRule>
    <cfRule type="expression" dxfId="762" priority="755">
      <formula>$Z15="Gráfico 24"</formula>
    </cfRule>
    <cfRule type="expression" dxfId="761" priority="756">
      <formula>$Z15="Gráfico 23"</formula>
    </cfRule>
    <cfRule type="expression" dxfId="760" priority="757">
      <formula>$Z15="Gráfico 22"</formula>
    </cfRule>
    <cfRule type="expression" dxfId="759" priority="758">
      <formula>$Z15="Gráfico 21"</formula>
    </cfRule>
    <cfRule type="expression" dxfId="758" priority="759">
      <formula>$Z15="Gráfico 20"</formula>
    </cfRule>
    <cfRule type="expression" dxfId="757" priority="760">
      <formula>$Z15="Gráfico 18"</formula>
    </cfRule>
    <cfRule type="expression" dxfId="756" priority="761">
      <formula>$Z15="Gráfico 19"</formula>
    </cfRule>
    <cfRule type="expression" dxfId="755" priority="762">
      <formula>$Z15="Gráfico 17"</formula>
    </cfRule>
    <cfRule type="expression" dxfId="754" priority="763">
      <formula>$Z15="Gráfico 16"</formula>
    </cfRule>
    <cfRule type="expression" dxfId="753" priority="764">
      <formula>$Z15="Gráfico 15"</formula>
    </cfRule>
    <cfRule type="expression" dxfId="752" priority="765">
      <formula>$Z15="Gráfico 14"</formula>
    </cfRule>
    <cfRule type="expression" dxfId="751" priority="766">
      <formula>$Z15="Gráfico 12"</formula>
    </cfRule>
    <cfRule type="expression" dxfId="750" priority="767">
      <formula>$Z15="Gráfico 13"</formula>
    </cfRule>
    <cfRule type="expression" dxfId="749" priority="768">
      <formula>$Z15="Gráfico 11"</formula>
    </cfRule>
    <cfRule type="expression" dxfId="748" priority="769">
      <formula>$Z15="Gráfico 9"</formula>
    </cfRule>
    <cfRule type="expression" dxfId="747" priority="770">
      <formula>$Z15="Gráfico 8"</formula>
    </cfRule>
    <cfRule type="expression" dxfId="746" priority="771">
      <formula>$Z15="Gráfico 7"</formula>
    </cfRule>
    <cfRule type="expression" dxfId="745" priority="772">
      <formula>$Z15="Gráfico 6"</formula>
    </cfRule>
    <cfRule type="expression" dxfId="744" priority="773">
      <formula>$Z15="Gráfico 4"</formula>
    </cfRule>
    <cfRule type="expression" dxfId="743" priority="774">
      <formula>$Z15="Gráfico 3"</formula>
    </cfRule>
    <cfRule type="expression" dxfId="742" priority="775">
      <formula>$Z15="Gráfico 2"</formula>
    </cfRule>
    <cfRule type="expression" dxfId="741" priority="776">
      <formula>$Z15="Gráfico 1"</formula>
    </cfRule>
    <cfRule type="expression" dxfId="740" priority="777">
      <formula>$Z15="Gráfico 5"</formula>
    </cfRule>
  </conditionalFormatting>
  <conditionalFormatting sqref="M16">
    <cfRule type="expression" dxfId="739" priority="704">
      <formula>$Z16="Reporte 2"</formula>
    </cfRule>
    <cfRule type="expression" dxfId="738" priority="705">
      <formula>$Z16="Reporte 1"</formula>
    </cfRule>
    <cfRule type="expression" dxfId="737" priority="706">
      <formula>$Z16="Informe 10"</formula>
    </cfRule>
    <cfRule type="expression" dxfId="736" priority="707">
      <formula>$Z16="Informe 9"</formula>
    </cfRule>
    <cfRule type="expression" dxfId="735" priority="708">
      <formula>$Z16="Informe 8"</formula>
    </cfRule>
    <cfRule type="expression" dxfId="734" priority="709">
      <formula>$Z16="Informe 7"</formula>
    </cfRule>
    <cfRule type="expression" dxfId="733" priority="710">
      <formula>$Z16="Informe 6"</formula>
    </cfRule>
    <cfRule type="expression" dxfId="732" priority="711">
      <formula>$Z16="Informe 5"</formula>
    </cfRule>
    <cfRule type="expression" dxfId="731" priority="712">
      <formula>$Z16="Informe 4"</formula>
    </cfRule>
    <cfRule type="expression" dxfId="730" priority="713">
      <formula>$Z16="Informe 3"</formula>
    </cfRule>
    <cfRule type="expression" dxfId="729" priority="714">
      <formula>$Z16="Informe 2"</formula>
    </cfRule>
    <cfRule type="expression" dxfId="728" priority="715">
      <formula>$Z16="Informe 1"</formula>
    </cfRule>
    <cfRule type="expression" dxfId="727" priority="716">
      <formula>$Z16="Gráfico 10"</formula>
    </cfRule>
    <cfRule type="expression" dxfId="726" priority="717">
      <formula>$Z16="Gráfico 25"</formula>
    </cfRule>
    <cfRule type="expression" dxfId="725" priority="718">
      <formula>$Z16="Gráfico 24"</formula>
    </cfRule>
    <cfRule type="expression" dxfId="724" priority="719">
      <formula>$Z16="Gráfico 23"</formula>
    </cfRule>
    <cfRule type="expression" dxfId="723" priority="720">
      <formula>$Z16="Gráfico 22"</formula>
    </cfRule>
    <cfRule type="expression" dxfId="722" priority="721">
      <formula>$Z16="Gráfico 21"</formula>
    </cfRule>
    <cfRule type="expression" dxfId="721" priority="722">
      <formula>$Z16="Gráfico 20"</formula>
    </cfRule>
    <cfRule type="expression" dxfId="720" priority="723">
      <formula>$Z16="Gráfico 18"</formula>
    </cfRule>
    <cfRule type="expression" dxfId="719" priority="724">
      <formula>$Z16="Gráfico 19"</formula>
    </cfRule>
    <cfRule type="expression" dxfId="718" priority="725">
      <formula>$Z16="Gráfico 17"</formula>
    </cfRule>
    <cfRule type="expression" dxfId="717" priority="726">
      <formula>$Z16="Gráfico 16"</formula>
    </cfRule>
    <cfRule type="expression" dxfId="716" priority="727">
      <formula>$Z16="Gráfico 15"</formula>
    </cfRule>
    <cfRule type="expression" dxfId="715" priority="728">
      <formula>$Z16="Gráfico 14"</formula>
    </cfRule>
    <cfRule type="expression" dxfId="714" priority="729">
      <formula>$Z16="Gráfico 12"</formula>
    </cfRule>
    <cfRule type="expression" dxfId="713" priority="730">
      <formula>$Z16="Gráfico 13"</formula>
    </cfRule>
    <cfRule type="expression" dxfId="712" priority="731">
      <formula>$Z16="Gráfico 11"</formula>
    </cfRule>
    <cfRule type="expression" dxfId="711" priority="732">
      <formula>$Z16="Gráfico 9"</formula>
    </cfRule>
    <cfRule type="expression" dxfId="710" priority="733">
      <formula>$Z16="Gráfico 8"</formula>
    </cfRule>
    <cfRule type="expression" dxfId="709" priority="734">
      <formula>$Z16="Gráfico 7"</formula>
    </cfRule>
    <cfRule type="expression" dxfId="708" priority="735">
      <formula>$Z16="Gráfico 6"</formula>
    </cfRule>
    <cfRule type="expression" dxfId="707" priority="736">
      <formula>$Z16="Gráfico 4"</formula>
    </cfRule>
    <cfRule type="expression" dxfId="706" priority="737">
      <formula>$Z16="Gráfico 3"</formula>
    </cfRule>
    <cfRule type="expression" dxfId="705" priority="738">
      <formula>$Z16="Gráfico 2"</formula>
    </cfRule>
    <cfRule type="expression" dxfId="704" priority="739">
      <formula>$Z16="Gráfico 1"</formula>
    </cfRule>
    <cfRule type="expression" dxfId="703" priority="740">
      <formula>$Z16="Gráfico 5"</formula>
    </cfRule>
  </conditionalFormatting>
  <conditionalFormatting sqref="M17">
    <cfRule type="expression" dxfId="702" priority="667">
      <formula>$Z17="Reporte 2"</formula>
    </cfRule>
    <cfRule type="expression" dxfId="701" priority="668">
      <formula>$Z17="Reporte 1"</formula>
    </cfRule>
    <cfRule type="expression" dxfId="700" priority="669">
      <formula>$Z17="Informe 10"</formula>
    </cfRule>
    <cfRule type="expression" dxfId="699" priority="670">
      <formula>$Z17="Informe 9"</formula>
    </cfRule>
    <cfRule type="expression" dxfId="698" priority="671">
      <formula>$Z17="Informe 8"</formula>
    </cfRule>
    <cfRule type="expression" dxfId="697" priority="672">
      <formula>$Z17="Informe 7"</formula>
    </cfRule>
    <cfRule type="expression" dxfId="696" priority="673">
      <formula>$Z17="Informe 6"</formula>
    </cfRule>
    <cfRule type="expression" dxfId="695" priority="674">
      <formula>$Z17="Informe 5"</formula>
    </cfRule>
    <cfRule type="expression" dxfId="694" priority="675">
      <formula>$Z17="Informe 4"</formula>
    </cfRule>
    <cfRule type="expression" dxfId="693" priority="676">
      <formula>$Z17="Informe 3"</formula>
    </cfRule>
    <cfRule type="expression" dxfId="692" priority="677">
      <formula>$Z17="Informe 2"</formula>
    </cfRule>
    <cfRule type="expression" dxfId="691" priority="678">
      <formula>$Z17="Informe 1"</formula>
    </cfRule>
    <cfRule type="expression" dxfId="690" priority="679">
      <formula>$Z17="Gráfico 10"</formula>
    </cfRule>
    <cfRule type="expression" dxfId="689" priority="680">
      <formula>$Z17="Gráfico 25"</formula>
    </cfRule>
    <cfRule type="expression" dxfId="688" priority="681">
      <formula>$Z17="Gráfico 24"</formula>
    </cfRule>
    <cfRule type="expression" dxfId="687" priority="682">
      <formula>$Z17="Gráfico 23"</formula>
    </cfRule>
    <cfRule type="expression" dxfId="686" priority="683">
      <formula>$Z17="Gráfico 22"</formula>
    </cfRule>
    <cfRule type="expression" dxfId="685" priority="684">
      <formula>$Z17="Gráfico 21"</formula>
    </cfRule>
    <cfRule type="expression" dxfId="684" priority="685">
      <formula>$Z17="Gráfico 20"</formula>
    </cfRule>
    <cfRule type="expression" dxfId="683" priority="686">
      <formula>$Z17="Gráfico 18"</formula>
    </cfRule>
    <cfRule type="expression" dxfId="682" priority="687">
      <formula>$Z17="Gráfico 19"</formula>
    </cfRule>
    <cfRule type="expression" dxfId="681" priority="688">
      <formula>$Z17="Gráfico 17"</formula>
    </cfRule>
    <cfRule type="expression" dxfId="680" priority="689">
      <formula>$Z17="Gráfico 16"</formula>
    </cfRule>
    <cfRule type="expression" dxfId="679" priority="690">
      <formula>$Z17="Gráfico 15"</formula>
    </cfRule>
    <cfRule type="expression" dxfId="678" priority="691">
      <formula>$Z17="Gráfico 14"</formula>
    </cfRule>
    <cfRule type="expression" dxfId="677" priority="692">
      <formula>$Z17="Gráfico 12"</formula>
    </cfRule>
    <cfRule type="expression" dxfId="676" priority="693">
      <formula>$Z17="Gráfico 13"</formula>
    </cfRule>
    <cfRule type="expression" dxfId="675" priority="694">
      <formula>$Z17="Gráfico 11"</formula>
    </cfRule>
    <cfRule type="expression" dxfId="674" priority="695">
      <formula>$Z17="Gráfico 9"</formula>
    </cfRule>
    <cfRule type="expression" dxfId="673" priority="696">
      <formula>$Z17="Gráfico 8"</formula>
    </cfRule>
    <cfRule type="expression" dxfId="672" priority="697">
      <formula>$Z17="Gráfico 7"</formula>
    </cfRule>
    <cfRule type="expression" dxfId="671" priority="698">
      <formula>$Z17="Gráfico 6"</formula>
    </cfRule>
    <cfRule type="expression" dxfId="670" priority="699">
      <formula>$Z17="Gráfico 4"</formula>
    </cfRule>
    <cfRule type="expression" dxfId="669" priority="700">
      <formula>$Z17="Gráfico 3"</formula>
    </cfRule>
    <cfRule type="expression" dxfId="668" priority="701">
      <formula>$Z17="Gráfico 2"</formula>
    </cfRule>
    <cfRule type="expression" dxfId="667" priority="702">
      <formula>$Z17="Gráfico 1"</formula>
    </cfRule>
    <cfRule type="expression" dxfId="666" priority="703">
      <formula>$Z17="Gráfico 5"</formula>
    </cfRule>
  </conditionalFormatting>
  <conditionalFormatting sqref="M18">
    <cfRule type="expression" dxfId="665" priority="630">
      <formula>$Z18="Reporte 2"</formula>
    </cfRule>
    <cfRule type="expression" dxfId="664" priority="631">
      <formula>$Z18="Reporte 1"</formula>
    </cfRule>
    <cfRule type="expression" dxfId="663" priority="632">
      <formula>$Z18="Informe 10"</formula>
    </cfRule>
    <cfRule type="expression" dxfId="662" priority="633">
      <formula>$Z18="Informe 9"</formula>
    </cfRule>
    <cfRule type="expression" dxfId="661" priority="634">
      <formula>$Z18="Informe 8"</formula>
    </cfRule>
    <cfRule type="expression" dxfId="660" priority="635">
      <formula>$Z18="Informe 7"</formula>
    </cfRule>
    <cfRule type="expression" dxfId="659" priority="636">
      <formula>$Z18="Informe 6"</formula>
    </cfRule>
    <cfRule type="expression" dxfId="658" priority="637">
      <formula>$Z18="Informe 5"</formula>
    </cfRule>
    <cfRule type="expression" dxfId="657" priority="638">
      <formula>$Z18="Informe 4"</formula>
    </cfRule>
    <cfRule type="expression" dxfId="656" priority="639">
      <formula>$Z18="Informe 3"</formula>
    </cfRule>
    <cfRule type="expression" dxfId="655" priority="640">
      <formula>$Z18="Informe 2"</formula>
    </cfRule>
    <cfRule type="expression" dxfId="654" priority="641">
      <formula>$Z18="Informe 1"</formula>
    </cfRule>
    <cfRule type="expression" dxfId="653" priority="642">
      <formula>$Z18="Gráfico 10"</formula>
    </cfRule>
    <cfRule type="expression" dxfId="652" priority="643">
      <formula>$Z18="Gráfico 25"</formula>
    </cfRule>
    <cfRule type="expression" dxfId="651" priority="644">
      <formula>$Z18="Gráfico 24"</formula>
    </cfRule>
    <cfRule type="expression" dxfId="650" priority="645">
      <formula>$Z18="Gráfico 23"</formula>
    </cfRule>
    <cfRule type="expression" dxfId="649" priority="646">
      <formula>$Z18="Gráfico 22"</formula>
    </cfRule>
    <cfRule type="expression" dxfId="648" priority="647">
      <formula>$Z18="Gráfico 21"</formula>
    </cfRule>
    <cfRule type="expression" dxfId="647" priority="648">
      <formula>$Z18="Gráfico 20"</formula>
    </cfRule>
    <cfRule type="expression" dxfId="646" priority="649">
      <formula>$Z18="Gráfico 18"</formula>
    </cfRule>
    <cfRule type="expression" dxfId="645" priority="650">
      <formula>$Z18="Gráfico 19"</formula>
    </cfRule>
    <cfRule type="expression" dxfId="644" priority="651">
      <formula>$Z18="Gráfico 17"</formula>
    </cfRule>
    <cfRule type="expression" dxfId="643" priority="652">
      <formula>$Z18="Gráfico 16"</formula>
    </cfRule>
    <cfRule type="expression" dxfId="642" priority="653">
      <formula>$Z18="Gráfico 15"</formula>
    </cfRule>
    <cfRule type="expression" dxfId="641" priority="654">
      <formula>$Z18="Gráfico 14"</formula>
    </cfRule>
    <cfRule type="expression" dxfId="640" priority="655">
      <formula>$Z18="Gráfico 12"</formula>
    </cfRule>
    <cfRule type="expression" dxfId="639" priority="656">
      <formula>$Z18="Gráfico 13"</formula>
    </cfRule>
    <cfRule type="expression" dxfId="638" priority="657">
      <formula>$Z18="Gráfico 11"</formula>
    </cfRule>
    <cfRule type="expression" dxfId="637" priority="658">
      <formula>$Z18="Gráfico 9"</formula>
    </cfRule>
    <cfRule type="expression" dxfId="636" priority="659">
      <formula>$Z18="Gráfico 8"</formula>
    </cfRule>
    <cfRule type="expression" dxfId="635" priority="660">
      <formula>$Z18="Gráfico 7"</formula>
    </cfRule>
    <cfRule type="expression" dxfId="634" priority="661">
      <formula>$Z18="Gráfico 6"</formula>
    </cfRule>
    <cfRule type="expression" dxfId="633" priority="662">
      <formula>$Z18="Gráfico 4"</formula>
    </cfRule>
    <cfRule type="expression" dxfId="632" priority="663">
      <formula>$Z18="Gráfico 3"</formula>
    </cfRule>
    <cfRule type="expression" dxfId="631" priority="664">
      <formula>$Z18="Gráfico 2"</formula>
    </cfRule>
    <cfRule type="expression" dxfId="630" priority="665">
      <formula>$Z18="Gráfico 1"</formula>
    </cfRule>
    <cfRule type="expression" dxfId="629" priority="666">
      <formula>$Z18="Gráfico 5"</formula>
    </cfRule>
  </conditionalFormatting>
  <conditionalFormatting sqref="M19">
    <cfRule type="expression" dxfId="628" priority="593">
      <formula>$Z19="Reporte 2"</formula>
    </cfRule>
    <cfRule type="expression" dxfId="627" priority="594">
      <formula>$Z19="Reporte 1"</formula>
    </cfRule>
    <cfRule type="expression" dxfId="626" priority="595">
      <formula>$Z19="Informe 10"</formula>
    </cfRule>
    <cfRule type="expression" dxfId="625" priority="596">
      <formula>$Z19="Informe 9"</formula>
    </cfRule>
    <cfRule type="expression" dxfId="624" priority="597">
      <formula>$Z19="Informe 8"</formula>
    </cfRule>
    <cfRule type="expression" dxfId="623" priority="598">
      <formula>$Z19="Informe 7"</formula>
    </cfRule>
    <cfRule type="expression" dxfId="622" priority="599">
      <formula>$Z19="Informe 6"</formula>
    </cfRule>
    <cfRule type="expression" dxfId="621" priority="600">
      <formula>$Z19="Informe 5"</formula>
    </cfRule>
    <cfRule type="expression" dxfId="620" priority="601">
      <formula>$Z19="Informe 4"</formula>
    </cfRule>
    <cfRule type="expression" dxfId="619" priority="602">
      <formula>$Z19="Informe 3"</formula>
    </cfRule>
    <cfRule type="expression" dxfId="618" priority="603">
      <formula>$Z19="Informe 2"</formula>
    </cfRule>
    <cfRule type="expression" dxfId="617" priority="604">
      <formula>$Z19="Informe 1"</formula>
    </cfRule>
    <cfRule type="expression" dxfId="616" priority="605">
      <formula>$Z19="Gráfico 10"</formula>
    </cfRule>
    <cfRule type="expression" dxfId="615" priority="606">
      <formula>$Z19="Gráfico 25"</formula>
    </cfRule>
    <cfRule type="expression" dxfId="614" priority="607">
      <formula>$Z19="Gráfico 24"</formula>
    </cfRule>
    <cfRule type="expression" dxfId="613" priority="608">
      <formula>$Z19="Gráfico 23"</formula>
    </cfRule>
    <cfRule type="expression" dxfId="612" priority="609">
      <formula>$Z19="Gráfico 22"</formula>
    </cfRule>
    <cfRule type="expression" dxfId="611" priority="610">
      <formula>$Z19="Gráfico 21"</formula>
    </cfRule>
    <cfRule type="expression" dxfId="610" priority="611">
      <formula>$Z19="Gráfico 20"</formula>
    </cfRule>
    <cfRule type="expression" dxfId="609" priority="612">
      <formula>$Z19="Gráfico 18"</formula>
    </cfRule>
    <cfRule type="expression" dxfId="608" priority="613">
      <formula>$Z19="Gráfico 19"</formula>
    </cfRule>
    <cfRule type="expression" dxfId="607" priority="614">
      <formula>$Z19="Gráfico 17"</formula>
    </cfRule>
    <cfRule type="expression" dxfId="606" priority="615">
      <formula>$Z19="Gráfico 16"</formula>
    </cfRule>
    <cfRule type="expression" dxfId="605" priority="616">
      <formula>$Z19="Gráfico 15"</formula>
    </cfRule>
    <cfRule type="expression" dxfId="604" priority="617">
      <formula>$Z19="Gráfico 14"</formula>
    </cfRule>
    <cfRule type="expression" dxfId="603" priority="618">
      <formula>$Z19="Gráfico 12"</formula>
    </cfRule>
    <cfRule type="expression" dxfId="602" priority="619">
      <formula>$Z19="Gráfico 13"</formula>
    </cfRule>
    <cfRule type="expression" dxfId="601" priority="620">
      <formula>$Z19="Gráfico 11"</formula>
    </cfRule>
    <cfRule type="expression" dxfId="600" priority="621">
      <formula>$Z19="Gráfico 9"</formula>
    </cfRule>
    <cfRule type="expression" dxfId="599" priority="622">
      <formula>$Z19="Gráfico 8"</formula>
    </cfRule>
    <cfRule type="expression" dxfId="598" priority="623">
      <formula>$Z19="Gráfico 7"</formula>
    </cfRule>
    <cfRule type="expression" dxfId="597" priority="624">
      <formula>$Z19="Gráfico 6"</formula>
    </cfRule>
    <cfRule type="expression" dxfId="596" priority="625">
      <formula>$Z19="Gráfico 4"</formula>
    </cfRule>
    <cfRule type="expression" dxfId="595" priority="626">
      <formula>$Z19="Gráfico 3"</formula>
    </cfRule>
    <cfRule type="expression" dxfId="594" priority="627">
      <formula>$Z19="Gráfico 2"</formula>
    </cfRule>
    <cfRule type="expression" dxfId="593" priority="628">
      <formula>$Z19="Gráfico 1"</formula>
    </cfRule>
    <cfRule type="expression" dxfId="592" priority="629">
      <formula>$Z19="Gráfico 5"</formula>
    </cfRule>
  </conditionalFormatting>
  <conditionalFormatting sqref="M20">
    <cfRule type="expression" dxfId="591" priority="556">
      <formula>$Z20="Reporte 2"</formula>
    </cfRule>
    <cfRule type="expression" dxfId="590" priority="557">
      <formula>$Z20="Reporte 1"</formula>
    </cfRule>
    <cfRule type="expression" dxfId="589" priority="558">
      <formula>$Z20="Informe 10"</formula>
    </cfRule>
    <cfRule type="expression" dxfId="588" priority="559">
      <formula>$Z20="Informe 9"</formula>
    </cfRule>
    <cfRule type="expression" dxfId="587" priority="560">
      <formula>$Z20="Informe 8"</formula>
    </cfRule>
    <cfRule type="expression" dxfId="586" priority="561">
      <formula>$Z20="Informe 7"</formula>
    </cfRule>
    <cfRule type="expression" dxfId="585" priority="562">
      <formula>$Z20="Informe 6"</formula>
    </cfRule>
    <cfRule type="expression" dxfId="584" priority="563">
      <formula>$Z20="Informe 5"</formula>
    </cfRule>
    <cfRule type="expression" dxfId="583" priority="564">
      <formula>$Z20="Informe 4"</formula>
    </cfRule>
    <cfRule type="expression" dxfId="582" priority="565">
      <formula>$Z20="Informe 3"</formula>
    </cfRule>
    <cfRule type="expression" dxfId="581" priority="566">
      <formula>$Z20="Informe 2"</formula>
    </cfRule>
    <cfRule type="expression" dxfId="580" priority="567">
      <formula>$Z20="Informe 1"</formula>
    </cfRule>
    <cfRule type="expression" dxfId="579" priority="568">
      <formula>$Z20="Gráfico 10"</formula>
    </cfRule>
    <cfRule type="expression" dxfId="578" priority="569">
      <formula>$Z20="Gráfico 25"</formula>
    </cfRule>
    <cfRule type="expression" dxfId="577" priority="570">
      <formula>$Z20="Gráfico 24"</formula>
    </cfRule>
    <cfRule type="expression" dxfId="576" priority="571">
      <formula>$Z20="Gráfico 23"</formula>
    </cfRule>
    <cfRule type="expression" dxfId="575" priority="572">
      <formula>$Z20="Gráfico 22"</formula>
    </cfRule>
    <cfRule type="expression" dxfId="574" priority="573">
      <formula>$Z20="Gráfico 21"</formula>
    </cfRule>
    <cfRule type="expression" dxfId="573" priority="574">
      <formula>$Z20="Gráfico 20"</formula>
    </cfRule>
    <cfRule type="expression" dxfId="572" priority="575">
      <formula>$Z20="Gráfico 18"</formula>
    </cfRule>
    <cfRule type="expression" dxfId="571" priority="576">
      <formula>$Z20="Gráfico 19"</formula>
    </cfRule>
    <cfRule type="expression" dxfId="570" priority="577">
      <formula>$Z20="Gráfico 17"</formula>
    </cfRule>
    <cfRule type="expression" dxfId="569" priority="578">
      <formula>$Z20="Gráfico 16"</formula>
    </cfRule>
    <cfRule type="expression" dxfId="568" priority="579">
      <formula>$Z20="Gráfico 15"</formula>
    </cfRule>
    <cfRule type="expression" dxfId="567" priority="580">
      <formula>$Z20="Gráfico 14"</formula>
    </cfRule>
    <cfRule type="expression" dxfId="566" priority="581">
      <formula>$Z20="Gráfico 12"</formula>
    </cfRule>
    <cfRule type="expression" dxfId="565" priority="582">
      <formula>$Z20="Gráfico 13"</formula>
    </cfRule>
    <cfRule type="expression" dxfId="564" priority="583">
      <formula>$Z20="Gráfico 11"</formula>
    </cfRule>
    <cfRule type="expression" dxfId="563" priority="584">
      <formula>$Z20="Gráfico 9"</formula>
    </cfRule>
    <cfRule type="expression" dxfId="562" priority="585">
      <formula>$Z20="Gráfico 8"</formula>
    </cfRule>
    <cfRule type="expression" dxfId="561" priority="586">
      <formula>$Z20="Gráfico 7"</formula>
    </cfRule>
    <cfRule type="expression" dxfId="560" priority="587">
      <formula>$Z20="Gráfico 6"</formula>
    </cfRule>
    <cfRule type="expression" dxfId="559" priority="588">
      <formula>$Z20="Gráfico 4"</formula>
    </cfRule>
    <cfRule type="expression" dxfId="558" priority="589">
      <formula>$Z20="Gráfico 3"</formula>
    </cfRule>
    <cfRule type="expression" dxfId="557" priority="590">
      <formula>$Z20="Gráfico 2"</formula>
    </cfRule>
    <cfRule type="expression" dxfId="556" priority="591">
      <formula>$Z20="Gráfico 1"</formula>
    </cfRule>
    <cfRule type="expression" dxfId="555" priority="592">
      <formula>$Z20="Gráfico 5"</formula>
    </cfRule>
  </conditionalFormatting>
  <conditionalFormatting sqref="M21">
    <cfRule type="expression" dxfId="554" priority="519">
      <formula>$Z21="Reporte 2"</formula>
    </cfRule>
    <cfRule type="expression" dxfId="553" priority="520">
      <formula>$Z21="Reporte 1"</formula>
    </cfRule>
    <cfRule type="expression" dxfId="552" priority="521">
      <formula>$Z21="Informe 10"</formula>
    </cfRule>
    <cfRule type="expression" dxfId="551" priority="522">
      <formula>$Z21="Informe 9"</formula>
    </cfRule>
    <cfRule type="expression" dxfId="550" priority="523">
      <formula>$Z21="Informe 8"</formula>
    </cfRule>
    <cfRule type="expression" dxfId="549" priority="524">
      <formula>$Z21="Informe 7"</formula>
    </cfRule>
    <cfRule type="expression" dxfId="548" priority="525">
      <formula>$Z21="Informe 6"</formula>
    </cfRule>
    <cfRule type="expression" dxfId="547" priority="526">
      <formula>$Z21="Informe 5"</formula>
    </cfRule>
    <cfRule type="expression" dxfId="546" priority="527">
      <formula>$Z21="Informe 4"</formula>
    </cfRule>
    <cfRule type="expression" dxfId="545" priority="528">
      <formula>$Z21="Informe 3"</formula>
    </cfRule>
    <cfRule type="expression" dxfId="544" priority="529">
      <formula>$Z21="Informe 2"</formula>
    </cfRule>
    <cfRule type="expression" dxfId="543" priority="530">
      <formula>$Z21="Informe 1"</formula>
    </cfRule>
    <cfRule type="expression" dxfId="542" priority="531">
      <formula>$Z21="Gráfico 10"</formula>
    </cfRule>
    <cfRule type="expression" dxfId="541" priority="532">
      <formula>$Z21="Gráfico 25"</formula>
    </cfRule>
    <cfRule type="expression" dxfId="540" priority="533">
      <formula>$Z21="Gráfico 24"</formula>
    </cfRule>
    <cfRule type="expression" dxfId="539" priority="534">
      <formula>$Z21="Gráfico 23"</formula>
    </cfRule>
    <cfRule type="expression" dxfId="538" priority="535">
      <formula>$Z21="Gráfico 22"</formula>
    </cfRule>
    <cfRule type="expression" dxfId="537" priority="536">
      <formula>$Z21="Gráfico 21"</formula>
    </cfRule>
    <cfRule type="expression" dxfId="536" priority="537">
      <formula>$Z21="Gráfico 20"</formula>
    </cfRule>
    <cfRule type="expression" dxfId="535" priority="538">
      <formula>$Z21="Gráfico 18"</formula>
    </cfRule>
    <cfRule type="expression" dxfId="534" priority="539">
      <formula>$Z21="Gráfico 19"</formula>
    </cfRule>
    <cfRule type="expression" dxfId="533" priority="540">
      <formula>$Z21="Gráfico 17"</formula>
    </cfRule>
    <cfRule type="expression" dxfId="532" priority="541">
      <formula>$Z21="Gráfico 16"</formula>
    </cfRule>
    <cfRule type="expression" dxfId="531" priority="542">
      <formula>$Z21="Gráfico 15"</formula>
    </cfRule>
    <cfRule type="expression" dxfId="530" priority="543">
      <formula>$Z21="Gráfico 14"</formula>
    </cfRule>
    <cfRule type="expression" dxfId="529" priority="544">
      <formula>$Z21="Gráfico 12"</formula>
    </cfRule>
    <cfRule type="expression" dxfId="528" priority="545">
      <formula>$Z21="Gráfico 13"</formula>
    </cfRule>
    <cfRule type="expression" dxfId="527" priority="546">
      <formula>$Z21="Gráfico 11"</formula>
    </cfRule>
    <cfRule type="expression" dxfId="526" priority="547">
      <formula>$Z21="Gráfico 9"</formula>
    </cfRule>
    <cfRule type="expression" dxfId="525" priority="548">
      <formula>$Z21="Gráfico 8"</formula>
    </cfRule>
    <cfRule type="expression" dxfId="524" priority="549">
      <formula>$Z21="Gráfico 7"</formula>
    </cfRule>
    <cfRule type="expression" dxfId="523" priority="550">
      <formula>$Z21="Gráfico 6"</formula>
    </cfRule>
    <cfRule type="expression" dxfId="522" priority="551">
      <formula>$Z21="Gráfico 4"</formula>
    </cfRule>
    <cfRule type="expression" dxfId="521" priority="552">
      <formula>$Z21="Gráfico 3"</formula>
    </cfRule>
    <cfRule type="expression" dxfId="520" priority="553">
      <formula>$Z21="Gráfico 2"</formula>
    </cfRule>
    <cfRule type="expression" dxfId="519" priority="554">
      <formula>$Z21="Gráfico 1"</formula>
    </cfRule>
    <cfRule type="expression" dxfId="518" priority="555">
      <formula>$Z21="Gráfico 5"</formula>
    </cfRule>
  </conditionalFormatting>
  <conditionalFormatting sqref="M22">
    <cfRule type="expression" dxfId="517" priority="482">
      <formula>$Z22="Reporte 2"</formula>
    </cfRule>
    <cfRule type="expression" dxfId="516" priority="483">
      <formula>$Z22="Reporte 1"</formula>
    </cfRule>
    <cfRule type="expression" dxfId="515" priority="484">
      <formula>$Z22="Informe 10"</formula>
    </cfRule>
    <cfRule type="expression" dxfId="514" priority="485">
      <formula>$Z22="Informe 9"</formula>
    </cfRule>
    <cfRule type="expression" dxfId="513" priority="486">
      <formula>$Z22="Informe 8"</formula>
    </cfRule>
    <cfRule type="expression" dxfId="512" priority="487">
      <formula>$Z22="Informe 7"</formula>
    </cfRule>
    <cfRule type="expression" dxfId="511" priority="488">
      <formula>$Z22="Informe 6"</formula>
    </cfRule>
    <cfRule type="expression" dxfId="510" priority="489">
      <formula>$Z22="Informe 5"</formula>
    </cfRule>
    <cfRule type="expression" dxfId="509" priority="490">
      <formula>$Z22="Informe 4"</formula>
    </cfRule>
    <cfRule type="expression" dxfId="508" priority="491">
      <formula>$Z22="Informe 3"</formula>
    </cfRule>
    <cfRule type="expression" dxfId="507" priority="492">
      <formula>$Z22="Informe 2"</formula>
    </cfRule>
    <cfRule type="expression" dxfId="506" priority="493">
      <formula>$Z22="Informe 1"</formula>
    </cfRule>
    <cfRule type="expression" dxfId="505" priority="494">
      <formula>$Z22="Gráfico 10"</formula>
    </cfRule>
    <cfRule type="expression" dxfId="504" priority="495">
      <formula>$Z22="Gráfico 25"</formula>
    </cfRule>
    <cfRule type="expression" dxfId="503" priority="496">
      <formula>$Z22="Gráfico 24"</formula>
    </cfRule>
    <cfRule type="expression" dxfId="502" priority="497">
      <formula>$Z22="Gráfico 23"</formula>
    </cfRule>
    <cfRule type="expression" dxfId="501" priority="498">
      <formula>$Z22="Gráfico 22"</formula>
    </cfRule>
    <cfRule type="expression" dxfId="500" priority="499">
      <formula>$Z22="Gráfico 21"</formula>
    </cfRule>
    <cfRule type="expression" dxfId="499" priority="500">
      <formula>$Z22="Gráfico 20"</formula>
    </cfRule>
    <cfRule type="expression" dxfId="498" priority="501">
      <formula>$Z22="Gráfico 18"</formula>
    </cfRule>
    <cfRule type="expression" dxfId="497" priority="502">
      <formula>$Z22="Gráfico 19"</formula>
    </cfRule>
    <cfRule type="expression" dxfId="496" priority="503">
      <formula>$Z22="Gráfico 17"</formula>
    </cfRule>
    <cfRule type="expression" dxfId="495" priority="504">
      <formula>$Z22="Gráfico 16"</formula>
    </cfRule>
    <cfRule type="expression" dxfId="494" priority="505">
      <formula>$Z22="Gráfico 15"</formula>
    </cfRule>
    <cfRule type="expression" dxfId="493" priority="506">
      <formula>$Z22="Gráfico 14"</formula>
    </cfRule>
    <cfRule type="expression" dxfId="492" priority="507">
      <formula>$Z22="Gráfico 12"</formula>
    </cfRule>
    <cfRule type="expression" dxfId="491" priority="508">
      <formula>$Z22="Gráfico 13"</formula>
    </cfRule>
    <cfRule type="expression" dxfId="490" priority="509">
      <formula>$Z22="Gráfico 11"</formula>
    </cfRule>
    <cfRule type="expression" dxfId="489" priority="510">
      <formula>$Z22="Gráfico 9"</formula>
    </cfRule>
    <cfRule type="expression" dxfId="488" priority="511">
      <formula>$Z22="Gráfico 8"</formula>
    </cfRule>
    <cfRule type="expression" dxfId="487" priority="512">
      <formula>$Z22="Gráfico 7"</formula>
    </cfRule>
    <cfRule type="expression" dxfId="486" priority="513">
      <formula>$Z22="Gráfico 6"</formula>
    </cfRule>
    <cfRule type="expression" dxfId="485" priority="514">
      <formula>$Z22="Gráfico 4"</formula>
    </cfRule>
    <cfRule type="expression" dxfId="484" priority="515">
      <formula>$Z22="Gráfico 3"</formula>
    </cfRule>
    <cfRule type="expression" dxfId="483" priority="516">
      <formula>$Z22="Gráfico 2"</formula>
    </cfRule>
    <cfRule type="expression" dxfId="482" priority="517">
      <formula>$Z22="Gráfico 1"</formula>
    </cfRule>
    <cfRule type="expression" dxfId="481" priority="518">
      <formula>$Z22="Gráfico 5"</formula>
    </cfRule>
  </conditionalFormatting>
  <conditionalFormatting sqref="M23">
    <cfRule type="expression" dxfId="480" priority="445">
      <formula>$Z23="Reporte 2"</formula>
    </cfRule>
    <cfRule type="expression" dxfId="479" priority="446">
      <formula>$Z23="Reporte 1"</formula>
    </cfRule>
    <cfRule type="expression" dxfId="478" priority="447">
      <formula>$Z23="Informe 10"</formula>
    </cfRule>
    <cfRule type="expression" dxfId="477" priority="448">
      <formula>$Z23="Informe 9"</formula>
    </cfRule>
    <cfRule type="expression" dxfId="476" priority="449">
      <formula>$Z23="Informe 8"</formula>
    </cfRule>
    <cfRule type="expression" dxfId="475" priority="450">
      <formula>$Z23="Informe 7"</formula>
    </cfRule>
    <cfRule type="expression" dxfId="474" priority="451">
      <formula>$Z23="Informe 6"</formula>
    </cfRule>
    <cfRule type="expression" dxfId="473" priority="452">
      <formula>$Z23="Informe 5"</formula>
    </cfRule>
    <cfRule type="expression" dxfId="472" priority="453">
      <formula>$Z23="Informe 4"</formula>
    </cfRule>
    <cfRule type="expression" dxfId="471" priority="454">
      <formula>$Z23="Informe 3"</formula>
    </cfRule>
    <cfRule type="expression" dxfId="470" priority="455">
      <formula>$Z23="Informe 2"</formula>
    </cfRule>
    <cfRule type="expression" dxfId="469" priority="456">
      <formula>$Z23="Informe 1"</formula>
    </cfRule>
    <cfRule type="expression" dxfId="468" priority="457">
      <formula>$Z23="Gráfico 10"</formula>
    </cfRule>
    <cfRule type="expression" dxfId="467" priority="458">
      <formula>$Z23="Gráfico 25"</formula>
    </cfRule>
    <cfRule type="expression" dxfId="466" priority="459">
      <formula>$Z23="Gráfico 24"</formula>
    </cfRule>
    <cfRule type="expression" dxfId="465" priority="460">
      <formula>$Z23="Gráfico 23"</formula>
    </cfRule>
    <cfRule type="expression" dxfId="464" priority="461">
      <formula>$Z23="Gráfico 22"</formula>
    </cfRule>
    <cfRule type="expression" dxfId="463" priority="462">
      <formula>$Z23="Gráfico 21"</formula>
    </cfRule>
    <cfRule type="expression" dxfId="462" priority="463">
      <formula>$Z23="Gráfico 20"</formula>
    </cfRule>
    <cfRule type="expression" dxfId="461" priority="464">
      <formula>$Z23="Gráfico 18"</formula>
    </cfRule>
    <cfRule type="expression" dxfId="460" priority="465">
      <formula>$Z23="Gráfico 19"</formula>
    </cfRule>
    <cfRule type="expression" dxfId="459" priority="466">
      <formula>$Z23="Gráfico 17"</formula>
    </cfRule>
    <cfRule type="expression" dxfId="458" priority="467">
      <formula>$Z23="Gráfico 16"</formula>
    </cfRule>
    <cfRule type="expression" dxfId="457" priority="468">
      <formula>$Z23="Gráfico 15"</formula>
    </cfRule>
    <cfRule type="expression" dxfId="456" priority="469">
      <formula>$Z23="Gráfico 14"</formula>
    </cfRule>
    <cfRule type="expression" dxfId="455" priority="470">
      <formula>$Z23="Gráfico 12"</formula>
    </cfRule>
    <cfRule type="expression" dxfId="454" priority="471">
      <formula>$Z23="Gráfico 13"</formula>
    </cfRule>
    <cfRule type="expression" dxfId="453" priority="472">
      <formula>$Z23="Gráfico 11"</formula>
    </cfRule>
    <cfRule type="expression" dxfId="452" priority="473">
      <formula>$Z23="Gráfico 9"</formula>
    </cfRule>
    <cfRule type="expression" dxfId="451" priority="474">
      <formula>$Z23="Gráfico 8"</formula>
    </cfRule>
    <cfRule type="expression" dxfId="450" priority="475">
      <formula>$Z23="Gráfico 7"</formula>
    </cfRule>
    <cfRule type="expression" dxfId="449" priority="476">
      <formula>$Z23="Gráfico 6"</formula>
    </cfRule>
    <cfRule type="expression" dxfId="448" priority="477">
      <formula>$Z23="Gráfico 4"</formula>
    </cfRule>
    <cfRule type="expression" dxfId="447" priority="478">
      <formula>$Z23="Gráfico 3"</formula>
    </cfRule>
    <cfRule type="expression" dxfId="446" priority="479">
      <formula>$Z23="Gráfico 2"</formula>
    </cfRule>
    <cfRule type="expression" dxfId="445" priority="480">
      <formula>$Z23="Gráfico 1"</formula>
    </cfRule>
    <cfRule type="expression" dxfId="444" priority="481">
      <formula>$Z23="Gráfico 5"</formula>
    </cfRule>
  </conditionalFormatting>
  <conditionalFormatting sqref="S12">
    <cfRule type="expression" dxfId="443" priority="408">
      <formula>$Z12="Reporte 2"</formula>
    </cfRule>
    <cfRule type="expression" dxfId="442" priority="409">
      <formula>$Z12="Reporte 1"</formula>
    </cfRule>
    <cfRule type="expression" dxfId="441" priority="410">
      <formula>$Z12="Informe 10"</formula>
    </cfRule>
    <cfRule type="expression" dxfId="440" priority="411">
      <formula>$Z12="Informe 9"</formula>
    </cfRule>
    <cfRule type="expression" dxfId="439" priority="412">
      <formula>$Z12="Informe 8"</formula>
    </cfRule>
    <cfRule type="expression" dxfId="438" priority="413">
      <formula>$Z12="Informe 7"</formula>
    </cfRule>
    <cfRule type="expression" dxfId="437" priority="414">
      <formula>$Z12="Informe 6"</formula>
    </cfRule>
    <cfRule type="expression" dxfId="436" priority="415">
      <formula>$Z12="Informe 5"</formula>
    </cfRule>
    <cfRule type="expression" dxfId="435" priority="416">
      <formula>$Z12="Informe 4"</formula>
    </cfRule>
    <cfRule type="expression" dxfId="434" priority="417">
      <formula>$Z12="Informe 3"</formula>
    </cfRule>
    <cfRule type="expression" dxfId="433" priority="418">
      <formula>$Z12="Informe 2"</formula>
    </cfRule>
    <cfRule type="expression" dxfId="432" priority="419">
      <formula>$Z12="Informe 1"</formula>
    </cfRule>
    <cfRule type="expression" dxfId="431" priority="420">
      <formula>$Z12="Gráfico 10"</formula>
    </cfRule>
    <cfRule type="expression" dxfId="430" priority="421">
      <formula>$Z12="Gráfico 25"</formula>
    </cfRule>
    <cfRule type="expression" dxfId="429" priority="422">
      <formula>$Z12="Gráfico 24"</formula>
    </cfRule>
    <cfRule type="expression" dxfId="428" priority="423">
      <formula>$Z12="Gráfico 23"</formula>
    </cfRule>
    <cfRule type="expression" dxfId="427" priority="424">
      <formula>$Z12="Gráfico 22"</formula>
    </cfRule>
    <cfRule type="expression" dxfId="426" priority="425">
      <formula>$Z12="Gráfico 21"</formula>
    </cfRule>
    <cfRule type="expression" dxfId="425" priority="426">
      <formula>$Z12="Gráfico 20"</formula>
    </cfRule>
    <cfRule type="expression" dxfId="424" priority="427">
      <formula>$Z12="Gráfico 18"</formula>
    </cfRule>
    <cfRule type="expression" dxfId="423" priority="428">
      <formula>$Z12="Gráfico 19"</formula>
    </cfRule>
    <cfRule type="expression" dxfId="422" priority="429">
      <formula>$Z12="Gráfico 17"</formula>
    </cfRule>
    <cfRule type="expression" dxfId="421" priority="430">
      <formula>$Z12="Gráfico 16"</formula>
    </cfRule>
    <cfRule type="expression" dxfId="420" priority="431">
      <formula>$Z12="Gráfico 15"</formula>
    </cfRule>
    <cfRule type="expression" dxfId="419" priority="432">
      <formula>$Z12="Gráfico 14"</formula>
    </cfRule>
    <cfRule type="expression" dxfId="418" priority="433">
      <formula>$Z12="Gráfico 12"</formula>
    </cfRule>
    <cfRule type="expression" dxfId="417" priority="434">
      <formula>$Z12="Gráfico 13"</formula>
    </cfRule>
    <cfRule type="expression" dxfId="416" priority="435">
      <formula>$Z12="Gráfico 11"</formula>
    </cfRule>
    <cfRule type="expression" dxfId="415" priority="436">
      <formula>$Z12="Gráfico 9"</formula>
    </cfRule>
    <cfRule type="expression" dxfId="414" priority="437">
      <formula>$Z12="Gráfico 8"</formula>
    </cfRule>
    <cfRule type="expression" dxfId="413" priority="438">
      <formula>$Z12="Gráfico 7"</formula>
    </cfRule>
    <cfRule type="expression" dxfId="412" priority="439">
      <formula>$Z12="Gráfico 6"</formula>
    </cfRule>
    <cfRule type="expression" dxfId="411" priority="440">
      <formula>$Z12="Gráfico 4"</formula>
    </cfRule>
    <cfRule type="expression" dxfId="410" priority="441">
      <formula>$Z12="Gráfico 3"</formula>
    </cfRule>
    <cfRule type="expression" dxfId="409" priority="442">
      <formula>$Z12="Gráfico 2"</formula>
    </cfRule>
    <cfRule type="expression" dxfId="408" priority="443">
      <formula>$Z12="Gráfico 1"</formula>
    </cfRule>
    <cfRule type="expression" dxfId="407" priority="444">
      <formula>$Z12="Gráfico 5"</formula>
    </cfRule>
  </conditionalFormatting>
  <conditionalFormatting sqref="S13">
    <cfRule type="expression" dxfId="406" priority="371">
      <formula>$Z13="Reporte 2"</formula>
    </cfRule>
    <cfRule type="expression" dxfId="405" priority="372">
      <formula>$Z13="Reporte 1"</formula>
    </cfRule>
    <cfRule type="expression" dxfId="404" priority="373">
      <formula>$Z13="Informe 10"</formula>
    </cfRule>
    <cfRule type="expression" dxfId="403" priority="374">
      <formula>$Z13="Informe 9"</formula>
    </cfRule>
    <cfRule type="expression" dxfId="402" priority="375">
      <formula>$Z13="Informe 8"</formula>
    </cfRule>
    <cfRule type="expression" dxfId="401" priority="376">
      <formula>$Z13="Informe 7"</formula>
    </cfRule>
    <cfRule type="expression" dxfId="400" priority="377">
      <formula>$Z13="Informe 6"</formula>
    </cfRule>
    <cfRule type="expression" dxfId="399" priority="378">
      <formula>$Z13="Informe 5"</formula>
    </cfRule>
    <cfRule type="expression" dxfId="398" priority="379">
      <formula>$Z13="Informe 4"</formula>
    </cfRule>
    <cfRule type="expression" dxfId="397" priority="380">
      <formula>$Z13="Informe 3"</formula>
    </cfRule>
    <cfRule type="expression" dxfId="396" priority="381">
      <formula>$Z13="Informe 2"</formula>
    </cfRule>
    <cfRule type="expression" dxfId="395" priority="382">
      <formula>$Z13="Informe 1"</formula>
    </cfRule>
    <cfRule type="expression" dxfId="394" priority="383">
      <formula>$Z13="Gráfico 10"</formula>
    </cfRule>
    <cfRule type="expression" dxfId="393" priority="384">
      <formula>$Z13="Gráfico 25"</formula>
    </cfRule>
    <cfRule type="expression" dxfId="392" priority="385">
      <formula>$Z13="Gráfico 24"</formula>
    </cfRule>
    <cfRule type="expression" dxfId="391" priority="386">
      <formula>$Z13="Gráfico 23"</formula>
    </cfRule>
    <cfRule type="expression" dxfId="390" priority="387">
      <formula>$Z13="Gráfico 22"</formula>
    </cfRule>
    <cfRule type="expression" dxfId="389" priority="388">
      <formula>$Z13="Gráfico 21"</formula>
    </cfRule>
    <cfRule type="expression" dxfId="388" priority="389">
      <formula>$Z13="Gráfico 20"</formula>
    </cfRule>
    <cfRule type="expression" dxfId="387" priority="390">
      <formula>$Z13="Gráfico 18"</formula>
    </cfRule>
    <cfRule type="expression" dxfId="386" priority="391">
      <formula>$Z13="Gráfico 19"</formula>
    </cfRule>
    <cfRule type="expression" dxfId="385" priority="392">
      <formula>$Z13="Gráfico 17"</formula>
    </cfRule>
    <cfRule type="expression" dxfId="384" priority="393">
      <formula>$Z13="Gráfico 16"</formula>
    </cfRule>
    <cfRule type="expression" dxfId="383" priority="394">
      <formula>$Z13="Gráfico 15"</formula>
    </cfRule>
    <cfRule type="expression" dxfId="382" priority="395">
      <formula>$Z13="Gráfico 14"</formula>
    </cfRule>
    <cfRule type="expression" dxfId="381" priority="396">
      <formula>$Z13="Gráfico 12"</formula>
    </cfRule>
    <cfRule type="expression" dxfId="380" priority="397">
      <formula>$Z13="Gráfico 13"</formula>
    </cfRule>
    <cfRule type="expression" dxfId="379" priority="398">
      <formula>$Z13="Gráfico 11"</formula>
    </cfRule>
    <cfRule type="expression" dxfId="378" priority="399">
      <formula>$Z13="Gráfico 9"</formula>
    </cfRule>
    <cfRule type="expression" dxfId="377" priority="400">
      <formula>$Z13="Gráfico 8"</formula>
    </cfRule>
    <cfRule type="expression" dxfId="376" priority="401">
      <formula>$Z13="Gráfico 7"</formula>
    </cfRule>
    <cfRule type="expression" dxfId="375" priority="402">
      <formula>$Z13="Gráfico 6"</formula>
    </cfRule>
    <cfRule type="expression" dxfId="374" priority="403">
      <formula>$Z13="Gráfico 4"</formula>
    </cfRule>
    <cfRule type="expression" dxfId="373" priority="404">
      <formula>$Z13="Gráfico 3"</formula>
    </cfRule>
    <cfRule type="expression" dxfId="372" priority="405">
      <formula>$Z13="Gráfico 2"</formula>
    </cfRule>
    <cfRule type="expression" dxfId="371" priority="406">
      <formula>$Z13="Gráfico 1"</formula>
    </cfRule>
    <cfRule type="expression" dxfId="370" priority="407">
      <formula>$Z13="Gráfico 5"</formula>
    </cfRule>
  </conditionalFormatting>
  <conditionalFormatting sqref="S14">
    <cfRule type="expression" dxfId="369" priority="334">
      <formula>$Z14="Reporte 2"</formula>
    </cfRule>
    <cfRule type="expression" dxfId="368" priority="335">
      <formula>$Z14="Reporte 1"</formula>
    </cfRule>
    <cfRule type="expression" dxfId="367" priority="336">
      <formula>$Z14="Informe 10"</formula>
    </cfRule>
    <cfRule type="expression" dxfId="366" priority="337">
      <formula>$Z14="Informe 9"</formula>
    </cfRule>
    <cfRule type="expression" dxfId="365" priority="338">
      <formula>$Z14="Informe 8"</formula>
    </cfRule>
    <cfRule type="expression" dxfId="364" priority="339">
      <formula>$Z14="Informe 7"</formula>
    </cfRule>
    <cfRule type="expression" dxfId="363" priority="340">
      <formula>$Z14="Informe 6"</formula>
    </cfRule>
    <cfRule type="expression" dxfId="362" priority="341">
      <formula>$Z14="Informe 5"</formula>
    </cfRule>
    <cfRule type="expression" dxfId="361" priority="342">
      <formula>$Z14="Informe 4"</formula>
    </cfRule>
    <cfRule type="expression" dxfId="360" priority="343">
      <formula>$Z14="Informe 3"</formula>
    </cfRule>
    <cfRule type="expression" dxfId="359" priority="344">
      <formula>$Z14="Informe 2"</formula>
    </cfRule>
    <cfRule type="expression" dxfId="358" priority="345">
      <formula>$Z14="Informe 1"</formula>
    </cfRule>
    <cfRule type="expression" dxfId="357" priority="346">
      <formula>$Z14="Gráfico 10"</formula>
    </cfRule>
    <cfRule type="expression" dxfId="356" priority="347">
      <formula>$Z14="Gráfico 25"</formula>
    </cfRule>
    <cfRule type="expression" dxfId="355" priority="348">
      <formula>$Z14="Gráfico 24"</formula>
    </cfRule>
    <cfRule type="expression" dxfId="354" priority="349">
      <formula>$Z14="Gráfico 23"</formula>
    </cfRule>
    <cfRule type="expression" dxfId="353" priority="350">
      <formula>$Z14="Gráfico 22"</formula>
    </cfRule>
    <cfRule type="expression" dxfId="352" priority="351">
      <formula>$Z14="Gráfico 21"</formula>
    </cfRule>
    <cfRule type="expression" dxfId="351" priority="352">
      <formula>$Z14="Gráfico 20"</formula>
    </cfRule>
    <cfRule type="expression" dxfId="350" priority="353">
      <formula>$Z14="Gráfico 18"</formula>
    </cfRule>
    <cfRule type="expression" dxfId="349" priority="354">
      <formula>$Z14="Gráfico 19"</formula>
    </cfRule>
    <cfRule type="expression" dxfId="348" priority="355">
      <formula>$Z14="Gráfico 17"</formula>
    </cfRule>
    <cfRule type="expression" dxfId="347" priority="356">
      <formula>$Z14="Gráfico 16"</formula>
    </cfRule>
    <cfRule type="expression" dxfId="346" priority="357">
      <formula>$Z14="Gráfico 15"</formula>
    </cfRule>
    <cfRule type="expression" dxfId="345" priority="358">
      <formula>$Z14="Gráfico 14"</formula>
    </cfRule>
    <cfRule type="expression" dxfId="344" priority="359">
      <formula>$Z14="Gráfico 12"</formula>
    </cfRule>
    <cfRule type="expression" dxfId="343" priority="360">
      <formula>$Z14="Gráfico 13"</formula>
    </cfRule>
    <cfRule type="expression" dxfId="342" priority="361">
      <formula>$Z14="Gráfico 11"</formula>
    </cfRule>
    <cfRule type="expression" dxfId="341" priority="362">
      <formula>$Z14="Gráfico 9"</formula>
    </cfRule>
    <cfRule type="expression" dxfId="340" priority="363">
      <formula>$Z14="Gráfico 8"</formula>
    </cfRule>
    <cfRule type="expression" dxfId="339" priority="364">
      <formula>$Z14="Gráfico 7"</formula>
    </cfRule>
    <cfRule type="expression" dxfId="338" priority="365">
      <formula>$Z14="Gráfico 6"</formula>
    </cfRule>
    <cfRule type="expression" dxfId="337" priority="366">
      <formula>$Z14="Gráfico 4"</formula>
    </cfRule>
    <cfRule type="expression" dxfId="336" priority="367">
      <formula>$Z14="Gráfico 3"</formula>
    </cfRule>
    <cfRule type="expression" dxfId="335" priority="368">
      <formula>$Z14="Gráfico 2"</formula>
    </cfRule>
    <cfRule type="expression" dxfId="334" priority="369">
      <formula>$Z14="Gráfico 1"</formula>
    </cfRule>
    <cfRule type="expression" dxfId="333" priority="370">
      <formula>$Z14="Gráfico 5"</formula>
    </cfRule>
  </conditionalFormatting>
  <conditionalFormatting sqref="S15">
    <cfRule type="expression" dxfId="332" priority="297">
      <formula>$Z15="Reporte 2"</formula>
    </cfRule>
    <cfRule type="expression" dxfId="331" priority="298">
      <formula>$Z15="Reporte 1"</formula>
    </cfRule>
    <cfRule type="expression" dxfId="330" priority="299">
      <formula>$Z15="Informe 10"</formula>
    </cfRule>
    <cfRule type="expression" dxfId="329" priority="300">
      <formula>$Z15="Informe 9"</formula>
    </cfRule>
    <cfRule type="expression" dxfId="328" priority="301">
      <formula>$Z15="Informe 8"</formula>
    </cfRule>
    <cfRule type="expression" dxfId="327" priority="302">
      <formula>$Z15="Informe 7"</formula>
    </cfRule>
    <cfRule type="expression" dxfId="326" priority="303">
      <formula>$Z15="Informe 6"</formula>
    </cfRule>
    <cfRule type="expression" dxfId="325" priority="304">
      <formula>$Z15="Informe 5"</formula>
    </cfRule>
    <cfRule type="expression" dxfId="324" priority="305">
      <formula>$Z15="Informe 4"</formula>
    </cfRule>
    <cfRule type="expression" dxfId="323" priority="306">
      <formula>$Z15="Informe 3"</formula>
    </cfRule>
    <cfRule type="expression" dxfId="322" priority="307">
      <formula>$Z15="Informe 2"</formula>
    </cfRule>
    <cfRule type="expression" dxfId="321" priority="308">
      <formula>$Z15="Informe 1"</formula>
    </cfRule>
    <cfRule type="expression" dxfId="320" priority="309">
      <formula>$Z15="Gráfico 10"</formula>
    </cfRule>
    <cfRule type="expression" dxfId="319" priority="310">
      <formula>$Z15="Gráfico 25"</formula>
    </cfRule>
    <cfRule type="expression" dxfId="318" priority="311">
      <formula>$Z15="Gráfico 24"</formula>
    </cfRule>
    <cfRule type="expression" dxfId="317" priority="312">
      <formula>$Z15="Gráfico 23"</formula>
    </cfRule>
    <cfRule type="expression" dxfId="316" priority="313">
      <formula>$Z15="Gráfico 22"</formula>
    </cfRule>
    <cfRule type="expression" dxfId="315" priority="314">
      <formula>$Z15="Gráfico 21"</formula>
    </cfRule>
    <cfRule type="expression" dxfId="314" priority="315">
      <formula>$Z15="Gráfico 20"</formula>
    </cfRule>
    <cfRule type="expression" dxfId="313" priority="316">
      <formula>$Z15="Gráfico 18"</formula>
    </cfRule>
    <cfRule type="expression" dxfId="312" priority="317">
      <formula>$Z15="Gráfico 19"</formula>
    </cfRule>
    <cfRule type="expression" dxfId="311" priority="318">
      <formula>$Z15="Gráfico 17"</formula>
    </cfRule>
    <cfRule type="expression" dxfId="310" priority="319">
      <formula>$Z15="Gráfico 16"</formula>
    </cfRule>
    <cfRule type="expression" dxfId="309" priority="320">
      <formula>$Z15="Gráfico 15"</formula>
    </cfRule>
    <cfRule type="expression" dxfId="308" priority="321">
      <formula>$Z15="Gráfico 14"</formula>
    </cfRule>
    <cfRule type="expression" dxfId="307" priority="322">
      <formula>$Z15="Gráfico 12"</formula>
    </cfRule>
    <cfRule type="expression" dxfId="306" priority="323">
      <formula>$Z15="Gráfico 13"</formula>
    </cfRule>
    <cfRule type="expression" dxfId="305" priority="324">
      <formula>$Z15="Gráfico 11"</formula>
    </cfRule>
    <cfRule type="expression" dxfId="304" priority="325">
      <formula>$Z15="Gráfico 9"</formula>
    </cfRule>
    <cfRule type="expression" dxfId="303" priority="326">
      <formula>$Z15="Gráfico 8"</formula>
    </cfRule>
    <cfRule type="expression" dxfId="302" priority="327">
      <formula>$Z15="Gráfico 7"</formula>
    </cfRule>
    <cfRule type="expression" dxfId="301" priority="328">
      <formula>$Z15="Gráfico 6"</formula>
    </cfRule>
    <cfRule type="expression" dxfId="300" priority="329">
      <formula>$Z15="Gráfico 4"</formula>
    </cfRule>
    <cfRule type="expression" dxfId="299" priority="330">
      <formula>$Z15="Gráfico 3"</formula>
    </cfRule>
    <cfRule type="expression" dxfId="298" priority="331">
      <formula>$Z15="Gráfico 2"</formula>
    </cfRule>
    <cfRule type="expression" dxfId="297" priority="332">
      <formula>$Z15="Gráfico 1"</formula>
    </cfRule>
    <cfRule type="expression" dxfId="296" priority="333">
      <formula>$Z15="Gráfico 5"</formula>
    </cfRule>
  </conditionalFormatting>
  <conditionalFormatting sqref="S16">
    <cfRule type="expression" dxfId="295" priority="260">
      <formula>$Z16="Reporte 2"</formula>
    </cfRule>
    <cfRule type="expression" dxfId="294" priority="261">
      <formula>$Z16="Reporte 1"</formula>
    </cfRule>
    <cfRule type="expression" dxfId="293" priority="262">
      <formula>$Z16="Informe 10"</formula>
    </cfRule>
    <cfRule type="expression" dxfId="292" priority="263">
      <formula>$Z16="Informe 9"</formula>
    </cfRule>
    <cfRule type="expression" dxfId="291" priority="264">
      <formula>$Z16="Informe 8"</formula>
    </cfRule>
    <cfRule type="expression" dxfId="290" priority="265">
      <formula>$Z16="Informe 7"</formula>
    </cfRule>
    <cfRule type="expression" dxfId="289" priority="266">
      <formula>$Z16="Informe 6"</formula>
    </cfRule>
    <cfRule type="expression" dxfId="288" priority="267">
      <formula>$Z16="Informe 5"</formula>
    </cfRule>
    <cfRule type="expression" dxfId="287" priority="268">
      <formula>$Z16="Informe 4"</formula>
    </cfRule>
    <cfRule type="expression" dxfId="286" priority="269">
      <formula>$Z16="Informe 3"</formula>
    </cfRule>
    <cfRule type="expression" dxfId="285" priority="270">
      <formula>$Z16="Informe 2"</formula>
    </cfRule>
    <cfRule type="expression" dxfId="284" priority="271">
      <formula>$Z16="Informe 1"</formula>
    </cfRule>
    <cfRule type="expression" dxfId="283" priority="272">
      <formula>$Z16="Gráfico 10"</formula>
    </cfRule>
    <cfRule type="expression" dxfId="282" priority="273">
      <formula>$Z16="Gráfico 25"</formula>
    </cfRule>
    <cfRule type="expression" dxfId="281" priority="274">
      <formula>$Z16="Gráfico 24"</formula>
    </cfRule>
    <cfRule type="expression" dxfId="280" priority="275">
      <formula>$Z16="Gráfico 23"</formula>
    </cfRule>
    <cfRule type="expression" dxfId="279" priority="276">
      <formula>$Z16="Gráfico 22"</formula>
    </cfRule>
    <cfRule type="expression" dxfId="278" priority="277">
      <formula>$Z16="Gráfico 21"</formula>
    </cfRule>
    <cfRule type="expression" dxfId="277" priority="278">
      <formula>$Z16="Gráfico 20"</formula>
    </cfRule>
    <cfRule type="expression" dxfId="276" priority="279">
      <formula>$Z16="Gráfico 18"</formula>
    </cfRule>
    <cfRule type="expression" dxfId="275" priority="280">
      <formula>$Z16="Gráfico 19"</formula>
    </cfRule>
    <cfRule type="expression" dxfId="274" priority="281">
      <formula>$Z16="Gráfico 17"</formula>
    </cfRule>
    <cfRule type="expression" dxfId="273" priority="282">
      <formula>$Z16="Gráfico 16"</formula>
    </cfRule>
    <cfRule type="expression" dxfId="272" priority="283">
      <formula>$Z16="Gráfico 15"</formula>
    </cfRule>
    <cfRule type="expression" dxfId="271" priority="284">
      <formula>$Z16="Gráfico 14"</formula>
    </cfRule>
    <cfRule type="expression" dxfId="270" priority="285">
      <formula>$Z16="Gráfico 12"</formula>
    </cfRule>
    <cfRule type="expression" dxfId="269" priority="286">
      <formula>$Z16="Gráfico 13"</formula>
    </cfRule>
    <cfRule type="expression" dxfId="268" priority="287">
      <formula>$Z16="Gráfico 11"</formula>
    </cfRule>
    <cfRule type="expression" dxfId="267" priority="288">
      <formula>$Z16="Gráfico 9"</formula>
    </cfRule>
    <cfRule type="expression" dxfId="266" priority="289">
      <formula>$Z16="Gráfico 8"</formula>
    </cfRule>
    <cfRule type="expression" dxfId="265" priority="290">
      <formula>$Z16="Gráfico 7"</formula>
    </cfRule>
    <cfRule type="expression" dxfId="264" priority="291">
      <formula>$Z16="Gráfico 6"</formula>
    </cfRule>
    <cfRule type="expression" dxfId="263" priority="292">
      <formula>$Z16="Gráfico 4"</formula>
    </cfRule>
    <cfRule type="expression" dxfId="262" priority="293">
      <formula>$Z16="Gráfico 3"</formula>
    </cfRule>
    <cfRule type="expression" dxfId="261" priority="294">
      <formula>$Z16="Gráfico 2"</formula>
    </cfRule>
    <cfRule type="expression" dxfId="260" priority="295">
      <formula>$Z16="Gráfico 1"</formula>
    </cfRule>
    <cfRule type="expression" dxfId="259" priority="296">
      <formula>$Z16="Gráfico 5"</formula>
    </cfRule>
  </conditionalFormatting>
  <conditionalFormatting sqref="S17">
    <cfRule type="expression" dxfId="258" priority="223">
      <formula>$Z17="Reporte 2"</formula>
    </cfRule>
    <cfRule type="expression" dxfId="257" priority="224">
      <formula>$Z17="Reporte 1"</formula>
    </cfRule>
    <cfRule type="expression" dxfId="256" priority="225">
      <formula>$Z17="Informe 10"</formula>
    </cfRule>
    <cfRule type="expression" dxfId="255" priority="226">
      <formula>$Z17="Informe 9"</formula>
    </cfRule>
    <cfRule type="expression" dxfId="254" priority="227">
      <formula>$Z17="Informe 8"</formula>
    </cfRule>
    <cfRule type="expression" dxfId="253" priority="228">
      <formula>$Z17="Informe 7"</formula>
    </cfRule>
    <cfRule type="expression" dxfId="252" priority="229">
      <formula>$Z17="Informe 6"</formula>
    </cfRule>
    <cfRule type="expression" dxfId="251" priority="230">
      <formula>$Z17="Informe 5"</formula>
    </cfRule>
    <cfRule type="expression" dxfId="250" priority="231">
      <formula>$Z17="Informe 4"</formula>
    </cfRule>
    <cfRule type="expression" dxfId="249" priority="232">
      <formula>$Z17="Informe 3"</formula>
    </cfRule>
    <cfRule type="expression" dxfId="248" priority="233">
      <formula>$Z17="Informe 2"</formula>
    </cfRule>
    <cfRule type="expression" dxfId="247" priority="234">
      <formula>$Z17="Informe 1"</formula>
    </cfRule>
    <cfRule type="expression" dxfId="246" priority="235">
      <formula>$Z17="Gráfico 10"</formula>
    </cfRule>
    <cfRule type="expression" dxfId="245" priority="236">
      <formula>$Z17="Gráfico 25"</formula>
    </cfRule>
    <cfRule type="expression" dxfId="244" priority="237">
      <formula>$Z17="Gráfico 24"</formula>
    </cfRule>
    <cfRule type="expression" dxfId="243" priority="238">
      <formula>$Z17="Gráfico 23"</formula>
    </cfRule>
    <cfRule type="expression" dxfId="242" priority="239">
      <formula>$Z17="Gráfico 22"</formula>
    </cfRule>
    <cfRule type="expression" dxfId="241" priority="240">
      <formula>$Z17="Gráfico 21"</formula>
    </cfRule>
    <cfRule type="expression" dxfId="240" priority="241">
      <formula>$Z17="Gráfico 20"</formula>
    </cfRule>
    <cfRule type="expression" dxfId="239" priority="242">
      <formula>$Z17="Gráfico 18"</formula>
    </cfRule>
    <cfRule type="expression" dxfId="238" priority="243">
      <formula>$Z17="Gráfico 19"</formula>
    </cfRule>
    <cfRule type="expression" dxfId="237" priority="244">
      <formula>$Z17="Gráfico 17"</formula>
    </cfRule>
    <cfRule type="expression" dxfId="236" priority="245">
      <formula>$Z17="Gráfico 16"</formula>
    </cfRule>
    <cfRule type="expression" dxfId="235" priority="246">
      <formula>$Z17="Gráfico 15"</formula>
    </cfRule>
    <cfRule type="expression" dxfId="234" priority="247">
      <formula>$Z17="Gráfico 14"</formula>
    </cfRule>
    <cfRule type="expression" dxfId="233" priority="248">
      <formula>$Z17="Gráfico 12"</formula>
    </cfRule>
    <cfRule type="expression" dxfId="232" priority="249">
      <formula>$Z17="Gráfico 13"</formula>
    </cfRule>
    <cfRule type="expression" dxfId="231" priority="250">
      <formula>$Z17="Gráfico 11"</formula>
    </cfRule>
    <cfRule type="expression" dxfId="230" priority="251">
      <formula>$Z17="Gráfico 9"</formula>
    </cfRule>
    <cfRule type="expression" dxfId="229" priority="252">
      <formula>$Z17="Gráfico 8"</formula>
    </cfRule>
    <cfRule type="expression" dxfId="228" priority="253">
      <formula>$Z17="Gráfico 7"</formula>
    </cfRule>
    <cfRule type="expression" dxfId="227" priority="254">
      <formula>$Z17="Gráfico 6"</formula>
    </cfRule>
    <cfRule type="expression" dxfId="226" priority="255">
      <formula>$Z17="Gráfico 4"</formula>
    </cfRule>
    <cfRule type="expression" dxfId="225" priority="256">
      <formula>$Z17="Gráfico 3"</formula>
    </cfRule>
    <cfRule type="expression" dxfId="224" priority="257">
      <formula>$Z17="Gráfico 2"</formula>
    </cfRule>
    <cfRule type="expression" dxfId="223" priority="258">
      <formula>$Z17="Gráfico 1"</formula>
    </cfRule>
    <cfRule type="expression" dxfId="222" priority="259">
      <formula>$Z17="Gráfico 5"</formula>
    </cfRule>
  </conditionalFormatting>
  <conditionalFormatting sqref="S18">
    <cfRule type="expression" dxfId="221" priority="186">
      <formula>$Z18="Reporte 2"</formula>
    </cfRule>
    <cfRule type="expression" dxfId="220" priority="187">
      <formula>$Z18="Reporte 1"</formula>
    </cfRule>
    <cfRule type="expression" dxfId="219" priority="188">
      <formula>$Z18="Informe 10"</formula>
    </cfRule>
    <cfRule type="expression" dxfId="218" priority="189">
      <formula>$Z18="Informe 9"</formula>
    </cfRule>
    <cfRule type="expression" dxfId="217" priority="190">
      <formula>$Z18="Informe 8"</formula>
    </cfRule>
    <cfRule type="expression" dxfId="216" priority="191">
      <formula>$Z18="Informe 7"</formula>
    </cfRule>
    <cfRule type="expression" dxfId="215" priority="192">
      <formula>$Z18="Informe 6"</formula>
    </cfRule>
    <cfRule type="expression" dxfId="214" priority="193">
      <formula>$Z18="Informe 5"</formula>
    </cfRule>
    <cfRule type="expression" dxfId="213" priority="194">
      <formula>$Z18="Informe 4"</formula>
    </cfRule>
    <cfRule type="expression" dxfId="212" priority="195">
      <formula>$Z18="Informe 3"</formula>
    </cfRule>
    <cfRule type="expression" dxfId="211" priority="196">
      <formula>$Z18="Informe 2"</formula>
    </cfRule>
    <cfRule type="expression" dxfId="210" priority="197">
      <formula>$Z18="Informe 1"</formula>
    </cfRule>
    <cfRule type="expression" dxfId="209" priority="198">
      <formula>$Z18="Gráfico 10"</formula>
    </cfRule>
    <cfRule type="expression" dxfId="208" priority="199">
      <formula>$Z18="Gráfico 25"</formula>
    </cfRule>
    <cfRule type="expression" dxfId="207" priority="200">
      <formula>$Z18="Gráfico 24"</formula>
    </cfRule>
    <cfRule type="expression" dxfId="206" priority="201">
      <formula>$Z18="Gráfico 23"</formula>
    </cfRule>
    <cfRule type="expression" dxfId="205" priority="202">
      <formula>$Z18="Gráfico 22"</formula>
    </cfRule>
    <cfRule type="expression" dxfId="204" priority="203">
      <formula>$Z18="Gráfico 21"</formula>
    </cfRule>
    <cfRule type="expression" dxfId="203" priority="204">
      <formula>$Z18="Gráfico 20"</formula>
    </cfRule>
    <cfRule type="expression" dxfId="202" priority="205">
      <formula>$Z18="Gráfico 18"</formula>
    </cfRule>
    <cfRule type="expression" dxfId="201" priority="206">
      <formula>$Z18="Gráfico 19"</formula>
    </cfRule>
    <cfRule type="expression" dxfId="200" priority="207">
      <formula>$Z18="Gráfico 17"</formula>
    </cfRule>
    <cfRule type="expression" dxfId="199" priority="208">
      <formula>$Z18="Gráfico 16"</formula>
    </cfRule>
    <cfRule type="expression" dxfId="198" priority="209">
      <formula>$Z18="Gráfico 15"</formula>
    </cfRule>
    <cfRule type="expression" dxfId="197" priority="210">
      <formula>$Z18="Gráfico 14"</formula>
    </cfRule>
    <cfRule type="expression" dxfId="196" priority="211">
      <formula>$Z18="Gráfico 12"</formula>
    </cfRule>
    <cfRule type="expression" dxfId="195" priority="212">
      <formula>$Z18="Gráfico 13"</formula>
    </cfRule>
    <cfRule type="expression" dxfId="194" priority="213">
      <formula>$Z18="Gráfico 11"</formula>
    </cfRule>
    <cfRule type="expression" dxfId="193" priority="214">
      <formula>$Z18="Gráfico 9"</formula>
    </cfRule>
    <cfRule type="expression" dxfId="192" priority="215">
      <formula>$Z18="Gráfico 8"</formula>
    </cfRule>
    <cfRule type="expression" dxfId="191" priority="216">
      <formula>$Z18="Gráfico 7"</formula>
    </cfRule>
    <cfRule type="expression" dxfId="190" priority="217">
      <formula>$Z18="Gráfico 6"</formula>
    </cfRule>
    <cfRule type="expression" dxfId="189" priority="218">
      <formula>$Z18="Gráfico 4"</formula>
    </cfRule>
    <cfRule type="expression" dxfId="188" priority="219">
      <formula>$Z18="Gráfico 3"</formula>
    </cfRule>
    <cfRule type="expression" dxfId="187" priority="220">
      <formula>$Z18="Gráfico 2"</formula>
    </cfRule>
    <cfRule type="expression" dxfId="186" priority="221">
      <formula>$Z18="Gráfico 1"</formula>
    </cfRule>
    <cfRule type="expression" dxfId="185" priority="222">
      <formula>$Z18="Gráfico 5"</formula>
    </cfRule>
  </conditionalFormatting>
  <conditionalFormatting sqref="S19">
    <cfRule type="expression" dxfId="184" priority="149">
      <formula>$Z19="Reporte 2"</formula>
    </cfRule>
    <cfRule type="expression" dxfId="183" priority="150">
      <formula>$Z19="Reporte 1"</formula>
    </cfRule>
    <cfRule type="expression" dxfId="182" priority="151">
      <formula>$Z19="Informe 10"</formula>
    </cfRule>
    <cfRule type="expression" dxfId="181" priority="152">
      <formula>$Z19="Informe 9"</formula>
    </cfRule>
    <cfRule type="expression" dxfId="180" priority="153">
      <formula>$Z19="Informe 8"</formula>
    </cfRule>
    <cfRule type="expression" dxfId="179" priority="154">
      <formula>$Z19="Informe 7"</formula>
    </cfRule>
    <cfRule type="expression" dxfId="178" priority="155">
      <formula>$Z19="Informe 6"</formula>
    </cfRule>
    <cfRule type="expression" dxfId="177" priority="156">
      <formula>$Z19="Informe 5"</formula>
    </cfRule>
    <cfRule type="expression" dxfId="176" priority="157">
      <formula>$Z19="Informe 4"</formula>
    </cfRule>
    <cfRule type="expression" dxfId="175" priority="158">
      <formula>$Z19="Informe 3"</formula>
    </cfRule>
    <cfRule type="expression" dxfId="174" priority="159">
      <formula>$Z19="Informe 2"</formula>
    </cfRule>
    <cfRule type="expression" dxfId="173" priority="160">
      <formula>$Z19="Informe 1"</formula>
    </cfRule>
    <cfRule type="expression" dxfId="172" priority="161">
      <formula>$Z19="Gráfico 10"</formula>
    </cfRule>
    <cfRule type="expression" dxfId="171" priority="162">
      <formula>$Z19="Gráfico 25"</formula>
    </cfRule>
    <cfRule type="expression" dxfId="170" priority="163">
      <formula>$Z19="Gráfico 24"</formula>
    </cfRule>
    <cfRule type="expression" dxfId="169" priority="164">
      <formula>$Z19="Gráfico 23"</formula>
    </cfRule>
    <cfRule type="expression" dxfId="168" priority="165">
      <formula>$Z19="Gráfico 22"</formula>
    </cfRule>
    <cfRule type="expression" dxfId="167" priority="166">
      <formula>$Z19="Gráfico 21"</formula>
    </cfRule>
    <cfRule type="expression" dxfId="166" priority="167">
      <formula>$Z19="Gráfico 20"</formula>
    </cfRule>
    <cfRule type="expression" dxfId="165" priority="168">
      <formula>$Z19="Gráfico 18"</formula>
    </cfRule>
    <cfRule type="expression" dxfId="164" priority="169">
      <formula>$Z19="Gráfico 19"</formula>
    </cfRule>
    <cfRule type="expression" dxfId="163" priority="170">
      <formula>$Z19="Gráfico 17"</formula>
    </cfRule>
    <cfRule type="expression" dxfId="162" priority="171">
      <formula>$Z19="Gráfico 16"</formula>
    </cfRule>
    <cfRule type="expression" dxfId="161" priority="172">
      <formula>$Z19="Gráfico 15"</formula>
    </cfRule>
    <cfRule type="expression" dxfId="160" priority="173">
      <formula>$Z19="Gráfico 14"</formula>
    </cfRule>
    <cfRule type="expression" dxfId="159" priority="174">
      <formula>$Z19="Gráfico 12"</formula>
    </cfRule>
    <cfRule type="expression" dxfId="158" priority="175">
      <formula>$Z19="Gráfico 13"</formula>
    </cfRule>
    <cfRule type="expression" dxfId="157" priority="176">
      <formula>$Z19="Gráfico 11"</formula>
    </cfRule>
    <cfRule type="expression" dxfId="156" priority="177">
      <formula>$Z19="Gráfico 9"</formula>
    </cfRule>
    <cfRule type="expression" dxfId="155" priority="178">
      <formula>$Z19="Gráfico 8"</formula>
    </cfRule>
    <cfRule type="expression" dxfId="154" priority="179">
      <formula>$Z19="Gráfico 7"</formula>
    </cfRule>
    <cfRule type="expression" dxfId="153" priority="180">
      <formula>$Z19="Gráfico 6"</formula>
    </cfRule>
    <cfRule type="expression" dxfId="152" priority="181">
      <formula>$Z19="Gráfico 4"</formula>
    </cfRule>
    <cfRule type="expression" dxfId="151" priority="182">
      <formula>$Z19="Gráfico 3"</formula>
    </cfRule>
    <cfRule type="expression" dxfId="150" priority="183">
      <formula>$Z19="Gráfico 2"</formula>
    </cfRule>
    <cfRule type="expression" dxfId="149" priority="184">
      <formula>$Z19="Gráfico 1"</formula>
    </cfRule>
    <cfRule type="expression" dxfId="148" priority="185">
      <formula>$Z19="Gráfico 5"</formula>
    </cfRule>
  </conditionalFormatting>
  <conditionalFormatting sqref="S20">
    <cfRule type="expression" dxfId="147" priority="112">
      <formula>$Z20="Reporte 2"</formula>
    </cfRule>
    <cfRule type="expression" dxfId="146" priority="113">
      <formula>$Z20="Reporte 1"</formula>
    </cfRule>
    <cfRule type="expression" dxfId="145" priority="114">
      <formula>$Z20="Informe 10"</formula>
    </cfRule>
    <cfRule type="expression" dxfId="144" priority="115">
      <formula>$Z20="Informe 9"</formula>
    </cfRule>
    <cfRule type="expression" dxfId="143" priority="116">
      <formula>$Z20="Informe 8"</formula>
    </cfRule>
    <cfRule type="expression" dxfId="142" priority="117">
      <formula>$Z20="Informe 7"</formula>
    </cfRule>
    <cfRule type="expression" dxfId="141" priority="118">
      <formula>$Z20="Informe 6"</formula>
    </cfRule>
    <cfRule type="expression" dxfId="140" priority="119">
      <formula>$Z20="Informe 5"</formula>
    </cfRule>
    <cfRule type="expression" dxfId="139" priority="120">
      <formula>$Z20="Informe 4"</formula>
    </cfRule>
    <cfRule type="expression" dxfId="138" priority="121">
      <formula>$Z20="Informe 3"</formula>
    </cfRule>
    <cfRule type="expression" dxfId="137" priority="122">
      <formula>$Z20="Informe 2"</formula>
    </cfRule>
    <cfRule type="expression" dxfId="136" priority="123">
      <formula>$Z20="Informe 1"</formula>
    </cfRule>
    <cfRule type="expression" dxfId="135" priority="124">
      <formula>$Z20="Gráfico 10"</formula>
    </cfRule>
    <cfRule type="expression" dxfId="134" priority="125">
      <formula>$Z20="Gráfico 25"</formula>
    </cfRule>
    <cfRule type="expression" dxfId="133" priority="126">
      <formula>$Z20="Gráfico 24"</formula>
    </cfRule>
    <cfRule type="expression" dxfId="132" priority="127">
      <formula>$Z20="Gráfico 23"</formula>
    </cfRule>
    <cfRule type="expression" dxfId="131" priority="128">
      <formula>$Z20="Gráfico 22"</formula>
    </cfRule>
    <cfRule type="expression" dxfId="130" priority="129">
      <formula>$Z20="Gráfico 21"</formula>
    </cfRule>
    <cfRule type="expression" dxfId="129" priority="130">
      <formula>$Z20="Gráfico 20"</formula>
    </cfRule>
    <cfRule type="expression" dxfId="128" priority="131">
      <formula>$Z20="Gráfico 18"</formula>
    </cfRule>
    <cfRule type="expression" dxfId="127" priority="132">
      <formula>$Z20="Gráfico 19"</formula>
    </cfRule>
    <cfRule type="expression" dxfId="126" priority="133">
      <formula>$Z20="Gráfico 17"</formula>
    </cfRule>
    <cfRule type="expression" dxfId="125" priority="134">
      <formula>$Z20="Gráfico 16"</formula>
    </cfRule>
    <cfRule type="expression" dxfId="124" priority="135">
      <formula>$Z20="Gráfico 15"</formula>
    </cfRule>
    <cfRule type="expression" dxfId="123" priority="136">
      <formula>$Z20="Gráfico 14"</formula>
    </cfRule>
    <cfRule type="expression" dxfId="122" priority="137">
      <formula>$Z20="Gráfico 12"</formula>
    </cfRule>
    <cfRule type="expression" dxfId="121" priority="138">
      <formula>$Z20="Gráfico 13"</formula>
    </cfRule>
    <cfRule type="expression" dxfId="120" priority="139">
      <formula>$Z20="Gráfico 11"</formula>
    </cfRule>
    <cfRule type="expression" dxfId="119" priority="140">
      <formula>$Z20="Gráfico 9"</formula>
    </cfRule>
    <cfRule type="expression" dxfId="118" priority="141">
      <formula>$Z20="Gráfico 8"</formula>
    </cfRule>
    <cfRule type="expression" dxfId="117" priority="142">
      <formula>$Z20="Gráfico 7"</formula>
    </cfRule>
    <cfRule type="expression" dxfId="116" priority="143">
      <formula>$Z20="Gráfico 6"</formula>
    </cfRule>
    <cfRule type="expression" dxfId="115" priority="144">
      <formula>$Z20="Gráfico 4"</formula>
    </cfRule>
    <cfRule type="expression" dxfId="114" priority="145">
      <formula>$Z20="Gráfico 3"</formula>
    </cfRule>
    <cfRule type="expression" dxfId="113" priority="146">
      <formula>$Z20="Gráfico 2"</formula>
    </cfRule>
    <cfRule type="expression" dxfId="112" priority="147">
      <formula>$Z20="Gráfico 1"</formula>
    </cfRule>
    <cfRule type="expression" dxfId="111" priority="148">
      <formula>$Z20="Gráfico 5"</formula>
    </cfRule>
  </conditionalFormatting>
  <conditionalFormatting sqref="S21">
    <cfRule type="expression" dxfId="110" priority="75">
      <formula>$Z21="Reporte 2"</formula>
    </cfRule>
    <cfRule type="expression" dxfId="109" priority="76">
      <formula>$Z21="Reporte 1"</formula>
    </cfRule>
    <cfRule type="expression" dxfId="108" priority="77">
      <formula>$Z21="Informe 10"</formula>
    </cfRule>
    <cfRule type="expression" dxfId="107" priority="78">
      <formula>$Z21="Informe 9"</formula>
    </cfRule>
    <cfRule type="expression" dxfId="106" priority="79">
      <formula>$Z21="Informe 8"</formula>
    </cfRule>
    <cfRule type="expression" dxfId="105" priority="80">
      <formula>$Z21="Informe 7"</formula>
    </cfRule>
    <cfRule type="expression" dxfId="104" priority="81">
      <formula>$Z21="Informe 6"</formula>
    </cfRule>
    <cfRule type="expression" dxfId="103" priority="82">
      <formula>$Z21="Informe 5"</formula>
    </cfRule>
    <cfRule type="expression" dxfId="102" priority="83">
      <formula>$Z21="Informe 4"</formula>
    </cfRule>
    <cfRule type="expression" dxfId="101" priority="84">
      <formula>$Z21="Informe 3"</formula>
    </cfRule>
    <cfRule type="expression" dxfId="100" priority="85">
      <formula>$Z21="Informe 2"</formula>
    </cfRule>
    <cfRule type="expression" dxfId="99" priority="86">
      <formula>$Z21="Informe 1"</formula>
    </cfRule>
    <cfRule type="expression" dxfId="98" priority="87">
      <formula>$Z21="Gráfico 10"</formula>
    </cfRule>
    <cfRule type="expression" dxfId="97" priority="88">
      <formula>$Z21="Gráfico 25"</formula>
    </cfRule>
    <cfRule type="expression" dxfId="96" priority="89">
      <formula>$Z21="Gráfico 24"</formula>
    </cfRule>
    <cfRule type="expression" dxfId="95" priority="90">
      <formula>$Z21="Gráfico 23"</formula>
    </cfRule>
    <cfRule type="expression" dxfId="94" priority="91">
      <formula>$Z21="Gráfico 22"</formula>
    </cfRule>
    <cfRule type="expression" dxfId="93" priority="92">
      <formula>$Z21="Gráfico 21"</formula>
    </cfRule>
    <cfRule type="expression" dxfId="92" priority="93">
      <formula>$Z21="Gráfico 20"</formula>
    </cfRule>
    <cfRule type="expression" dxfId="91" priority="94">
      <formula>$Z21="Gráfico 18"</formula>
    </cfRule>
    <cfRule type="expression" dxfId="90" priority="95">
      <formula>$Z21="Gráfico 19"</formula>
    </cfRule>
    <cfRule type="expression" dxfId="89" priority="96">
      <formula>$Z21="Gráfico 17"</formula>
    </cfRule>
    <cfRule type="expression" dxfId="88" priority="97">
      <formula>$Z21="Gráfico 16"</formula>
    </cfRule>
    <cfRule type="expression" dxfId="87" priority="98">
      <formula>$Z21="Gráfico 15"</formula>
    </cfRule>
    <cfRule type="expression" dxfId="86" priority="99">
      <formula>$Z21="Gráfico 14"</formula>
    </cfRule>
    <cfRule type="expression" dxfId="85" priority="100">
      <formula>$Z21="Gráfico 12"</formula>
    </cfRule>
    <cfRule type="expression" dxfId="84" priority="101">
      <formula>$Z21="Gráfico 13"</formula>
    </cfRule>
    <cfRule type="expression" dxfId="83" priority="102">
      <formula>$Z21="Gráfico 11"</formula>
    </cfRule>
    <cfRule type="expression" dxfId="82" priority="103">
      <formula>$Z21="Gráfico 9"</formula>
    </cfRule>
    <cfRule type="expression" dxfId="81" priority="104">
      <formula>$Z21="Gráfico 8"</formula>
    </cfRule>
    <cfRule type="expression" dxfId="80" priority="105">
      <formula>$Z21="Gráfico 7"</formula>
    </cfRule>
    <cfRule type="expression" dxfId="79" priority="106">
      <formula>$Z21="Gráfico 6"</formula>
    </cfRule>
    <cfRule type="expression" dxfId="78" priority="107">
      <formula>$Z21="Gráfico 4"</formula>
    </cfRule>
    <cfRule type="expression" dxfId="77" priority="108">
      <formula>$Z21="Gráfico 3"</formula>
    </cfRule>
    <cfRule type="expression" dxfId="76" priority="109">
      <formula>$Z21="Gráfico 2"</formula>
    </cfRule>
    <cfRule type="expression" dxfId="75" priority="110">
      <formula>$Z21="Gráfico 1"</formula>
    </cfRule>
    <cfRule type="expression" dxfId="74" priority="111">
      <formula>$Z21="Gráfico 5"</formula>
    </cfRule>
  </conditionalFormatting>
  <conditionalFormatting sqref="S22">
    <cfRule type="expression" dxfId="73" priority="38">
      <formula>$Z22="Reporte 2"</formula>
    </cfRule>
    <cfRule type="expression" dxfId="72" priority="39">
      <formula>$Z22="Reporte 1"</formula>
    </cfRule>
    <cfRule type="expression" dxfId="71" priority="40">
      <formula>$Z22="Informe 10"</formula>
    </cfRule>
    <cfRule type="expression" dxfId="70" priority="41">
      <formula>$Z22="Informe 9"</formula>
    </cfRule>
    <cfRule type="expression" dxfId="69" priority="42">
      <formula>$Z22="Informe 8"</formula>
    </cfRule>
    <cfRule type="expression" dxfId="68" priority="43">
      <formula>$Z22="Informe 7"</formula>
    </cfRule>
    <cfRule type="expression" dxfId="67" priority="44">
      <formula>$Z22="Informe 6"</formula>
    </cfRule>
    <cfRule type="expression" dxfId="66" priority="45">
      <formula>$Z22="Informe 5"</formula>
    </cfRule>
    <cfRule type="expression" dxfId="65" priority="46">
      <formula>$Z22="Informe 4"</formula>
    </cfRule>
    <cfRule type="expression" dxfId="64" priority="47">
      <formula>$Z22="Informe 3"</formula>
    </cfRule>
    <cfRule type="expression" dxfId="63" priority="48">
      <formula>$Z22="Informe 2"</formula>
    </cfRule>
    <cfRule type="expression" dxfId="62" priority="49">
      <formula>$Z22="Informe 1"</formula>
    </cfRule>
    <cfRule type="expression" dxfId="61" priority="50">
      <formula>$Z22="Gráfico 10"</formula>
    </cfRule>
    <cfRule type="expression" dxfId="60" priority="51">
      <formula>$Z22="Gráfico 25"</formula>
    </cfRule>
    <cfRule type="expression" dxfId="59" priority="52">
      <formula>$Z22="Gráfico 24"</formula>
    </cfRule>
    <cfRule type="expression" dxfId="58" priority="53">
      <formula>$Z22="Gráfico 23"</formula>
    </cfRule>
    <cfRule type="expression" dxfId="57" priority="54">
      <formula>$Z22="Gráfico 22"</formula>
    </cfRule>
    <cfRule type="expression" dxfId="56" priority="55">
      <formula>$Z22="Gráfico 21"</formula>
    </cfRule>
    <cfRule type="expression" dxfId="55" priority="56">
      <formula>$Z22="Gráfico 20"</formula>
    </cfRule>
    <cfRule type="expression" dxfId="54" priority="57">
      <formula>$Z22="Gráfico 18"</formula>
    </cfRule>
    <cfRule type="expression" dxfId="53" priority="58">
      <formula>$Z22="Gráfico 19"</formula>
    </cfRule>
    <cfRule type="expression" dxfId="52" priority="59">
      <formula>$Z22="Gráfico 17"</formula>
    </cfRule>
    <cfRule type="expression" dxfId="51" priority="60">
      <formula>$Z22="Gráfico 16"</formula>
    </cfRule>
    <cfRule type="expression" dxfId="50" priority="61">
      <formula>$Z22="Gráfico 15"</formula>
    </cfRule>
    <cfRule type="expression" dxfId="49" priority="62">
      <formula>$Z22="Gráfico 14"</formula>
    </cfRule>
    <cfRule type="expression" dxfId="48" priority="63">
      <formula>$Z22="Gráfico 12"</formula>
    </cfRule>
    <cfRule type="expression" dxfId="47" priority="64">
      <formula>$Z22="Gráfico 13"</formula>
    </cfRule>
    <cfRule type="expression" dxfId="46" priority="65">
      <formula>$Z22="Gráfico 11"</formula>
    </cfRule>
    <cfRule type="expression" dxfId="45" priority="66">
      <formula>$Z22="Gráfico 9"</formula>
    </cfRule>
    <cfRule type="expression" dxfId="44" priority="67">
      <formula>$Z22="Gráfico 8"</formula>
    </cfRule>
    <cfRule type="expression" dxfId="43" priority="68">
      <formula>$Z22="Gráfico 7"</formula>
    </cfRule>
    <cfRule type="expression" dxfId="42" priority="69">
      <formula>$Z22="Gráfico 6"</formula>
    </cfRule>
    <cfRule type="expression" dxfId="41" priority="70">
      <formula>$Z22="Gráfico 4"</formula>
    </cfRule>
    <cfRule type="expression" dxfId="40" priority="71">
      <formula>$Z22="Gráfico 3"</formula>
    </cfRule>
    <cfRule type="expression" dxfId="39" priority="72">
      <formula>$Z22="Gráfico 2"</formula>
    </cfRule>
    <cfRule type="expression" dxfId="38" priority="73">
      <formula>$Z22="Gráfico 1"</formula>
    </cfRule>
    <cfRule type="expression" dxfId="37" priority="74">
      <formula>$Z22="Gráfico 5"</formula>
    </cfRule>
  </conditionalFormatting>
  <conditionalFormatting sqref="S23">
    <cfRule type="expression" dxfId="36" priority="1">
      <formula>$Z23="Reporte 2"</formula>
    </cfRule>
    <cfRule type="expression" dxfId="35" priority="2">
      <formula>$Z23="Reporte 1"</formula>
    </cfRule>
    <cfRule type="expression" dxfId="34" priority="3">
      <formula>$Z23="Informe 10"</formula>
    </cfRule>
    <cfRule type="expression" dxfId="33" priority="4">
      <formula>$Z23="Informe 9"</formula>
    </cfRule>
    <cfRule type="expression" dxfId="32" priority="5">
      <formula>$Z23="Informe 8"</formula>
    </cfRule>
    <cfRule type="expression" dxfId="31" priority="6">
      <formula>$Z23="Informe 7"</formula>
    </cfRule>
    <cfRule type="expression" dxfId="30" priority="7">
      <formula>$Z23="Informe 6"</formula>
    </cfRule>
    <cfRule type="expression" dxfId="29" priority="8">
      <formula>$Z23="Informe 5"</formula>
    </cfRule>
    <cfRule type="expression" dxfId="28" priority="9">
      <formula>$Z23="Informe 4"</formula>
    </cfRule>
    <cfRule type="expression" dxfId="27" priority="10">
      <formula>$Z23="Informe 3"</formula>
    </cfRule>
    <cfRule type="expression" dxfId="26" priority="11">
      <formula>$Z23="Informe 2"</formula>
    </cfRule>
    <cfRule type="expression" dxfId="25" priority="12">
      <formula>$Z23="Informe 1"</formula>
    </cfRule>
    <cfRule type="expression" dxfId="24" priority="13">
      <formula>$Z23="Gráfico 10"</formula>
    </cfRule>
    <cfRule type="expression" dxfId="23" priority="14">
      <formula>$Z23="Gráfico 25"</formula>
    </cfRule>
    <cfRule type="expression" dxfId="22" priority="15">
      <formula>$Z23="Gráfico 24"</formula>
    </cfRule>
    <cfRule type="expression" dxfId="21" priority="16">
      <formula>$Z23="Gráfico 23"</formula>
    </cfRule>
    <cfRule type="expression" dxfId="20" priority="17">
      <formula>$Z23="Gráfico 22"</formula>
    </cfRule>
    <cfRule type="expression" dxfId="19" priority="18">
      <formula>$Z23="Gráfico 21"</formula>
    </cfRule>
    <cfRule type="expression" dxfId="18" priority="19">
      <formula>$Z23="Gráfico 20"</formula>
    </cfRule>
    <cfRule type="expression" dxfId="17" priority="20">
      <formula>$Z23="Gráfico 18"</formula>
    </cfRule>
    <cfRule type="expression" dxfId="16" priority="21">
      <formula>$Z23="Gráfico 19"</formula>
    </cfRule>
    <cfRule type="expression" dxfId="15" priority="22">
      <formula>$Z23="Gráfico 17"</formula>
    </cfRule>
    <cfRule type="expression" dxfId="14" priority="23">
      <formula>$Z23="Gráfico 16"</formula>
    </cfRule>
    <cfRule type="expression" dxfId="13" priority="24">
      <formula>$Z23="Gráfico 15"</formula>
    </cfRule>
    <cfRule type="expression" dxfId="12" priority="25">
      <formula>$Z23="Gráfico 14"</formula>
    </cfRule>
    <cfRule type="expression" dxfId="11" priority="26">
      <formula>$Z23="Gráfico 12"</formula>
    </cfRule>
    <cfRule type="expression" dxfId="10" priority="27">
      <formula>$Z23="Gráfico 13"</formula>
    </cfRule>
    <cfRule type="expression" dxfId="9" priority="28">
      <formula>$Z23="Gráfico 11"</formula>
    </cfRule>
    <cfRule type="expression" dxfId="8" priority="29">
      <formula>$Z23="Gráfico 9"</formula>
    </cfRule>
    <cfRule type="expression" dxfId="7" priority="30">
      <formula>$Z23="Gráfico 8"</formula>
    </cfRule>
    <cfRule type="expression" dxfId="6" priority="31">
      <formula>$Z23="Gráfico 7"</formula>
    </cfRule>
    <cfRule type="expression" dxfId="5" priority="32">
      <formula>$Z23="Gráfico 6"</formula>
    </cfRule>
    <cfRule type="expression" dxfId="4" priority="33">
      <formula>$Z23="Gráfico 4"</formula>
    </cfRule>
    <cfRule type="expression" dxfId="3" priority="34">
      <formula>$Z23="Gráfico 3"</formula>
    </cfRule>
    <cfRule type="expression" dxfId="2" priority="35">
      <formula>$Z23="Gráfico 2"</formula>
    </cfRule>
    <cfRule type="expression" dxfId="1" priority="36">
      <formula>$Z23="Gráfico 1"</formula>
    </cfRule>
    <cfRule type="expression" dxfId="0" priority="37">
      <formula>$Z23="Gráfico 5"</formula>
    </cfRule>
  </conditionalFormatting>
  <dataValidations count="4">
    <dataValidation type="list" allowBlank="1" showInputMessage="1" showErrorMessage="1" sqref="J5 J9 J25 J28" xr:uid="{992A33B9-7574-4853-AF59-B5CC7406FD12}">
      <formula1>Filtro_Procesamiento</formula1>
    </dataValidation>
    <dataValidation type="list" allowBlank="1" showInputMessage="1" showErrorMessage="1" sqref="J4 J8 J24 J27" xr:uid="{C402D830-71DC-4BF1-B16E-DF57B47013D2}">
      <formula1>Filtro_Pais</formula1>
    </dataValidation>
    <dataValidation type="list" allowBlank="1" showInputMessage="1" showErrorMessage="1" sqref="J2 J6" xr:uid="{66A980F3-2386-42F6-8A87-770F80C32943}">
      <formula1>Filtro_Region</formula1>
    </dataValidation>
    <dataValidation type="list" allowBlank="1" showInputMessage="1" showErrorMessage="1" sqref="J3 J7 J29 J26" xr:uid="{FCF244AA-F15A-412A-A019-2EBE7071F72B}">
      <formula1>Filtro_Categoria</formula1>
    </dataValidation>
  </dataValidations>
  <hyperlinks>
    <hyperlink ref="W31" r:id="rId1" xr:uid="{3363686B-9B16-405E-A651-2C8B37F044A0}"/>
    <hyperlink ref="W30" r:id="rId2" xr:uid="{19BAF67F-7F1A-4EFC-A704-1DFE5BA48208}"/>
    <hyperlink ref="W24" r:id="rId3" xr:uid="{2B28E882-1492-4BAD-837D-4AA1F71D1325}"/>
    <hyperlink ref="W25" r:id="rId4" xr:uid="{DEE2178F-9FCD-419C-BECB-4B309AF3AD92}"/>
    <hyperlink ref="W26" r:id="rId5" xr:uid="{1FA03F61-D505-4462-97C9-A3FD150926F6}"/>
    <hyperlink ref="W27" r:id="rId6" xr:uid="{906E8F2D-5F3E-4850-B3C1-8A60FB88E711}"/>
    <hyperlink ref="W28" r:id="rId7" xr:uid="{15349F8B-4751-40CB-AF42-6AF093343909}"/>
    <hyperlink ref="W29" r:id="rId8" xr:uid="{A11B3FA2-0A3D-4D12-97BD-49B66CCB9A00}"/>
  </hyperlinks>
  <pageMargins left="0.7" right="0.7" top="0.75" bottom="0.75" header="0.3" footer="0.3"/>
  <pageSetup orientation="portrait" horizontalDpi="4294967293" verticalDpi="4294967293"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Farias</dc:creator>
  <cp:lastModifiedBy>Astrid Holmgren</cp:lastModifiedBy>
  <dcterms:created xsi:type="dcterms:W3CDTF">2021-05-20T14:24:48Z</dcterms:created>
  <dcterms:modified xsi:type="dcterms:W3CDTF">2021-05-26T22:40:29Z</dcterms:modified>
</cp:coreProperties>
</file>