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5527AA07-0BDE-4E84-BCC5-DB24618E866A}" xr6:coauthVersionLast="45" xr6:coauthVersionMax="45" xr10:uidLastSave="{00000000-0000-0000-0000-000000000000}"/>
  <bookViews>
    <workbookView xWindow="-110" yWindow="-110" windowWidth="19420" windowHeight="1042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60" i="2" l="1"/>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A79" i="9" s="1"/>
  <c r="D79" i="9" s="1"/>
  <c r="B72" i="9"/>
  <c r="C72" i="9"/>
  <c r="E72" i="9"/>
  <c r="F72" i="9"/>
  <c r="A76" i="2"/>
  <c r="F76" i="2" s="1"/>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I69" i="2" l="1"/>
  <c r="J69" i="9" s="1"/>
  <c r="I70" i="2"/>
  <c r="J70" i="9" s="1"/>
  <c r="I29" i="2"/>
  <c r="J29" i="9" s="1"/>
  <c r="I40" i="2"/>
  <c r="J40" i="9" s="1"/>
  <c r="I68" i="2"/>
  <c r="J68" i="9" s="1"/>
  <c r="I20" i="2"/>
  <c r="J20" i="9" s="1"/>
  <c r="I24" i="2"/>
  <c r="J24" i="9" s="1"/>
  <c r="I21" i="2"/>
  <c r="J21" i="9" s="1"/>
  <c r="I22" i="2"/>
  <c r="J22" i="9" s="1"/>
  <c r="I60" i="2"/>
  <c r="J60" i="9" s="1"/>
  <c r="I42" i="2"/>
  <c r="J42" i="9" s="1"/>
  <c r="M21" i="2"/>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I59" i="2" l="1"/>
  <c r="J59" i="9" s="1"/>
  <c r="I96" i="2"/>
  <c r="I92" i="2"/>
  <c r="I48" i="2"/>
  <c r="J48" i="9" s="1"/>
  <c r="I88" i="2"/>
  <c r="I84" i="2"/>
  <c r="I79" i="2"/>
  <c r="J79" i="9" s="1"/>
  <c r="I77" i="2"/>
  <c r="J77" i="9" s="1"/>
  <c r="I10" i="2"/>
  <c r="J10" i="9" s="1"/>
  <c r="I14" i="2"/>
  <c r="J14" i="9" s="1"/>
  <c r="I35" i="2"/>
  <c r="J35" i="9" s="1"/>
  <c r="I52" i="2"/>
  <c r="J52" i="9" s="1"/>
  <c r="I47" i="2"/>
  <c r="J47" i="9" s="1"/>
  <c r="I19" i="2"/>
  <c r="J19" i="9" s="1"/>
  <c r="I45" i="2"/>
  <c r="J45" i="9" s="1"/>
  <c r="I55" i="2"/>
  <c r="J55" i="9" s="1"/>
  <c r="I17" i="2"/>
  <c r="J17" i="9" s="1"/>
  <c r="I32" i="2"/>
  <c r="J32" i="9" s="1"/>
  <c r="I64" i="2"/>
  <c r="J64" i="9" s="1"/>
  <c r="I33" i="2"/>
  <c r="J33" i="9" s="1"/>
  <c r="I39" i="2"/>
  <c r="J39" i="9" s="1"/>
  <c r="I94" i="2"/>
  <c r="I93" i="2"/>
  <c r="I50" i="2"/>
  <c r="J50" i="9" s="1"/>
  <c r="I90" i="2"/>
  <c r="I83" i="2"/>
  <c r="I80" i="2"/>
  <c r="J80" i="9" s="1"/>
  <c r="I75" i="2"/>
  <c r="J75" i="9" s="1"/>
  <c r="I72" i="2"/>
  <c r="J72" i="9" s="1"/>
  <c r="I65" i="2"/>
  <c r="J65" i="9" s="1"/>
  <c r="I62" i="2"/>
  <c r="J62" i="9" s="1"/>
  <c r="I12" i="2"/>
  <c r="J12" i="9" s="1"/>
  <c r="I11" i="2"/>
  <c r="J11" i="9" s="1"/>
  <c r="I25" i="2"/>
  <c r="J25" i="9" s="1"/>
  <c r="I31" i="2"/>
  <c r="J31" i="9" s="1"/>
  <c r="I37" i="2"/>
  <c r="J37" i="9" s="1"/>
  <c r="I27" i="2"/>
  <c r="J27" i="9" s="1"/>
  <c r="I28" i="2"/>
  <c r="J28" i="9" s="1"/>
  <c r="J8" i="2"/>
  <c r="I23" i="2"/>
  <c r="J23" i="9" s="1"/>
  <c r="I41" i="2"/>
  <c r="J41" i="9" s="1"/>
  <c r="I9" i="2"/>
  <c r="J9" i="9" s="1"/>
  <c r="I91" i="2"/>
  <c r="I49" i="2"/>
  <c r="J49" i="9" s="1"/>
  <c r="I89" i="2"/>
  <c r="I81" i="2"/>
  <c r="J81" i="9" s="1"/>
  <c r="I82" i="2"/>
  <c r="J82" i="9" s="1"/>
  <c r="I76" i="2"/>
  <c r="J76" i="9" s="1"/>
  <c r="I71" i="2"/>
  <c r="J71" i="9" s="1"/>
  <c r="I16" i="2"/>
  <c r="J16" i="9" s="1"/>
  <c r="I15" i="2"/>
  <c r="J15" i="9" s="1"/>
  <c r="I56" i="2"/>
  <c r="J56" i="9" s="1"/>
  <c r="I67" i="2"/>
  <c r="J67" i="9" s="1"/>
  <c r="I13" i="2"/>
  <c r="J13" i="9" s="1"/>
  <c r="I30" i="2"/>
  <c r="J30" i="9" s="1"/>
  <c r="I61" i="2"/>
  <c r="J61" i="9" s="1"/>
  <c r="I57" i="2"/>
  <c r="J57" i="9" s="1"/>
  <c r="I44" i="2"/>
  <c r="J44" i="9" s="1"/>
  <c r="I58" i="2"/>
  <c r="J58" i="9" s="1"/>
  <c r="I63" i="2"/>
  <c r="J63" i="9" s="1"/>
  <c r="I26" i="2"/>
  <c r="J26" i="9" s="1"/>
  <c r="I95" i="2"/>
  <c r="I51" i="2"/>
  <c r="J51" i="9" s="1"/>
  <c r="I87" i="2"/>
  <c r="I86" i="2"/>
  <c r="I85" i="2"/>
  <c r="I78" i="2"/>
  <c r="J78" i="9" s="1"/>
  <c r="I73" i="2"/>
  <c r="J73" i="9" s="1"/>
  <c r="I74" i="2"/>
  <c r="J74" i="9" s="1"/>
  <c r="I34" i="2"/>
  <c r="J34" i="9" s="1"/>
  <c r="I66" i="2"/>
  <c r="J66" i="9" s="1"/>
  <c r="I54" i="2"/>
  <c r="J54" i="9" s="1"/>
  <c r="I18" i="2"/>
  <c r="J18" i="9" s="1"/>
  <c r="I43" i="2"/>
  <c r="J43" i="9" s="1"/>
  <c r="I8" i="2"/>
  <c r="J8" i="9" s="1"/>
  <c r="I38" i="2"/>
  <c r="J38" i="9" s="1"/>
  <c r="I36" i="2"/>
  <c r="J36" i="9" s="1"/>
  <c r="I53" i="2"/>
  <c r="J53" i="9" s="1"/>
  <c r="I46" i="2"/>
  <c r="J46" i="9" s="1"/>
  <c r="M9" i="2"/>
  <c r="AV9" i="2" s="1"/>
  <c r="M25" i="2"/>
  <c r="AV25" i="2" s="1"/>
  <c r="M41" i="2"/>
  <c r="AV41" i="2" s="1"/>
  <c r="M57" i="2"/>
  <c r="AV57" i="2" s="1"/>
  <c r="M73" i="2"/>
  <c r="AV73" i="2" s="1"/>
  <c r="M89" i="2"/>
  <c r="AV89" i="2" s="1"/>
  <c r="M14" i="2"/>
  <c r="AV14" i="2" s="1"/>
  <c r="M30" i="2"/>
  <c r="AV30" i="2" s="1"/>
  <c r="M46" i="2"/>
  <c r="AV46" i="2" s="1"/>
  <c r="M62" i="2"/>
  <c r="AV62" i="2" s="1"/>
  <c r="M78" i="2"/>
  <c r="AV78" i="2" s="1"/>
  <c r="M11" i="2"/>
  <c r="AV11" i="2" s="1"/>
  <c r="M27" i="2"/>
  <c r="AV27" i="2" s="1"/>
  <c r="M43" i="2"/>
  <c r="AV43" i="2" s="1"/>
  <c r="M59" i="2"/>
  <c r="AV59" i="2" s="1"/>
  <c r="M75" i="2"/>
  <c r="AV75" i="2" s="1"/>
  <c r="M91" i="2"/>
  <c r="AV91" i="2" s="1"/>
  <c r="M36" i="2"/>
  <c r="AV36" i="2" s="1"/>
  <c r="M52" i="2"/>
  <c r="AV52" i="2" s="1"/>
  <c r="M84" i="2"/>
  <c r="AV84" i="2" s="1"/>
  <c r="M94" i="2"/>
  <c r="AV94" i="2" s="1"/>
  <c r="M72" i="2"/>
  <c r="AV72" i="2" s="1"/>
  <c r="M53" i="2"/>
  <c r="AV53" i="2" s="1"/>
  <c r="M90" i="2"/>
  <c r="AV90" i="2" s="1"/>
  <c r="M55" i="2"/>
  <c r="AV55" i="2" s="1"/>
  <c r="M48" i="2"/>
  <c r="AV48" i="2" s="1"/>
  <c r="M96" i="2"/>
  <c r="AV96" i="2" s="1"/>
  <c r="M13" i="2"/>
  <c r="AV13" i="2" s="1"/>
  <c r="M45" i="2"/>
  <c r="AV45" i="2" s="1"/>
  <c r="M61" i="2"/>
  <c r="AV61" i="2" s="1"/>
  <c r="M77" i="2"/>
  <c r="AV77" i="2" s="1"/>
  <c r="M93" i="2"/>
  <c r="AV93" i="2" s="1"/>
  <c r="M18" i="2"/>
  <c r="AV18" i="2" s="1"/>
  <c r="M34" i="2"/>
  <c r="AV34" i="2" s="1"/>
  <c r="M50" i="2"/>
  <c r="AV50" i="2" s="1"/>
  <c r="M66" i="2"/>
  <c r="AV66" i="2" s="1"/>
  <c r="M82" i="2"/>
  <c r="AV82" i="2" s="1"/>
  <c r="M15" i="2"/>
  <c r="AV15" i="2" s="1"/>
  <c r="M31" i="2"/>
  <c r="AV31" i="2" s="1"/>
  <c r="M47" i="2"/>
  <c r="AV47" i="2" s="1"/>
  <c r="M63" i="2"/>
  <c r="AV63" i="2" s="1"/>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AV86" i="2" s="1"/>
  <c r="M19" i="2"/>
  <c r="AV19" i="2" s="1"/>
  <c r="M35" i="2"/>
  <c r="AV35" i="2" s="1"/>
  <c r="M51" i="2"/>
  <c r="AV51" i="2" s="1"/>
  <c r="M67" i="2"/>
  <c r="AV67" i="2" s="1"/>
  <c r="M83" i="2"/>
  <c r="AV83" i="2" s="1"/>
  <c r="M12" i="2"/>
  <c r="AV12" i="2" s="1"/>
  <c r="M28" i="2"/>
  <c r="AV28" i="2" s="1"/>
  <c r="M44" i="2"/>
  <c r="AV44" i="2" s="1"/>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L84" i="2"/>
  <c r="K79" i="2"/>
  <c r="L76" i="2"/>
  <c r="L78" i="2"/>
  <c r="J75" i="2"/>
  <c r="J71" i="2"/>
  <c r="L74"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J65" i="2"/>
  <c r="J39" i="2"/>
  <c r="K16" i="2"/>
  <c r="K23" i="2"/>
  <c r="K63" i="2"/>
  <c r="K54" i="2"/>
  <c r="J18" i="2"/>
  <c r="L37" i="2"/>
  <c r="L10" i="2"/>
  <c r="K17" i="2"/>
  <c r="J58" i="2"/>
  <c r="K61" i="2"/>
  <c r="K12" i="2"/>
  <c r="J56" i="2"/>
  <c r="L14" i="2"/>
  <c r="L58" i="2"/>
  <c r="L59" i="2"/>
  <c r="L64" i="2"/>
  <c r="L47" i="2"/>
  <c r="L63" i="2"/>
  <c r="K36" i="2"/>
  <c r="K8" i="2"/>
  <c r="L45" i="2"/>
  <c r="L39" i="2"/>
  <c r="L32" i="2"/>
  <c r="L66" i="2"/>
  <c r="K37" i="2"/>
  <c r="J27" i="2"/>
  <c r="L94" i="2"/>
  <c r="K93" i="2"/>
  <c r="L92" i="2"/>
  <c r="J95" i="2"/>
  <c r="L50" i="2"/>
  <c r="J50" i="2"/>
  <c r="K50" i="2"/>
  <c r="J90" i="2"/>
  <c r="K90" i="2"/>
  <c r="L90" i="2"/>
  <c r="J85" i="2"/>
  <c r="K81" i="2"/>
  <c r="K83" i="2"/>
  <c r="L81" i="2"/>
  <c r="L83" i="2"/>
  <c r="J80" i="2"/>
  <c r="K80" i="2"/>
  <c r="K78" i="2"/>
  <c r="K77" i="2"/>
  <c r="L75" i="2"/>
  <c r="L71"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<sst xmlns="http://schemas.openxmlformats.org/spreadsheetml/2006/main" count="6375" uniqueCount="1575">
  <si>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</si>
  <si>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</si>
  <si>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</si>
  <si>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</si>
  <si>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</si>
  <si>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</si>
  <si>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</si>
  <si>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</si>
  <si>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</si>
  <si>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</si>
  <si>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</si>
  <si>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</si>
  <si>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</si>
  <si>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</si>
  <si>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</si>
  <si>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</si>
  <si>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</si>
  <si>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</si>
  <si>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</si>
  <si>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</si>
  <si>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</si>
  <si>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</si>
  <si>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</si>
  <si>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</si>
  <si>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</si>
  <si>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</si>
  <si>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</si>
  <si>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</si>
  <si>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</si>
  <si>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</si>
  <si>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</si>
  <si>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</si>
  <si>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</si>
  <si>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</si>
  <si>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</si>
  <si>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</si>
  <si>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</si>
  <si>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</si>
  <si>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</si>
  <si>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</si>
  <si>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</si>
  <si>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</si>
  <si>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</si>
  <si>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</si>
  <si>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</si>
  <si>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</si>
  <si>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</si>
  <si>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</si>
  <si>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</si>
  <si>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</si>
  <si>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</si>
  <si>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</si>
  <si>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</si>
  <si>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</si>
  <si>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</si>
  <si>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</si>
  <si>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</si>
  <si>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</si>
  <si>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</si>
  <si>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</si>
  <si>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</si>
  <si>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</si>
  <si>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</si>
  <si>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</si>
  <si>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</si>
  <si>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</si>
  <si>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</si>
  <si>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</si>
  <si>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</si>
  <si>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</si>
  <si>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</si>
  <si>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</si>
  <si>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</si>
  <si>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</si>
  <si>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</si>
  <si>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</si>
  <si>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</si>
  <si>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</si>
  <si>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</si>
  <si>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</si>
  <si>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</si>
  <si>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</si>
  <si>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</si>
  <si>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</si>
  <si>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</si>
  <si>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</si>
  <si>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</si>
  <si>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</si>
  <si>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</si>
  <si>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</si>
  <si>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</si>
  <si>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</si>
  <si>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</si>
  <si>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</si>
  <si>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</si>
  <si>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</si>
  <si>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</si>
  <si>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</si>
  <si>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</si>
  <si>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</si>
  <si>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</si>
  <si>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</si>
  <si>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</si>
  <si>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</si>
  <si>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</si>
  <si>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</si>
  <si>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</si>
  <si>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</si>
  <si>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</si>
  <si>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</si>
  <si>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</si>
  <si>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</si>
  <si>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</si>
  <si>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</si>
  <si>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</si>
  <si>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</si>
  <si>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</si>
  <si>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</si>
  <si>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</si>
  <si>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</si>
  <si>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</si>
  <si>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</si>
  <si>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</si>
  <si>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</si>
  <si>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</si>
  <si>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</si>
  <si>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</si>
  <si>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</si>
  <si>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</si>
  <si>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</si>
  <si>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</si>
  <si>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</si>
  <si>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</si>
  <si>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</si>
  <si>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</si>
  <si>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</si>
  <si>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</si>
  <si>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</si>
  <si>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</si>
  <si>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</si>
  <si>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</si>
  <si>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</si>
  <si>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</si>
  <si>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</si>
  <si>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</si>
  <si>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</si>
  <si>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</si>
  <si>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</si>
  <si>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</si>
  <si>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</si>
  <si>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</si>
  <si>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</si>
  <si>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</si>
  <si>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</si>
  <si>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</si>
  <si>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</si>
  <si>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</si>
  <si>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</si>
  <si>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</si>
  <si>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</si>
  <si>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</si>
  <si>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</si>
  <si>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</si>
  <si>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</si>
  <si>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</si>
  <si>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</si>
  <si>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</si>
  <si>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</si>
  <si>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</si>
  <si>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</si>
  <si>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</si>
  <si>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</si>
  <si>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</si>
  <si>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</si>
  <si>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</si>
  <si>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</si>
  <si>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</si>
  <si>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</si>
  <si>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</si>
  <si>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</si>
  <si>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</si>
  <si>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</si>
  <si>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</si>
  <si>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</si>
  <si>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</si>
  <si>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</si>
  <si>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</si>
  <si>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</si>
  <si>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</si>
  <si>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</si>
  <si>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</si>
  <si>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</si>
  <si>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</si>
  <si>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</si>
  <si>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</si>
  <si>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</si>
  <si>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</si>
  <si>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</si>
  <si>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</si>
  <si>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</si>
  <si>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</si>
  <si>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</si>
  <si>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</si>
  <si>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</si>
  <si>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</si>
  <si>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</si>
  <si>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</si>
  <si>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</si>
  <si>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</si>
  <si>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</si>
  <si>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</si>
  <si>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</si>
  <si>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</si>
  <si>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</si>
  <si>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</si>
  <si>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</si>
  <si>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</si>
  <si>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</si>
  <si>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</si>
  <si>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</si>
  <si>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</si>
  <si>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</si>
  <si>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</si>
  <si>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</si>
  <si>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</si>
  <si>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</si>
  <si>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</si>
  <si>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</si>
  <si>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</si>
  <si>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</si>
  <si>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</si>
  <si>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</si>
  <si>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</si>
  <si>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</si>
  <si>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</si>
  <si>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</si>
  <si>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</si>
  <si>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</si>
  <si>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</si>
  <si>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</si>
  <si>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</si>
  <si>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</si>
  <si>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</si>
  <si>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</si>
  <si>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</si>
  <si>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</si>
  <si>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</si>
  <si>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</si>
  <si>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</si>
  <si>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</si>
  <si>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</si>
  <si>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</si>
  <si>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</si>
  <si>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</si>
  <si>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</si>
  <si>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</si>
  <si>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</si>
  <si>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</si>
  <si>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</si>
  <si>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</si>
  <si>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</si>
  <si>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</si>
  <si>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</si>
  <si>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</si>
  <si>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</si>
  <si>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</si>
  <si>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</si>
  <si>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</si>
  <si>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</si>
  <si>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</si>
  <si>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</si>
  <si>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</si>
  <si>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</si>
  <si>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</si>
  <si>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</si>
  <si>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</si>
  <si>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</si>
  <si>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</si>
  <si>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</si>
  <si>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</si>
  <si>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</si>
  <si>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</si>
  <si>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</si>
  <si>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</si>
  <si>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</si>
  <si>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</si>
  <si>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</si>
  <si>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</si>
  <si>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</si>
  <si>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</si>
  <si>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</si>
  <si>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</si>
  <si>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</si>
  <si>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</si>
  <si>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</si>
  <si>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</si>
  <si>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</si>
  <si>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</si>
  <si>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</si>
  <si>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</si>
  <si>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</si>
  <si>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</si>
  <si>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</si>
  <si>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</si>
  <si>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</si>
  <si>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</si>
  <si>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</si>
  <si>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</si>
  <si>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</si>
  <si>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</si>
  <si>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</si>
  <si>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</si>
  <si>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</si>
  <si>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</si>
  <si>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</si>
  <si>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</si>
  <si>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</si>
  <si>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</si>
  <si>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</si>
  <si>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</si>
  <si>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</si>
  <si>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</si>
  <si>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</si>
  <si>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</si>
  <si>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</si>
  <si>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</si>
  <si>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</si>
  <si>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</si>
  <si>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</si>
  <si>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</si>
  <si>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</si>
  <si>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</si>
  <si>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</si>
  <si>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</si>
  <si>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</si>
  <si>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</si>
  <si>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</si>
  <si>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</si>
  <si>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</si>
  <si>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</si>
  <si>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</si>
  <si>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</si>
  <si>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</si>
  <si>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</si>
  <si>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</si>
  <si>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</si>
  <si>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</si>
  <si>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</si>
  <si>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</si>
  <si>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</si>
  <si>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</si>
  <si>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</si>
  <si>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</si>
  <si>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</si>
  <si>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</si>
  <si>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</si>
  <si>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</si>
  <si>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</si>
  <si>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</si>
  <si>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</si>
  <si>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</si>
  <si>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</si>
  <si>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</si>
  <si>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</si>
  <si>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</si>
  <si>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</si>
  <si>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</si>
  <si>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</si>
  <si>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</si>
  <si>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</si>
  <si>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</si>
  <si>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</si>
  <si>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</si>
  <si>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</si>
  <si>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</si>
  <si>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</si>
  <si>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</si>
  <si>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</si>
  <si>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</si>
  <si>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</si>
  <si>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</si>
  <si>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</si>
  <si>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</si>
  <si>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</si>
  <si>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</si>
  <si>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</si>
  <si>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</si>
  <si>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</si>
  <si>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</si>
  <si>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</si>
  <si>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</si>
  <si>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</si>
  <si>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</si>
  <si>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</si>
  <si>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</si>
  <si>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</si>
  <si>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</si>
  <si>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</si>
  <si>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</si>
  <si>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</si>
  <si>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</si>
  <si>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</si>
  <si>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</si>
  <si>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</si>
  <si>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</si>
  <si>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</si>
  <si>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</si>
  <si>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</si>
  <si>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</si>
  <si>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</si>
  <si>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</si>
  <si>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</si>
  <si>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</si>
  <si>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</si>
  <si>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</si>
  <si>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</si>
  <si>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</si>
  <si>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</si>
  <si>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</si>
  <si>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</si>
  <si>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</si>
  <si>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</si>
  <si>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</si>
  <si>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</si>
  <si>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</si>
  <si>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</si>
  <si>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</si>
  <si>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</si>
  <si>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</si>
  <si>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</si>
  <si>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</si>
  <si>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</si>
  <si>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</si>
  <si>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</si>
  <si>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</si>
  <si>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</si>
  <si>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</si>
  <si>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</si>
  <si>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</si>
  <si>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</si>
  <si>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</si>
  <si>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</si>
  <si>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</si>
  <si>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</si>
  <si>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</si>
  <si>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</si>
  <si>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</si>
  <si>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</si>
  <si>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</si>
  <si>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</si>
  <si>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</si>
  <si>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</si>
  <si>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</si>
  <si>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</si>
  <si>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</si>
  <si>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</si>
  <si>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</si>
  <si>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</si>
  <si>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</si>
  <si>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</si>
  <si>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</si>
  <si>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</si>
  <si>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</si>
  <si>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</si>
  <si>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</si>
  <si>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</si>
  <si>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</si>
  <si>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</si>
  <si>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</si>
  <si>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</si>
  <si>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</si>
  <si>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</si>
  <si>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</si>
  <si>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</si>
  <si>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</si>
  <si>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</si>
  <si>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</si>
  <si>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</si>
  <si>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</si>
  <si>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</si>
  <si>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</si>
  <si>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</si>
  <si>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</si>
  <si>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</si>
  <si>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</si>
  <si>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</si>
  <si>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</si>
  <si>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</si>
  <si>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</si>
  <si>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</si>
  <si>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</si>
  <si>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</si>
  <si>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</si>
  <si>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</si>
  <si>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</si>
  <si>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</si>
  <si>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</si>
  <si>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</si>
  <si>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</si>
  <si>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</si>
  <si>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</si>
  <si>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</si>
  <si>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</si>
  <si>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</si>
  <si>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</si>
  <si>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</si>
  <si>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</si>
  <si>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</si>
  <si>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</si>
  <si>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</si>
  <si>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</si>
  <si>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</si>
  <si>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</si>
  <si>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</si>
  <si>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</si>
  <si>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</si>
  <si>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</si>
  <si>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</si>
  <si>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</si>
  <si>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</si>
  <si>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</si>
  <si>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</si>
  <si>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</si>
  <si>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</si>
  <si>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</si>
  <si>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</si>
  <si>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</si>
  <si>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</si>
  <si>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</si>
  <si>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</si>
  <si>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</si>
  <si>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</si>
  <si>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</si>
  <si>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</si>
  <si>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</si>
  <si>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</si>
  <si>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</si>
  <si>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</si>
  <si>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</si>
  <si>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</si>
  <si>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</si>
  <si>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</si>
  <si>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</si>
  <si>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</si>
  <si>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</si>
  <si>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</si>
  <si>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</si>
  <si>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</si>
  <si>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</si>
  <si>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</si>
  <si>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</si>
  <si>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</si>
  <si>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</si>
  <si>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</si>
  <si>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</si>
  <si>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</si>
  <si>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</si>
  <si>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</si>
  <si>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</si>
  <si>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</si>
  <si>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</si>
  <si>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</si>
  <si>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</si>
  <si>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</si>
  <si>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</si>
  <si>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</si>
  <si>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</si>
  <si>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</si>
  <si>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</si>
  <si>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</si>
  <si>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</si>
  <si>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</si>
  <si>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</si>
  <si>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</si>
  <si>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</si>
  <si>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</si>
  <si>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</si>
  <si>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</si>
  <si>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</si>
  <si>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</si>
  <si>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</si>
  <si>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</si>
  <si>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</si>
  <si>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</si>
  <si>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</si>
  <si>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</si>
  <si>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</si>
  <si>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</si>
  <si>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</si>
  <si>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</si>
  <si>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</si>
  <si>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</si>
  <si>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</si>
  <si>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</si>
  <si>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</si>
  <si>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</si>
  <si>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</si>
  <si>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</si>
  <si>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</si>
  <si>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</si>
  <si>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</si>
  <si>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</si>
  <si>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</si>
  <si>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</si>
  <si>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</si>
  <si>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</si>
  <si>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</si>
  <si>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</si>
  <si>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</si>
  <si>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</si>
  <si>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</si>
  <si>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</si>
  <si>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</si>
  <si>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</si>
  <si>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</si>
  <si>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</si>
  <si>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</si>
  <si>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</si>
  <si>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</si>
  <si>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</si>
  <si>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</si>
  <si>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</si>
  <si>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</si>
  <si>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</si>
  <si>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</si>
  <si>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</si>
  <si>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</si>
  <si>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</si>
  <si>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</si>
  <si>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</si>
  <si>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</si>
  <si>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</si>
  <si>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</si>
  <si>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</si>
  <si>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</si>
  <si>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</si>
  <si>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</si>
  <si>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</si>
  <si>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</si>
  <si>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</si>
  <si>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</si>
  <si>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</si>
  <si>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</si>
  <si>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</si>
  <si>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</si>
  <si>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</si>
  <si>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</si>
  <si>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</si>
  <si>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</si>
  <si>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</si>
  <si>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</si>
  <si>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</si>
  <si>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</si>
  <si>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</si>
  <si>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</si>
  <si>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</si>
  <si>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</si>
  <si>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</si>
  <si>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</si>
  <si>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</si>
  <si>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</si>
  <si>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</si>
  <si>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</si>
  <si>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</si>
  <si>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</si>
  <si>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</si>
  <si>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</si>
  <si>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</si>
  <si>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</si>
  <si>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</si>
  <si>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</si>
  <si>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</si>
  <si>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</si>
  <si>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</si>
  <si>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</si>
  <si>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</si>
  <si>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</si>
  <si>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</si>
  <si>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</si>
  <si>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</si>
  <si>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</si>
  <si>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</si>
  <si>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</si>
  <si>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</si>
  <si>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</si>
  <si>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</si>
  <si>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</si>
  <si>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</si>
  <si>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</si>
  <si>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</si>
  <si>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</si>
  <si>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</si>
  <si>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</si>
  <si>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</si>
  <si>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</si>
  <si>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</si>
  <si>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</si>
  <si>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</si>
  <si>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</si>
  <si>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</si>
  <si>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</si>
  <si>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</si>
  <si>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</si>
  <si>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</si>
  <si>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</si>
  <si>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</si>
  <si>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</si>
  <si>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</si>
  <si>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</si>
  <si>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</si>
  <si>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</si>
  <si>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</si>
  <si>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</si>
  <si>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</si>
  <si>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</si>
  <si>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</si>
  <si>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</si>
  <si>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</si>
  <si>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</si>
  <si>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</si>
  <si>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</si>
  <si>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</si>
  <si>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</si>
  <si>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</si>
  <si>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</si>
  <si>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</si>
  <si>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</si>
  <si>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</si>
  <si>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</si>
  <si>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</si>
  <si>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</si>
  <si>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</si>
  <si>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</si>
  <si>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</si>
  <si>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</si>
  <si>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</si>
  <si>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</si>
  <si>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</si>
  <si>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</si>
  <si>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</si>
  <si>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</si>
  <si>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</si>
  <si>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</si>
  <si>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</si>
  <si>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</si>
  <si>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</si>
  <si>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</si>
  <si>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</si>
  <si>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</si>
  <si>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</si>
  <si>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</si>
  <si>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</si>
  <si>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</si>
  <si>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</si>
  <si>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</si>
  <si>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</si>
  <si>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</si>
  <si>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</si>
  <si>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</si>
  <si>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</si>
  <si>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</si>
  <si>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</si>
  <si>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</si>
  <si>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</si>
  <si>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</si>
  <si>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</si>
  <si>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</si>
  <si>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</si>
  <si>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</si>
  <si>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</si>
  <si>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</si>
  <si>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</si>
  <si>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</si>
  <si>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</si>
  <si>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</si>
  <si>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</si>
  <si>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</si>
  <si>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</si>
  <si>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</si>
  <si>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</si>
  <si>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</si>
  <si>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</si>
  <si>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</si>
  <si>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</si>
  <si>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</si>
  <si>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</si>
  <si>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</si>
  <si>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</si>
  <si>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</si>
  <si>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</si>
  <si>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</si>
  <si>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</si>
  <si>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</si>
  <si>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</si>
  <si>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</si>
  <si>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</si>
  <si>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</si>
  <si>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</si>
  <si>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</si>
  <si>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</si>
  <si>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</si>
  <si>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</si>
  <si>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</si>
  <si>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</si>
  <si>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</si>
  <si>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</si>
  <si>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</si>
  <si>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</si>
  <si>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</si>
  <si>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</si>
  <si>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</si>
  <si>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</si>
  <si>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</si>
  <si>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</si>
  <si>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</si>
  <si>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</si>
  <si>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</si>
  <si>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</si>
  <si>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</si>
  <si>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</si>
  <si>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</si>
  <si>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</si>
  <si>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</si>
  <si>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</si>
  <si>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</si>
  <si>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</si>
  <si>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</si>
  <si>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</si>
  <si>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</si>
  <si>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</si>
  <si>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</si>
  <si>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</si>
  <si>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</si>
  <si>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</si>
  <si>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</si>
  <si>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</si>
  <si>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</si>
  <si>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</si>
  <si>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</si>
  <si>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</si>
  <si>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</si>
  <si>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</si>
  <si>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</si>
  <si>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</si>
  <si>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</si>
  <si>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</si>
  <si>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</si>
  <si>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</si>
  <si>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</si>
  <si>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</si>
  <si>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</si>
  <si>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</si>
  <si>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</si>
  <si>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</si>
  <si>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</si>
  <si>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</si>
  <si>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</si>
  <si>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</si>
  <si>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</si>
  <si>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</si>
  <si>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</si>
  <si>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</si>
  <si>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</si>
  <si>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</si>
  <si>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</si>
  <si>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</si>
  <si>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</si>
  <si>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</si>
  <si>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</si>
  <si>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</si>
  <si>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</si>
  <si>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</si>
  <si>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</si>
  <si>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</si>
  <si>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</si>
  <si>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</si>
  <si>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</si>
  <si>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</si>
  <si>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</si>
  <si>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</si>
  <si>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</si>
  <si>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</si>
  <si>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</si>
  <si>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</si>
  <si>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</si>
  <si>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</si>
  <si>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</si>
  <si>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</si>
  <si>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</si>
  <si>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</si>
  <si>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</si>
  <si>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</si>
  <si>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</si>
  <si>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</si>
  <si>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</si>
  <si>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</si>
  <si>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</si>
  <si>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</si>
  <si>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</si>
  <si>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</si>
  <si>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</si>
  <si>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</si>
  <si>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</si>
  <si>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</si>
  <si>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</si>
  <si>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</si>
  <si>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</si>
  <si>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</si>
  <si>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</si>
  <si>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</si>
  <si>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</si>
  <si>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</si>
  <si>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</si>
  <si>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</si>
  <si>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</si>
  <si>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</si>
  <si>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</si>
  <si>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</si>
  <si>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</si>
  <si>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</si>
  <si>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</si>
  <si>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</si>
  <si>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</si>
  <si>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</si>
  <si>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</si>
  <si>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</si>
  <si>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</si>
  <si>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</si>
  <si>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</si>
  <si>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</si>
  <si>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</si>
  <si>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</si>
  <si>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</si>
  <si>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</si>
  <si>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</si>
  <si>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</si>
  <si>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</si>
  <si>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</si>
  <si>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</si>
  <si>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</si>
  <si>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</si>
  <si>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</si>
  <si>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</si>
  <si>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</si>
  <si>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</si>
  <si>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</si>
  <si>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</si>
  <si>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</si>
  <si>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</si>
  <si>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</si>
  <si>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</si>
  <si>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</si>
  <si>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</si>
  <si>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</si>
  <si>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</si>
  <si>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</si>
  <si>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</si>
  <si>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</si>
  <si>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</si>
  <si>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</si>
  <si>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</si>
  <si>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</si>
  <si>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</si>
  <si>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</si>
  <si>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</si>
  <si>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</si>
  <si>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</si>
  <si>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</si>
  <si>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</si>
  <si>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</si>
  <si>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</si>
  <si>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</si>
  <si>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</si>
  <si>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</si>
  <si>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</si>
  <si>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</si>
  <si>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</si>
  <si>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</si>
  <si>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</si>
  <si>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</si>
  <si>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</si>
  <si>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</si>
  <si>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</si>
  <si>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</si>
  <si>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</si>
  <si>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</si>
  <si>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</si>
  <si>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</si>
  <si>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</si>
  <si>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</si>
  <si>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</si>
  <si>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</si>
  <si>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</si>
  <si>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</si>
  <si>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</si>
  <si>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</si>
  <si>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</si>
  <si>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</si>
  <si>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</si>
  <si>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</si>
  <si>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</si>
  <si>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</si>
  <si>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</si>
  <si>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</si>
  <si>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</si>
  <si>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</si>
  <si>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</si>
  <si>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</si>
  <si>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</si>
  <si>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</si>
  <si>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</si>
  <si>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</si>
  <si>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</si>
  <si>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</si>
  <si>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</si>
  <si>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</si>
  <si>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</si>
  <si>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</si>
  <si>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</si>
  <si>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</si>
  <si>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</si>
  <si>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</si>
  <si>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</si>
  <si>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</si>
  <si>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</si>
  <si>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</si>
  <si>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</si>
  <si>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</si>
  <si>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</si>
  <si>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</si>
  <si>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</si>
  <si>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</si>
  <si>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</si>
  <si>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</si>
  <si>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</si>
  <si>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</si>
  <si>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</si>
  <si>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</si>
  <si>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</si>
  <si>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</si>
  <si>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</si>
  <si>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</si>
  <si>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</si>
  <si>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</si>
  <si>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</si>
  <si>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</si>
  <si>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</si>
  <si>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</si>
  <si>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</si>
  <si>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</si>
  <si>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</si>
  <si>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</si>
  <si>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</si>
  <si>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</si>
  <si>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</si>
  <si>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</si>
  <si>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</si>
  <si>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</si>
  <si>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</si>
  <si>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</si>
  <si>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</si>
  <si>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</si>
  <si>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</si>
  <si>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</si>
  <si>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</si>
  <si>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</si>
  <si>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</si>
  <si>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</si>
  <si>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</si>
  <si>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</si>
  <si>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</si>
  <si>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</si>
  <si>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</si>
  <si>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</si>
  <si>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</si>
  <si>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</si>
  <si>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</si>
  <si>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</si>
  <si>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</si>
  <si>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</si>
  <si>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</si>
  <si>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</si>
  <si>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</si>
  <si>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</si>
  <si>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</si>
  <si>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</si>
  <si>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</si>
  <si>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</si>
  <si>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</si>
  <si>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</si>
  <si>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</si>
  <si>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</si>
  <si>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</si>
  <si>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</si>
  <si>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</si>
  <si>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</si>
  <si>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</si>
  <si>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</si>
  <si>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</si>
  <si>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</si>
  <si>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</si>
  <si>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</si>
  <si>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</si>
  <si>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</si>
  <si>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</si>
  <si>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</si>
  <si>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</si>
  <si>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</si>
  <si>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</si>
  <si>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</si>
  <si>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</si>
  <si>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</si>
  <si>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</si>
  <si>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</si>
  <si>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</si>
  <si>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</si>
  <si>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</si>
  <si>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</si>
  <si>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</si>
  <si>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</si>
  <si>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</si>
  <si>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</si>
  <si>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</si>
  <si>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</si>
  <si>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</si>
  <si>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</si>
  <si>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</si>
  <si>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</si>
  <si>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</si>
  <si>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</si>
  <si>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</si>
  <si>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</si>
  <si>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</si>
  <si>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</si>
  <si>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</si>
  <si>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</si>
  <si>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</si>
  <si>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</si>
  <si>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</si>
  <si>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</si>
  <si>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</si>
  <si>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</si>
  <si>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</si>
  <si>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</si>
  <si>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</si>
  <si>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</si>
  <si>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</si>
  <si>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</si>
  <si>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</si>
  <si>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</si>
  <si>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</si>
  <si>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</si>
  <si>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</si>
  <si>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</si>
  <si>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</si>
  <si>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</si>
  <si>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</si>
  <si>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</si>
  <si>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</si>
  <si>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</si>
  <si>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</si>
  <si>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</si>
  <si>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</si>
  <si>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</si>
  <si>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</si>
  <si>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</si>
  <si>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</si>
  <si>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</si>
  <si>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</si>
  <si>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</si>
  <si>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</si>
  <si>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</si>
  <si>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</si>
  <si>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</si>
  <si>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</si>
  <si>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</si>
  <si>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</si>
  <si>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</si>
  <si>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</si>
  <si>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</si>
  <si>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</si>
  <si>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</si>
  <si>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</si>
  <si>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</si>
  <si>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</si>
  <si>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</si>
  <si>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</si>
  <si>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</si>
  <si>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</si>
  <si>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</si>
  <si>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</si>
  <si>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</si>
  <si>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</si>
  <si>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</si>
  <si>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</si>
  <si>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</si>
  <si>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</si>
  <si>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</si>
  <si>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</si>
  <si>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</si>
  <si>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</si>
  <si>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</si>
  <si>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</si>
  <si>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</si>
  <si>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</si>
  <si>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</si>
  <si>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</si>
  <si>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</si>
  <si>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</si>
  <si>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</si>
  <si>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</si>
  <si>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</si>
  <si>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</si>
  <si>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</si>
  <si>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</si>
  <si>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</si>
  <si>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</si>
  <si>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</si>
  <si>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</si>
  <si>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</si>
  <si>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</si>
  <si>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</si>
  <si>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</si>
  <si>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</si>
  <si>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</si>
  <si>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</si>
  <si>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</si>
  <si>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</si>
  <si>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</si>
  <si>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</si>
  <si>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</si>
  <si>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</si>
  <si>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</si>
  <si>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</si>
  <si>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</si>
  <si>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</si>
  <si>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</si>
  <si>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</si>
  <si>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</si>
  <si>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</si>
  <si>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</si>
  <si>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</si>
  <si>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</si>
  <si>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</si>
  <si>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</si>
  <si>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</si>
  <si>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</si>
  <si>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</si>
  <si>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</si>
  <si>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</si>
  <si>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</si>
  <si>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</si>
  <si>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</si>
  <si>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</si>
  <si>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</si>
  <si>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</si>
  <si>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</si>
  <si>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</si>
  <si>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</si>
  <si>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</si>
  <si>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</si>
  <si>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</si>
  <si>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</si>
  <si>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</si>
  <si>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</si>
  <si>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</si>
  <si>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</si>
  <si>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</si>
  <si>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</si>
  <si>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</si>
  <si>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</si>
  <si>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</si>
  <si>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</si>
  <si>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</si>
  <si>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</si>
  <si>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</si>
  <si>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</si>
  <si>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</si>
  <si>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</si>
  <si>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</si>
  <si>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</si>
  <si>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</si>
  <si>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</si>
  <si>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</si>
  <si>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</si>
  <si>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</si>
  <si>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</si>
  <si>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</si>
  <si>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</si>
  <si>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</si>
  <si>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</si>
  <si>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</si>
  <si>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</si>
  <si>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</si>
  <si>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</si>
  <si>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</si>
  <si>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</si>
  <si>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</si>
  <si>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</si>
  <si>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</si>
  <si>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</si>
  <si>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</si>
  <si>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</si>
  <si>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</si>
  <si>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</si>
  <si>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</si>
  <si>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</si>
  <si>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</si>
  <si>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</si>
  <si>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</si>
  <si>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</si>
  <si>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</si>
  <si>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</si>
  <si>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</si>
  <si>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</si>
  <si>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</si>
  <si>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</si>
  <si>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</si>
  <si>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</si>
  <si>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</si>
  <si>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</si>
  <si>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</si>
  <si>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</si>
  <si>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</si>
  <si>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</si>
  <si>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Empresas Registradas en el SII</t>
  </si>
  <si>
    <t>Instrumentos de Planificación Territorial (IPT)</t>
  </si>
  <si>
    <t xml:space="preserve">Índices y métricas ciudadanas </t>
  </si>
  <si>
    <t>https://sud-austral.maps.arcgis.com/apps/webappviewer/index.html?id=85acb5c264dd461aab08972960d2cc60</t>
  </si>
  <si>
    <t>https://sud-austral.maps.arcgis.com/apps/MapSeries/index.html?appid=f245811d937d4bedaa6d3a90d1666e2f</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</si>
  <si>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</si>
  <si>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</si>
  <si>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</si>
  <si>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</si>
  <si>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</si>
  <si>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</si>
  <si>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</si>
  <si>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</si>
  <si>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</si>
  <si>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</si>
  <si>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</si>
  <si>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</si>
  <si>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</si>
  <si>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</si>
  <si>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</si>
  <si>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</si>
  <si>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</si>
  <si>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</si>
  <si>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</si>
  <si>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</si>
  <si>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</si>
  <si>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</si>
  <si>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</si>
  <si>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</si>
  <si>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</si>
  <si>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</si>
  <si>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</si>
  <si>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</si>
  <si>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</si>
  <si>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</si>
  <si>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</si>
  <si>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</si>
  <si>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</si>
  <si>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</si>
  <si>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</si>
  <si>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</si>
  <si>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</si>
  <si>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</si>
  <si>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</si>
  <si>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</si>
  <si>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</si>
  <si>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</si>
  <si>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</si>
  <si>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</si>
  <si>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</si>
  <si>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</si>
  <si>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</si>
  <si>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</si>
  <si>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</si>
  <si>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</si>
  <si>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</si>
  <si>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</si>
  <si>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</si>
  <si>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</si>
  <si>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</si>
  <si>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</si>
  <si>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</si>
  <si>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</si>
  <si>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</si>
  <si>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</si>
  <si>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</si>
  <si>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</si>
  <si>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</si>
  <si>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</si>
  <si>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</si>
  <si>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</si>
  <si>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</si>
  <si>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</si>
  <si>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</si>
  <si>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</si>
  <si>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</si>
  <si>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</si>
  <si>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</si>
  <si>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</si>
  <si>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</si>
  <si>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</si>
  <si>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</si>
  <si>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</si>
  <si>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</si>
  <si>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</si>
  <si>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</si>
  <si>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</si>
  <si>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</si>
  <si>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</si>
  <si>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</si>
  <si>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</si>
  <si>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</si>
  <si>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</si>
  <si>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</si>
  <si>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</si>
  <si>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</si>
  <si>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</si>
  <si>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</si>
  <si>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</si>
  <si>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</si>
  <si>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</si>
  <si>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</si>
  <si>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</si>
  <si>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</si>
  <si>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</si>
  <si>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</si>
  <si>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</si>
  <si>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</si>
  <si>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</si>
  <si>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</si>
  <si>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</si>
  <si>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</si>
  <si>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</si>
  <si>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</si>
  <si>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</si>
  <si>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</si>
  <si>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</si>
  <si>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</si>
  <si>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</si>
  <si>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</si>
  <si>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</si>
  <si>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</si>
  <si>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</si>
  <si>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</si>
  <si>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</si>
  <si>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</si>
  <si>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</si>
  <si>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</si>
  <si>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</si>
  <si>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</si>
  <si>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</si>
  <si>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</si>
  <si>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</si>
  <si>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</si>
  <si>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</si>
  <si>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</si>
  <si>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</si>
  <si>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</si>
  <si>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</si>
  <si>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</si>
  <si>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</si>
  <si>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</si>
  <si>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</si>
  <si>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</si>
  <si>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</si>
  <si>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</si>
  <si>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</si>
  <si>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</si>
  <si>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</si>
  <si>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</si>
  <si>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</si>
  <si>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</si>
  <si>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</si>
  <si>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</si>
  <si>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</si>
  <si>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</si>
  <si>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</si>
  <si>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</si>
  <si>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</si>
  <si>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</si>
  <si>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</si>
  <si>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</si>
  <si>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</si>
  <si>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</si>
  <si>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</si>
  <si>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</si>
  <si>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</si>
  <si>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</si>
  <si>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</si>
  <si>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</si>
  <si>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</si>
  <si>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</si>
  <si>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</si>
  <si>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</si>
  <si>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</si>
  <si>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</si>
  <si>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</si>
  <si>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</si>
  <si>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</si>
  <si>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</si>
  <si>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</si>
  <si>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</si>
  <si>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Censo 2018</t>
  </si>
  <si>
    <t>Sin actualización</t>
  </si>
  <si>
    <t>#pueblos #indigenas #comunidades #lingüisticas #maya #xinca #garifuna #afrodescendiente #ladino #extranjero #población #idioma #lengua #materno #lee #escribe #hombre #mujer</t>
  </si>
  <si>
    <t>#pueblos #indigenas #maya #xinca #garifuna #afrodescendiente #ladino #extranjero #población #porcentaje #hombre #mujer #sexo #edad #ubicacion #espacial #distribucion</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</si>
  <si>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</si>
  <si>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</si>
  <si>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</si>
  <si>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</si>
  <si>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</si>
  <si>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</si>
  <si>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</si>
  <si>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</si>
  <si>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</si>
  <si>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</si>
  <si>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</si>
  <si>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Parada</t>
  </si>
  <si>
    <t>En pausa</t>
  </si>
  <si>
    <t>Revisión Astrid-Karen</t>
  </si>
  <si>
    <t>Está la información lista, falta definir cómo presentarla, porque es más bien texto.</t>
  </si>
  <si>
    <t>Avance del cáncer cervicouterino (2011-2018)</t>
  </si>
  <si>
    <t>Salud 24/7</t>
  </si>
  <si>
    <t xml:space="preserve">Tenencia de armas en Chile presenta un mapa de tenencia de armas inscritas, perdidas y robadas a lo largo del país durante el 2019-2020, a nivel nacional.  </t>
  </si>
  <si>
    <t>Mapa Pueblos y  Comunidades Lingüisticas  de Guatemala</t>
  </si>
  <si>
    <t>Mapa de Pueblos y Comunidades Lingüisticas de Honduras</t>
  </si>
  <si>
    <t>AGROSTAT-GT</t>
  </si>
  <si>
    <t>Perfil socioeconómico de los pueblos de Guatemala</t>
  </si>
  <si>
    <t xml:space="preserve">Salud 24/7 </t>
  </si>
  <si>
    <t>Comunidad Lingüística</t>
  </si>
  <si>
    <t>Impactos del Huracán ETA en Honduras</t>
  </si>
  <si>
    <t>Por definir</t>
  </si>
  <si>
    <r>
      <rPr>
        <b/>
        <sz val="10"/>
        <color theme="1"/>
        <rFont val="Calibri"/>
        <family val="2"/>
        <scheme val="minor"/>
      </rPr>
      <t xml:space="preserve">Salud 24/7 </t>
    </r>
    <r>
      <rPr>
        <sz val="10"/>
        <color theme="1"/>
        <rFont val="Calibri"/>
        <family val="2"/>
        <scheme val="minor"/>
      </rPr>
      <t>entrega la ubicación de centros de atención de urgencia y farmacias, a nivel comunal. Información vital para momentos de emergencia en que no podemos perder tiempo.</t>
    </r>
  </si>
  <si>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</si>
  <si>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</si>
  <si>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</si>
  <si>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</si>
  <si>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</si>
  <si>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</si>
  <si>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</si>
  <si>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</si>
  <si>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</si>
  <si>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Trimestrales</t>
  </si>
  <si>
    <t>#delitos #connotacion #mayor #social #frecuencia #tasa #violencia #propiedad #vida #bienes #impacto #publico #robo #intimidacion #sorpresa #homicidio #violacion #vehiculo #motorizado #accesorios #lugar #habitado #fuerza #hurto</t>
  </si>
  <si>
    <t>Ranking Comunal de Establecimientos Educacionales</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</si>
  <si>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</si>
  <si>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</si>
  <si>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</si>
  <si>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</si>
  <si>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</si>
  <si>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</si>
  <si>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r>
      <rPr>
        <b/>
        <sz val="10"/>
        <color theme="1"/>
        <rFont val="Calibri"/>
        <family val="2"/>
        <scheme val="minor"/>
      </rPr>
      <t xml:space="preserve">Empresas registradas en el SII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</si>
  <si>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Servicio de Impuestos Internos</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</si>
  <si>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</si>
  <si>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</si>
  <si>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</si>
  <si>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</si>
  <si>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</si>
  <si>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</si>
  <si>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Evaluación de Programas e Instituciones del servicio público (1997-2020).</t>
  </si>
  <si>
    <t>Sistema Nacional de Información Municipal</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</si>
  <si>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</si>
  <si>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</si>
  <si>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</si>
  <si>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</si>
  <si>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</si>
  <si>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#violencia #genero #mujeres #femicidios #numerdo #acumulado #victimas #femicida #relacion #categoria #tipificacion #penal #antecedentes #causa</t>
  </si>
  <si>
    <t>Decición de incoprorar las tablas resumenes de Vigentes de todos los años</t>
  </si>
  <si>
    <t>Iniciando el 2017</t>
  </si>
  <si>
    <t>Apoyo en la estructuración del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</si>
</sst>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s>
  <fills count="31">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91">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cellXfs>
  <cellStyles count="3">
    <cellStyle name="Hipervínculo" xfId="2" builtinId="8"/>
    <cellStyle name="Normal" xfId="0" builtinId="0"/>
    <cellStyle name="Porcentaje" xfId="1" builtinId="5"/>
  </cellStyles>
  <dxfs count="18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6"/>
      <tableStyleElement type="headerRow" dxfId="18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422728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27033</xdr:rowOff>
    </xdr:from>
    <xdr:to>
      <xdr:col>5</xdr:col>
      <xdr:colOff>288131</xdr:colOff>
      <xdr:row>5</xdr:row>
      <xdr:rowOff>350610</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9</xdr:col>
      <xdr:colOff>122465</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335893</xdr:colOff>
      <xdr:row>0</xdr:row>
      <xdr:rowOff>54429</xdr:rowOff>
    </xdr:from>
    <xdr:to>
      <xdr:col>23</xdr:col>
      <xdr:colOff>197757</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39</xdr:col>
      <xdr:colOff>1331686</xdr:colOff>
      <xdr:row>0</xdr:row>
      <xdr:rowOff>1</xdr:rowOff>
    </xdr:from>
    <xdr:to>
      <xdr:col>40</xdr:col>
      <xdr:colOff>517071</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4">
  <autoFilter ref="B7:K34" xr:uid="{A0E2A789-D79F-4DB7-90A3-654E5E441AF8}"/>
  <tableColumns count="10">
    <tableColumn id="1" xr3:uid="{7076C6AD-6717-404D-96C6-53FBA68C1EBC}" name="Data" dataDxfId="183"/>
    <tableColumn id="2" xr3:uid="{B68EB833-5A56-4B1F-8BF1-E83CF0F5B1BA}" name="id_data" dataDxfId="182"/>
    <tableColumn id="3" xr3:uid="{B68551BE-AD5B-4ABC-92F3-75214F86D3BC}" name="Estado" dataDxfId="181"/>
    <tableColumn id="4" xr3:uid="{35F21F0F-CEDD-4627-8F3A-B243E93A29A8}" name="Desarrollo" dataDxfId="180"/>
    <tableColumn id="5" xr3:uid="{55D616E3-D0F3-464E-B32C-8DF920812CBC}" name="Investigación" dataDxfId="179"/>
    <tableColumn id="6" xr3:uid="{C1D2156E-87B8-470E-9168-7A6E5AE31CC2}" name="Breve Descripción" dataDxfId="178"/>
    <tableColumn id="10" xr3:uid="{0091DFF5-4F92-4896-A2A6-03E40B76AE69}" name="Slogan - Cita" dataDxfId="177"/>
    <tableColumn id="7" xr3:uid="{5B85BAF7-51FC-47E2-B831-0E709569CEC4}" name="Vistas" dataDxfId="176"/>
    <tableColumn id="8" xr3:uid="{57861CEA-0BDC-4179-9FF2-0E59F48A2157}" name="Repositorio Dropbox" dataDxfId="175"/>
    <tableColumn id="9" xr3:uid="{0E50183B-22E4-424B-96DD-18AC3480E706}" name="Link Logo"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1" tableBorderDxfId="20">
  <autoFilter ref="B11:U117" xr:uid="{488C7ADA-DF10-4033-BE01-B6478A789716}">
    <filterColumn colId="0">
      <filters>
        <filter val="DATAAGR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E96" totalsRowShown="0" headerRowDxfId="173">
  <autoFilter ref="A7:BE96" xr:uid="{B45D9B6D-7E6E-4374-A7A8-688EAA2C002B}">
    <filterColumn colId="3">
      <filters>
        <filter val="DATAAGRO"/>
      </filters>
    </filterColumn>
  </autoFilter>
  <tableColumns count="57">
    <tableColumn id="1" xr3:uid="{01CFB9DB-FBAD-4A9E-9D8F-5FB3EB42A9EB}" name="id_data" dataDxfId="172" totalsRowDxfId="171">
      <calculatedColumnFormula>+VLOOKUP(D8,'DATA`S'!$B$8:$C$34,2,0)</calculatedColumnFormula>
    </tableColumn>
    <tableColumn id="31" xr3:uid="{296D6B07-CE01-4CBF-8413-B4A08E3AF372}" name="id_pais" dataDxfId="170" totalsRowDxfId="169">
      <calculatedColumnFormula>VLOOKUP(PRODUCTOS[[#This Row],[País]],PAISES!$B$4:$C$12,2,0)</calculatedColumnFormula>
    </tableColumn>
    <tableColumn id="2" xr3:uid="{07061539-DFF5-4A11-BADD-2A240074A56A}" name="Corr_Producto" dataDxfId="168" totalsRowDxfId="167"/>
    <tableColumn id="3" xr3:uid="{56D80777-3871-4DBF-8856-DFDA54440D55}" name="Data" dataDxfId="166" totalsRowDxfId="165"/>
    <tableColumn id="27" xr3:uid="{0BD20D97-CBB4-4212-9EB7-3F3B3FA483E6}" name="País" dataDxfId="164" totalsRowDxfId="163"/>
    <tableColumn id="4" xr3:uid="{73D49374-8912-4C27-A2AF-E0476A8E9AEE}" name="id_producto" dataDxfId="162">
      <calculatedColumnFormula>A8&amp;"-"&amp;B8&amp;"-"&amp;C8</calculatedColumnFormula>
    </tableColumn>
    <tableColumn id="5" xr3:uid="{71534AA1-DF8C-466C-AAA8-87DA9F119341}" name="Producto asociado " dataDxfId="161" totalsRowDxfId="160"/>
    <tableColumn id="26" xr3:uid="{8B686EE2-348B-48C2-990B-424A8FB284BC}" name="Nombre comercial" dataDxfId="159" totalsRowDxfId="158"/>
    <tableColumn id="6" xr3:uid="{75779DBD-8A91-4D7A-8A36-000CEDC599B6}" name="Estado" dataDxfId="157" totalsRowDxfId="156">
      <calculatedColumnFormula>+VLOOKUP(PRODUCTOS[[#This Row],[id_producto]],PRIORIZACION!$G$11:$J$112,3,0)</calculatedColumnFormula>
    </tableColumn>
    <tableColumn id="25" xr3:uid="{E03A0489-5A50-4DA9-A8DF-999E6DC669EA}" name="Avance" dataDxfId="155" totalsRowDxfId="154" dataCellStyle="Porcentaje" totalsRowCellStyle="Porcentaje">
      <calculatedColumnFormula>+VLOOKUP(PRODUCTOS[[#This Row],[id_producto]],PRIORIZACION!$G$11:$J$117,4,0)</calculatedColumnFormula>
    </tableColumn>
    <tableColumn id="7" xr3:uid="{2699BB10-9D24-4629-8F45-4A2526A4D39A}" name="Responsable Desarrollo" dataDxfId="153" totalsRowDxfId="152"/>
    <tableColumn id="8" xr3:uid="{69F4BEA1-A9B4-4421-A0EE-47BCAF12AAB2}" name="Responsable Información" dataDxfId="151" totalsRowDxfId="150"/>
    <tableColumn id="10" xr3:uid="{03C8A422-EE9B-494A-A440-9110009A358E}" name="Tecnología" dataDxfId="149" totalsRowDxfId="148">
      <calculatedColumnFormula>+VLOOKUP(PRODUCTOS[[#This Row],[id_producto]],PRIORIZACION!$G$11:$S$112,7,0)</calculatedColumnFormula>
    </tableColumn>
    <tableColumn id="11" xr3:uid="{1A081205-19B8-4238-8F9E-1836061C2D4F}" name="Host " dataDxfId="147" totalsRowDxfId="146"/>
    <tableColumn id="12" xr3:uid="{6BCD6CB8-BA53-40A7-9F90-7EBA78E345DA}" name="Link Odoo" dataDxfId="145" totalsRowDxfId="144"/>
    <tableColumn id="13" xr3:uid="{502BD7B7-DD01-471A-8E5E-C527F983E20E}" name="Fecha Publicación" dataDxfId="143" totalsRowDxfId="142"/>
    <tableColumn id="15" xr3:uid="{00014923-35F8-4A24-9B8B-A626BE90EC3E}" name="Escala " dataDxfId="141" totalsRowDxfId="140"/>
    <tableColumn id="16" xr3:uid="{D32995C9-2CA4-4BD7-A181-0CE6434624DC}" name="Periodo" dataDxfId="139" totalsRowDxfId="138"/>
    <tableColumn id="17" xr3:uid="{5F683DA7-34DC-43D1-A154-FB5C17AB82E4}" name="Actualizaciones" dataDxfId="137" totalsRowDxfId="136"/>
    <tableColumn id="18" xr3:uid="{D0F7DA38-1DAE-48DF-8725-440804E511ED}" name="Tipo Producto" dataDxfId="135" totalsRowDxfId="134"/>
    <tableColumn id="19" xr3:uid="{6345440E-6C11-4DE3-9F30-57AA749130A3}" name="Fuentes " dataDxfId="133" totalsRowDxfId="132"/>
    <tableColumn id="20" xr3:uid="{06F6F5BE-A8B5-450A-B890-E5272AC160CB}" name="Ref principal " dataDxfId="131" totalsRowDxfId="130"/>
    <tableColumn id="21" xr3:uid="{F22EE5BC-B966-49EB-A843-F1384A77D7A0}" name="Competencia o material vinculado " dataDxfId="129" totalsRowDxfId="128"/>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7" totalsRowDxfId="126"/>
    <tableColumn id="29" xr3:uid="{B82AF5FC-FE01-4F10-8B3A-A6B205199D0A}" name="Miniatura" dataDxfId="125" totalsRowDxfId="124"/>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3"/>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3" Type="http://schemas.openxmlformats.org/officeDocument/2006/relationships/hyperlink" Target="https://dataintelligence.azurewebsites.net/Datacovidpa/" TargetMode="External"/><Relationship Id="rId21" Type="http://schemas.openxmlformats.org/officeDocument/2006/relationships/drawing" Target="../drawings/drawing2.xm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printerSettings" Target="../printerSettings/printerSettings2.bin"/><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microsoft.com/office/2007/relationships/slicer" Target="../slicers/slicer2.xm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1331</v>
      </c>
      <c r="I7" s="8" t="s">
        <v>171</v>
      </c>
      <c r="J7" t="s">
        <v>32</v>
      </c>
      <c r="K7" t="s">
        <v>1</v>
      </c>
    </row>
    <row r="8" spans="2:11" ht="103" customHeight="1" x14ac:dyDescent="0.35">
      <c r="B8" s="1" t="s">
        <v>3</v>
      </c>
      <c r="C8" s="4" t="s">
        <v>62</v>
      </c>
      <c r="D8" s="11" t="s">
        <v>158</v>
      </c>
      <c r="E8" s="6" t="s">
        <v>137</v>
      </c>
      <c r="F8" s="6" t="s">
        <v>98</v>
      </c>
      <c r="G8" s="2" t="s">
        <v>1340</v>
      </c>
      <c r="H8" s="1"/>
      <c r="I8" s="3" t="s">
        <v>187</v>
      </c>
      <c r="J8" s="3" t="s">
        <v>155</v>
      </c>
      <c r="K8" s="3" t="s">
        <v>0</v>
      </c>
    </row>
    <row r="9" spans="2:11" ht="143.5" customHeight="1" x14ac:dyDescent="0.35">
      <c r="B9" s="1" t="s">
        <v>4</v>
      </c>
      <c r="C9" s="4" t="s">
        <v>63</v>
      </c>
      <c r="D9" s="11" t="s">
        <v>161</v>
      </c>
      <c r="E9" s="6" t="s">
        <v>167</v>
      </c>
      <c r="F9" s="6" t="s">
        <v>99</v>
      </c>
      <c r="G9" s="2" t="s">
        <v>1342</v>
      </c>
      <c r="H9" s="1"/>
      <c r="I9" s="46" t="s">
        <v>174</v>
      </c>
      <c r="J9" s="3" t="s">
        <v>151</v>
      </c>
      <c r="K9" s="3" t="s">
        <v>2</v>
      </c>
    </row>
    <row r="10" spans="2:11" ht="161.5" customHeight="1" x14ac:dyDescent="0.35">
      <c r="B10" s="1" t="s">
        <v>5</v>
      </c>
      <c r="C10" s="4" t="s">
        <v>64</v>
      </c>
      <c r="D10" s="11" t="s">
        <v>158</v>
      </c>
      <c r="E10" s="6" t="s">
        <v>137</v>
      </c>
      <c r="F10" s="6" t="s">
        <v>123</v>
      </c>
      <c r="G10" s="2" t="s">
        <v>1343</v>
      </c>
      <c r="H10" s="1"/>
      <c r="I10" s="46" t="s">
        <v>175</v>
      </c>
      <c r="J10" s="3" t="s">
        <v>144</v>
      </c>
      <c r="K10" s="3" t="s">
        <v>30</v>
      </c>
    </row>
    <row r="11" spans="2:11" ht="128" customHeight="1" x14ac:dyDescent="0.35">
      <c r="B11" s="1" t="s">
        <v>6</v>
      </c>
      <c r="C11" s="4" t="s">
        <v>65</v>
      </c>
      <c r="D11" s="11" t="s">
        <v>182</v>
      </c>
      <c r="E11" s="6" t="s">
        <v>166</v>
      </c>
      <c r="F11" s="6" t="s">
        <v>125</v>
      </c>
      <c r="G11" s="2" t="s">
        <v>1333</v>
      </c>
      <c r="H11" s="1"/>
      <c r="I11" s="46" t="s">
        <v>183</v>
      </c>
      <c r="J11" s="3" t="s">
        <v>153</v>
      </c>
      <c r="K11" s="3" t="s">
        <v>21</v>
      </c>
    </row>
    <row r="12" spans="2:11" ht="133.5" customHeight="1" x14ac:dyDescent="0.35">
      <c r="B12" s="1" t="s">
        <v>1094</v>
      </c>
      <c r="C12" s="4" t="s">
        <v>66</v>
      </c>
      <c r="D12" s="11" t="s">
        <v>158</v>
      </c>
      <c r="E12" s="6" t="s">
        <v>137</v>
      </c>
      <c r="F12" s="6" t="s">
        <v>131</v>
      </c>
      <c r="G12" s="2" t="s">
        <v>1345</v>
      </c>
      <c r="H12" s="1"/>
      <c r="I12" s="46" t="s">
        <v>177</v>
      </c>
      <c r="J12" s="3" t="s">
        <v>156</v>
      </c>
      <c r="K12" s="3" t="s">
        <v>29</v>
      </c>
    </row>
    <row r="13" spans="2:11" ht="99" customHeight="1" x14ac:dyDescent="0.35">
      <c r="B13" s="1" t="s">
        <v>7</v>
      </c>
      <c r="C13" s="4" t="s">
        <v>67</v>
      </c>
      <c r="D13" s="11" t="s">
        <v>161</v>
      </c>
      <c r="E13" s="6" t="s">
        <v>137</v>
      </c>
      <c r="F13" s="6" t="s">
        <v>127</v>
      </c>
      <c r="G13" s="2" t="s">
        <v>1346</v>
      </c>
      <c r="H13" s="1"/>
      <c r="I13" s="3" t="s">
        <v>176</v>
      </c>
      <c r="J13" s="46" t="s">
        <v>149</v>
      </c>
      <c r="K13" s="3"/>
    </row>
    <row r="14" spans="2:11" ht="87" x14ac:dyDescent="0.35">
      <c r="B14" s="1" t="s">
        <v>8</v>
      </c>
      <c r="C14" s="4" t="s">
        <v>68</v>
      </c>
      <c r="D14" s="11" t="s">
        <v>158</v>
      </c>
      <c r="E14" s="6" t="s">
        <v>137</v>
      </c>
      <c r="F14" s="6" t="s">
        <v>95</v>
      </c>
      <c r="G14" s="2" t="s">
        <v>1341</v>
      </c>
      <c r="H14" s="1"/>
      <c r="I14" s="3" t="s">
        <v>178</v>
      </c>
      <c r="J14" s="3" t="s">
        <v>154</v>
      </c>
      <c r="K14" s="3" t="s">
        <v>26</v>
      </c>
    </row>
    <row r="15" spans="2:11" ht="130.5" x14ac:dyDescent="0.35">
      <c r="B15" s="1" t="s">
        <v>9</v>
      </c>
      <c r="C15" s="4" t="s">
        <v>69</v>
      </c>
      <c r="D15" s="11" t="s">
        <v>162</v>
      </c>
      <c r="E15" s="6" t="s">
        <v>164</v>
      </c>
      <c r="F15" s="6" t="s">
        <v>164</v>
      </c>
      <c r="G15" s="2" t="s">
        <v>1458</v>
      </c>
      <c r="H15" s="1"/>
      <c r="I15" s="3" t="s">
        <v>176</v>
      </c>
      <c r="J15" s="3" t="s">
        <v>157</v>
      </c>
      <c r="K15" s="3" t="s">
        <v>186</v>
      </c>
    </row>
    <row r="16" spans="2:11" ht="101.5" x14ac:dyDescent="0.35">
      <c r="B16" s="1" t="s">
        <v>10</v>
      </c>
      <c r="C16" s="4" t="s">
        <v>70</v>
      </c>
      <c r="D16" s="11" t="s">
        <v>158</v>
      </c>
      <c r="E16" s="6" t="s">
        <v>133</v>
      </c>
      <c r="F16" s="6" t="s">
        <v>170</v>
      </c>
      <c r="G16" s="2" t="s">
        <v>1344</v>
      </c>
      <c r="H16" s="1"/>
      <c r="I16" s="3" t="s">
        <v>176</v>
      </c>
      <c r="J16" s="3"/>
      <c r="K16" s="3" t="s">
        <v>22</v>
      </c>
    </row>
    <row r="17" spans="2:11" ht="185.5" customHeight="1" x14ac:dyDescent="0.35">
      <c r="B17" s="1" t="s">
        <v>11</v>
      </c>
      <c r="C17" s="4" t="s">
        <v>71</v>
      </c>
      <c r="D17" s="11" t="s">
        <v>160</v>
      </c>
      <c r="E17" s="6" t="s">
        <v>137</v>
      </c>
      <c r="F17" s="6" t="s">
        <v>169</v>
      </c>
      <c r="G17" s="99" t="s">
        <v>1462</v>
      </c>
      <c r="H17" s="133" t="s">
        <v>1332</v>
      </c>
      <c r="I17" s="46" t="s">
        <v>179</v>
      </c>
      <c r="J17" s="3" t="s">
        <v>146</v>
      </c>
      <c r="K17" s="3" t="s">
        <v>19</v>
      </c>
    </row>
    <row r="18" spans="2:11" ht="101.5" x14ac:dyDescent="0.35">
      <c r="B18" s="1" t="s">
        <v>12</v>
      </c>
      <c r="C18" s="4" t="s">
        <v>72</v>
      </c>
      <c r="D18" s="11" t="s">
        <v>158</v>
      </c>
      <c r="E18" s="6" t="s">
        <v>137</v>
      </c>
      <c r="F18" s="6" t="s">
        <v>95</v>
      </c>
      <c r="G18" s="175" t="s">
        <v>1452</v>
      </c>
      <c r="H18" s="1"/>
      <c r="I18" s="46" t="s">
        <v>172</v>
      </c>
      <c r="J18" s="3" t="s">
        <v>152</v>
      </c>
      <c r="K18" s="3" t="s">
        <v>24</v>
      </c>
    </row>
    <row r="19" spans="2:11" ht="101.5" x14ac:dyDescent="0.35">
      <c r="B19" s="1" t="s">
        <v>13</v>
      </c>
      <c r="C19" s="4" t="s">
        <v>73</v>
      </c>
      <c r="D19" s="11" t="s">
        <v>159</v>
      </c>
      <c r="E19" s="6" t="s">
        <v>137</v>
      </c>
      <c r="F19" s="6" t="s">
        <v>139</v>
      </c>
      <c r="G19" s="135" t="s">
        <v>1334</v>
      </c>
      <c r="H19" s="7"/>
      <c r="I19" s="46" t="s">
        <v>173</v>
      </c>
      <c r="J19" s="3" t="s">
        <v>143</v>
      </c>
      <c r="K19" s="3" t="s">
        <v>25</v>
      </c>
    </row>
    <row r="20" spans="2:11" ht="131.5" customHeight="1" x14ac:dyDescent="0.35">
      <c r="B20" s="1" t="s">
        <v>14</v>
      </c>
      <c r="C20" s="4" t="s">
        <v>74</v>
      </c>
      <c r="D20" s="11" t="s">
        <v>158</v>
      </c>
      <c r="E20" s="6" t="s">
        <v>129</v>
      </c>
      <c r="F20" s="6" t="s">
        <v>129</v>
      </c>
      <c r="G20" s="2" t="s">
        <v>1453</v>
      </c>
      <c r="H20" s="1"/>
      <c r="I20" s="3" t="s">
        <v>176</v>
      </c>
      <c r="J20" s="3"/>
      <c r="K20" s="3" t="s">
        <v>186</v>
      </c>
    </row>
    <row r="21" spans="2:11" ht="119" customHeight="1" x14ac:dyDescent="0.35">
      <c r="B21" s="1" t="s">
        <v>15</v>
      </c>
      <c r="C21" s="4" t="s">
        <v>75</v>
      </c>
      <c r="D21" s="11" t="s">
        <v>162</v>
      </c>
      <c r="E21" s="6" t="s">
        <v>164</v>
      </c>
      <c r="F21" s="6" t="s">
        <v>164</v>
      </c>
      <c r="G21" s="2" t="s">
        <v>1457</v>
      </c>
      <c r="H21" s="1"/>
      <c r="I21" s="3" t="s">
        <v>176</v>
      </c>
      <c r="J21" s="3"/>
      <c r="K21" s="3" t="s">
        <v>186</v>
      </c>
    </row>
    <row r="22" spans="2:11" ht="157" customHeight="1" x14ac:dyDescent="0.35">
      <c r="B22" s="1" t="s">
        <v>16</v>
      </c>
      <c r="C22" s="4" t="s">
        <v>76</v>
      </c>
      <c r="D22" s="11" t="s">
        <v>162</v>
      </c>
      <c r="E22" s="6" t="s">
        <v>165</v>
      </c>
      <c r="F22" s="6" t="s">
        <v>165</v>
      </c>
      <c r="G22" s="2" t="s">
        <v>1459</v>
      </c>
      <c r="H22" s="1"/>
      <c r="I22" s="3" t="s">
        <v>176</v>
      </c>
      <c r="J22" s="3" t="s">
        <v>150</v>
      </c>
      <c r="K22" s="3" t="s">
        <v>23</v>
      </c>
    </row>
    <row r="23" spans="2:11" ht="87" x14ac:dyDescent="0.35">
      <c r="B23" s="1" t="s">
        <v>18</v>
      </c>
      <c r="C23" s="4" t="s">
        <v>77</v>
      </c>
      <c r="D23" s="11" t="s">
        <v>158</v>
      </c>
      <c r="E23" s="6" t="s">
        <v>137</v>
      </c>
      <c r="F23" s="6" t="s">
        <v>93</v>
      </c>
      <c r="G23" s="175" t="s">
        <v>1450</v>
      </c>
      <c r="H23" s="1"/>
      <c r="I23" s="46" t="s">
        <v>180</v>
      </c>
      <c r="J23" s="3" t="s">
        <v>145</v>
      </c>
      <c r="K23" s="3" t="s">
        <v>17</v>
      </c>
    </row>
    <row r="24" spans="2:11" ht="101.5" x14ac:dyDescent="0.35">
      <c r="B24" s="1" t="s">
        <v>668</v>
      </c>
      <c r="C24" s="4" t="s">
        <v>78</v>
      </c>
      <c r="D24" s="11" t="s">
        <v>162</v>
      </c>
      <c r="E24" s="6" t="s">
        <v>166</v>
      </c>
      <c r="F24" s="6" t="s">
        <v>164</v>
      </c>
      <c r="G24" s="2" t="s">
        <v>1348</v>
      </c>
      <c r="H24" s="1"/>
      <c r="I24" s="3" t="s">
        <v>176</v>
      </c>
      <c r="J24" s="3" t="s">
        <v>147</v>
      </c>
      <c r="K24" s="3" t="s">
        <v>20</v>
      </c>
    </row>
    <row r="25" spans="2:11" ht="112.5" customHeight="1" x14ac:dyDescent="0.35">
      <c r="B25" s="1" t="s">
        <v>28</v>
      </c>
      <c r="C25" s="4" t="s">
        <v>79</v>
      </c>
      <c r="D25" s="11" t="s">
        <v>158</v>
      </c>
      <c r="E25" s="6" t="s">
        <v>137</v>
      </c>
      <c r="F25" s="6" t="s">
        <v>170</v>
      </c>
      <c r="G25" s="99" t="s">
        <v>1460</v>
      </c>
      <c r="H25" s="1"/>
      <c r="I25" s="3" t="s">
        <v>181</v>
      </c>
      <c r="J25" s="3" t="s">
        <v>148</v>
      </c>
      <c r="K25" s="3" t="s">
        <v>27</v>
      </c>
    </row>
    <row r="26" spans="2:11" ht="87" x14ac:dyDescent="0.35">
      <c r="B26" s="1" t="s">
        <v>832</v>
      </c>
      <c r="C26" s="4" t="s">
        <v>184</v>
      </c>
      <c r="D26" s="10" t="s">
        <v>161</v>
      </c>
      <c r="E26" s="6" t="s">
        <v>166</v>
      </c>
      <c r="F26" s="6" t="s">
        <v>125</v>
      </c>
      <c r="G26" s="131" t="s">
        <v>1456</v>
      </c>
      <c r="I26" s="3" t="s">
        <v>176</v>
      </c>
      <c r="J26" s="3" t="s">
        <v>185</v>
      </c>
      <c r="K26" s="3" t="s">
        <v>186</v>
      </c>
    </row>
    <row r="27" spans="2:11" ht="166" customHeight="1" x14ac:dyDescent="0.35">
      <c r="B27" s="1" t="s">
        <v>925</v>
      </c>
      <c r="C27" s="4" t="s">
        <v>936</v>
      </c>
      <c r="D27" s="39"/>
      <c r="E27" s="10"/>
      <c r="F27" s="10" t="s">
        <v>127</v>
      </c>
      <c r="G27" s="2" t="s">
        <v>1461</v>
      </c>
      <c r="H27" s="1"/>
      <c r="I27" s="3"/>
      <c r="J27" s="3"/>
      <c r="K27" s="3"/>
    </row>
    <row r="28" spans="2:11" ht="159.5" x14ac:dyDescent="0.35">
      <c r="B28" s="1" t="s">
        <v>833</v>
      </c>
      <c r="C28" s="4" t="s">
        <v>937</v>
      </c>
      <c r="D28" s="39"/>
      <c r="E28" s="10"/>
      <c r="F28" s="10" t="s">
        <v>127</v>
      </c>
      <c r="G28" s="2" t="s">
        <v>1463</v>
      </c>
      <c r="H28" s="133"/>
      <c r="I28" s="3"/>
      <c r="J28" s="3"/>
      <c r="K28" s="3"/>
    </row>
    <row r="29" spans="2:11" x14ac:dyDescent="0.35">
      <c r="B29" s="1" t="s">
        <v>847</v>
      </c>
      <c r="C29" s="4" t="s">
        <v>938</v>
      </c>
      <c r="D29" s="39"/>
      <c r="E29" s="10"/>
      <c r="F29" s="10"/>
      <c r="G29" s="1"/>
      <c r="H29" s="1"/>
      <c r="I29" s="3"/>
      <c r="J29" s="3"/>
      <c r="K29" s="3"/>
    </row>
    <row r="30" spans="2:11" x14ac:dyDescent="0.35">
      <c r="B30" s="179" t="s">
        <v>828</v>
      </c>
      <c r="C30" s="180" t="s">
        <v>939</v>
      </c>
      <c r="D30" s="39"/>
      <c r="E30" s="10"/>
      <c r="F30" s="10"/>
      <c r="G30" s="1"/>
      <c r="H30" s="1"/>
      <c r="I30" s="3"/>
      <c r="J30" s="3"/>
      <c r="K30" s="3"/>
    </row>
    <row r="31" spans="2:11" x14ac:dyDescent="0.35">
      <c r="B31" s="179" t="s">
        <v>846</v>
      </c>
      <c r="C31" s="180" t="s">
        <v>940</v>
      </c>
      <c r="D31" s="39"/>
      <c r="E31" s="10"/>
      <c r="F31" s="10"/>
      <c r="G31" s="1"/>
      <c r="H31" s="1"/>
      <c r="I31" s="3"/>
      <c r="J31" s="3"/>
      <c r="K31" s="3"/>
    </row>
    <row r="32" spans="2:11" x14ac:dyDescent="0.35">
      <c r="B32" s="179" t="s">
        <v>1096</v>
      </c>
      <c r="C32" s="180" t="s">
        <v>941</v>
      </c>
      <c r="D32" s="39" t="s">
        <v>162</v>
      </c>
      <c r="E32" s="10"/>
      <c r="F32" s="10"/>
      <c r="G32" s="1"/>
      <c r="H32" s="1"/>
      <c r="I32" s="3"/>
      <c r="J32" s="3"/>
      <c r="K32" s="3"/>
    </row>
    <row r="33" spans="2:11" ht="102.5" customHeight="1" x14ac:dyDescent="0.35">
      <c r="B33" s="1" t="s">
        <v>1433</v>
      </c>
      <c r="C33" s="4" t="s">
        <v>1095</v>
      </c>
      <c r="D33" s="39"/>
      <c r="E33" s="10"/>
      <c r="F33" s="10"/>
      <c r="G33" s="131" t="s">
        <v>1451</v>
      </c>
      <c r="H33" s="1"/>
      <c r="I33" s="3"/>
      <c r="J33" s="3"/>
      <c r="K33" s="3"/>
    </row>
    <row r="34" spans="2:11" x14ac:dyDescent="0.35">
      <c r="B34" s="179" t="s">
        <v>1484</v>
      </c>
      <c r="C34" s="180" t="s">
        <v>1485</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zoomScale="80" zoomScaleNormal="80" workbookViewId="0">
      <selection activeCell="G32" sqref="G32"/>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965</v>
      </c>
      <c r="B12" s="48" t="s">
        <v>1033</v>
      </c>
      <c r="C12" s="47" t="s">
        <v>966</v>
      </c>
      <c r="D12" s="47" t="s">
        <v>967</v>
      </c>
      <c r="E12" s="47" t="s">
        <v>968</v>
      </c>
      <c r="F12" s="47" t="s">
        <v>969</v>
      </c>
      <c r="G12" s="49" t="s">
        <v>970</v>
      </c>
      <c r="H12" s="47" t="s">
        <v>971</v>
      </c>
      <c r="I12" s="47" t="s">
        <v>972</v>
      </c>
    </row>
    <row r="13" spans="1:9" ht="26" x14ac:dyDescent="0.3">
      <c r="A13" s="47">
        <v>1</v>
      </c>
      <c r="B13" s="164" t="s">
        <v>848</v>
      </c>
      <c r="C13" s="53" t="s">
        <v>169</v>
      </c>
      <c r="D13" s="50">
        <v>44111</v>
      </c>
      <c r="E13" s="51">
        <v>44113</v>
      </c>
      <c r="F13" s="52"/>
      <c r="G13" s="55" t="s">
        <v>974</v>
      </c>
      <c r="H13" s="54"/>
    </row>
    <row r="14" spans="1:9" ht="52" x14ac:dyDescent="0.3">
      <c r="A14" s="47">
        <v>1</v>
      </c>
      <c r="B14" s="164" t="s">
        <v>848</v>
      </c>
      <c r="C14" s="53" t="s">
        <v>169</v>
      </c>
      <c r="D14" s="50">
        <v>44111</v>
      </c>
      <c r="E14" s="51">
        <v>44121</v>
      </c>
      <c r="F14" s="52"/>
      <c r="G14" s="55" t="s">
        <v>975</v>
      </c>
      <c r="H14" s="54"/>
    </row>
    <row r="15" spans="1:9" ht="39" x14ac:dyDescent="0.3">
      <c r="A15" s="47">
        <v>1</v>
      </c>
      <c r="B15" s="164" t="s">
        <v>848</v>
      </c>
      <c r="C15" s="53" t="s">
        <v>169</v>
      </c>
      <c r="D15" s="50">
        <v>44111</v>
      </c>
      <c r="E15" s="51">
        <v>44125</v>
      </c>
      <c r="F15" s="52"/>
      <c r="G15" s="55" t="s">
        <v>976</v>
      </c>
      <c r="H15" s="54"/>
    </row>
    <row r="16" spans="1:9" x14ac:dyDescent="0.3">
      <c r="A16" s="47">
        <v>1</v>
      </c>
      <c r="B16" s="164" t="s">
        <v>848</v>
      </c>
      <c r="C16" s="53" t="s">
        <v>169</v>
      </c>
      <c r="D16" s="50">
        <v>44111</v>
      </c>
      <c r="E16" s="51">
        <v>44130</v>
      </c>
      <c r="F16" s="52"/>
      <c r="G16" s="53" t="s">
        <v>977</v>
      </c>
      <c r="H16" s="54"/>
    </row>
    <row r="17" spans="1:8" s="56" customFormat="1" ht="42.5" customHeight="1" x14ac:dyDescent="0.3">
      <c r="A17" s="56">
        <v>1</v>
      </c>
      <c r="B17" s="164" t="s">
        <v>848</v>
      </c>
      <c r="C17" s="53" t="s">
        <v>169</v>
      </c>
      <c r="D17" s="58">
        <v>44111</v>
      </c>
      <c r="E17" s="59">
        <v>44134</v>
      </c>
      <c r="F17" s="60"/>
      <c r="G17" s="19" t="s">
        <v>978</v>
      </c>
      <c r="H17" s="61" t="s">
        <v>979</v>
      </c>
    </row>
    <row r="18" spans="1:8" s="56" customFormat="1" ht="28.5" customHeight="1" x14ac:dyDescent="0.3">
      <c r="A18" s="56">
        <v>1</v>
      </c>
      <c r="B18" s="164" t="s">
        <v>848</v>
      </c>
      <c r="C18" s="53" t="s">
        <v>169</v>
      </c>
      <c r="D18" s="58">
        <v>44111</v>
      </c>
      <c r="E18" s="59">
        <v>44138</v>
      </c>
      <c r="F18" s="60"/>
      <c r="G18" s="19" t="s">
        <v>1071</v>
      </c>
      <c r="H18" s="61" t="s">
        <v>1070</v>
      </c>
    </row>
    <row r="19" spans="1:8" s="56" customFormat="1" ht="28.5" customHeight="1" x14ac:dyDescent="0.3">
      <c r="A19" s="56">
        <v>1</v>
      </c>
      <c r="B19" s="164" t="s">
        <v>848</v>
      </c>
      <c r="C19" s="53" t="s">
        <v>169</v>
      </c>
      <c r="D19" s="58">
        <v>44111</v>
      </c>
      <c r="E19" s="59">
        <v>44139</v>
      </c>
      <c r="F19" s="60"/>
      <c r="G19" s="55" t="s">
        <v>1206</v>
      </c>
      <c r="H19" s="61"/>
    </row>
    <row r="20" spans="1:8" s="56" customFormat="1" x14ac:dyDescent="0.3">
      <c r="A20" s="56">
        <v>1</v>
      </c>
      <c r="B20" s="164" t="s">
        <v>848</v>
      </c>
      <c r="C20" s="53" t="s">
        <v>169</v>
      </c>
      <c r="D20" s="58">
        <v>44111</v>
      </c>
      <c r="E20" s="59">
        <v>44141</v>
      </c>
      <c r="F20" s="60"/>
      <c r="G20" s="20" t="s">
        <v>1203</v>
      </c>
      <c r="H20" s="61"/>
    </row>
    <row r="21" spans="1:8" s="56" customFormat="1" ht="28.5" customHeight="1" x14ac:dyDescent="0.3">
      <c r="A21" s="56">
        <v>1</v>
      </c>
      <c r="B21" s="164" t="s">
        <v>848</v>
      </c>
      <c r="C21" s="53" t="s">
        <v>169</v>
      </c>
      <c r="D21" s="58">
        <v>44111</v>
      </c>
      <c r="E21" s="59">
        <v>44141</v>
      </c>
      <c r="F21" s="60"/>
      <c r="G21" s="55" t="s">
        <v>1204</v>
      </c>
      <c r="H21" s="61"/>
    </row>
    <row r="22" spans="1:8" s="56" customFormat="1" ht="28.5" customHeight="1" x14ac:dyDescent="0.3">
      <c r="A22" s="56">
        <v>1</v>
      </c>
      <c r="B22" s="164" t="s">
        <v>848</v>
      </c>
      <c r="C22" s="53" t="s">
        <v>169</v>
      </c>
      <c r="D22" s="58">
        <v>44111</v>
      </c>
      <c r="E22" s="59">
        <v>44141</v>
      </c>
      <c r="F22" s="60"/>
      <c r="G22" s="55" t="s">
        <v>1205</v>
      </c>
      <c r="H22" s="61"/>
    </row>
    <row r="23" spans="1:8" s="56" customFormat="1" x14ac:dyDescent="0.3">
      <c r="A23" s="56">
        <v>1</v>
      </c>
      <c r="B23" s="164" t="s">
        <v>848</v>
      </c>
      <c r="C23" s="53" t="s">
        <v>169</v>
      </c>
      <c r="D23" s="58">
        <v>44111</v>
      </c>
      <c r="E23" s="59">
        <v>44144</v>
      </c>
      <c r="F23" s="60"/>
      <c r="G23" s="20" t="s">
        <v>1228</v>
      </c>
      <c r="H23" s="61"/>
    </row>
    <row r="24" spans="1:8" s="56" customFormat="1" x14ac:dyDescent="0.3">
      <c r="A24" s="56">
        <v>1</v>
      </c>
      <c r="B24" s="164" t="s">
        <v>848</v>
      </c>
      <c r="C24" s="53" t="s">
        <v>169</v>
      </c>
      <c r="D24" s="58">
        <v>44111</v>
      </c>
      <c r="E24" s="59">
        <v>44146</v>
      </c>
      <c r="F24" s="60"/>
      <c r="G24" s="53" t="s">
        <v>1362</v>
      </c>
      <c r="H24" s="61"/>
    </row>
    <row r="25" spans="1:8" s="56" customFormat="1" x14ac:dyDescent="0.3">
      <c r="A25" s="56">
        <v>1</v>
      </c>
      <c r="B25" s="164" t="s">
        <v>848</v>
      </c>
      <c r="C25" s="53" t="s">
        <v>169</v>
      </c>
      <c r="D25" s="58">
        <v>44111</v>
      </c>
      <c r="E25" s="59">
        <v>44146</v>
      </c>
      <c r="F25" s="60"/>
      <c r="G25" s="53" t="s">
        <v>1363</v>
      </c>
      <c r="H25" s="61"/>
    </row>
    <row r="26" spans="1:8" s="56" customFormat="1" x14ac:dyDescent="0.3">
      <c r="A26" s="56">
        <v>1</v>
      </c>
      <c r="B26" s="164" t="s">
        <v>848</v>
      </c>
      <c r="C26" s="53" t="s">
        <v>169</v>
      </c>
      <c r="D26" s="58">
        <v>44111</v>
      </c>
      <c r="E26" s="59">
        <v>44146</v>
      </c>
      <c r="F26" s="60"/>
      <c r="G26" s="53" t="s">
        <v>1364</v>
      </c>
      <c r="H26" s="61"/>
    </row>
    <row r="27" spans="1:8" s="56" customFormat="1" x14ac:dyDescent="0.3">
      <c r="A27" s="56">
        <v>1</v>
      </c>
      <c r="B27" s="164" t="s">
        <v>848</v>
      </c>
      <c r="C27" s="53" t="s">
        <v>169</v>
      </c>
      <c r="D27" s="58">
        <v>44111</v>
      </c>
      <c r="E27" s="59">
        <v>44147</v>
      </c>
      <c r="F27" s="60"/>
      <c r="G27" s="53" t="s">
        <v>1366</v>
      </c>
      <c r="H27" s="156" t="s">
        <v>1365</v>
      </c>
    </row>
    <row r="28" spans="1:8" s="56" customFormat="1" x14ac:dyDescent="0.3">
      <c r="A28" s="56">
        <v>1</v>
      </c>
      <c r="B28" s="164" t="s">
        <v>848</v>
      </c>
      <c r="C28" s="53" t="s">
        <v>169</v>
      </c>
      <c r="D28" s="58">
        <v>44111</v>
      </c>
      <c r="E28" s="59">
        <v>44148</v>
      </c>
      <c r="F28" s="60"/>
      <c r="G28" s="53" t="s">
        <v>1367</v>
      </c>
      <c r="H28" s="110"/>
    </row>
    <row r="29" spans="1:8" s="56" customFormat="1" x14ac:dyDescent="0.3">
      <c r="A29" s="56">
        <v>1</v>
      </c>
      <c r="B29" s="164" t="s">
        <v>848</v>
      </c>
      <c r="C29" s="53" t="s">
        <v>169</v>
      </c>
      <c r="D29" s="58">
        <v>44111</v>
      </c>
      <c r="E29" s="59">
        <v>44159</v>
      </c>
      <c r="F29" s="60"/>
      <c r="G29" s="53" t="s">
        <v>1464</v>
      </c>
      <c r="H29" s="110"/>
    </row>
    <row r="30" spans="1:8" s="56" customFormat="1" x14ac:dyDescent="0.3">
      <c r="A30" s="56">
        <v>1</v>
      </c>
      <c r="B30" s="164" t="s">
        <v>848</v>
      </c>
      <c r="C30" s="53" t="s">
        <v>169</v>
      </c>
      <c r="D30" s="58">
        <v>44111</v>
      </c>
      <c r="E30" s="59">
        <v>44167</v>
      </c>
      <c r="F30" s="60"/>
      <c r="G30" s="53" t="s">
        <v>1572</v>
      </c>
      <c r="H30" s="110"/>
    </row>
    <row r="31" spans="1:8" s="56" customFormat="1" ht="36" x14ac:dyDescent="0.35">
      <c r="A31" s="56">
        <v>1</v>
      </c>
      <c r="B31" s="190" t="s">
        <v>848</v>
      </c>
      <c r="C31" s="20" t="s">
        <v>169</v>
      </c>
      <c r="D31" s="58">
        <v>44111</v>
      </c>
      <c r="E31" s="59">
        <v>44167</v>
      </c>
      <c r="F31" s="60"/>
      <c r="G31" s="20" t="s">
        <v>1573</v>
      </c>
      <c r="H31" s="110" t="s">
        <v>1574</v>
      </c>
    </row>
    <row r="32" spans="1:8" s="56" customFormat="1" x14ac:dyDescent="0.3">
      <c r="B32" s="164"/>
      <c r="C32" s="53"/>
      <c r="D32" s="58"/>
      <c r="E32" s="59">
        <v>44168</v>
      </c>
      <c r="F32" s="60"/>
      <c r="G32" s="53"/>
      <c r="H32" s="110"/>
    </row>
    <row r="33" spans="1:9" x14ac:dyDescent="0.3">
      <c r="A33" s="47">
        <v>2</v>
      </c>
      <c r="B33" s="164" t="s">
        <v>980</v>
      </c>
      <c r="C33" s="53" t="s">
        <v>169</v>
      </c>
      <c r="D33" s="50">
        <v>44111</v>
      </c>
      <c r="E33" s="51">
        <v>44113</v>
      </c>
      <c r="F33" s="52"/>
      <c r="G33" s="53" t="s">
        <v>981</v>
      </c>
      <c r="H33" s="54"/>
    </row>
    <row r="34" spans="1:9" x14ac:dyDescent="0.3">
      <c r="A34" s="47">
        <v>3</v>
      </c>
      <c r="B34" s="164" t="s">
        <v>734</v>
      </c>
      <c r="C34" s="53" t="s">
        <v>982</v>
      </c>
      <c r="D34" s="50">
        <v>44111</v>
      </c>
      <c r="E34" s="62"/>
      <c r="F34" s="63">
        <v>44113</v>
      </c>
      <c r="G34" s="53" t="s">
        <v>983</v>
      </c>
      <c r="H34" s="64" t="s">
        <v>984</v>
      </c>
    </row>
    <row r="35" spans="1:9" s="56" customFormat="1" x14ac:dyDescent="0.3">
      <c r="A35" s="56">
        <v>4</v>
      </c>
      <c r="B35" s="164" t="s">
        <v>985</v>
      </c>
      <c r="C35" s="53" t="s">
        <v>98</v>
      </c>
      <c r="D35" s="58">
        <v>44111</v>
      </c>
      <c r="E35" s="59">
        <v>44113</v>
      </c>
      <c r="F35" s="65">
        <v>44113</v>
      </c>
      <c r="G35" s="19" t="s">
        <v>986</v>
      </c>
      <c r="H35" s="64" t="s">
        <v>984</v>
      </c>
    </row>
    <row r="36" spans="1:9" s="56" customFormat="1" ht="26" x14ac:dyDescent="0.3">
      <c r="A36" s="56">
        <v>4</v>
      </c>
      <c r="B36" s="164" t="s">
        <v>985</v>
      </c>
      <c r="C36" s="53" t="s">
        <v>98</v>
      </c>
      <c r="D36" s="58">
        <v>44111</v>
      </c>
      <c r="E36" s="59">
        <v>44113</v>
      </c>
      <c r="F36" s="65">
        <v>44113</v>
      </c>
      <c r="G36" s="55" t="s">
        <v>987</v>
      </c>
      <c r="H36" s="66" t="s">
        <v>984</v>
      </c>
    </row>
    <row r="37" spans="1:9" s="56" customFormat="1" ht="44" customHeight="1" x14ac:dyDescent="0.3">
      <c r="A37" s="56">
        <v>5</v>
      </c>
      <c r="B37" s="164" t="s">
        <v>988</v>
      </c>
      <c r="C37" s="53" t="s">
        <v>93</v>
      </c>
      <c r="D37" s="58">
        <v>44126</v>
      </c>
      <c r="E37" s="59">
        <v>44128</v>
      </c>
      <c r="F37" s="67"/>
      <c r="G37" s="19" t="s">
        <v>989</v>
      </c>
      <c r="H37" s="61" t="s">
        <v>990</v>
      </c>
      <c r="I37" s="68" t="s">
        <v>991</v>
      </c>
    </row>
    <row r="38" spans="1:9" s="56" customFormat="1" x14ac:dyDescent="0.3">
      <c r="A38" s="56">
        <v>5</v>
      </c>
      <c r="B38" s="164" t="s">
        <v>988</v>
      </c>
      <c r="C38" s="53" t="s">
        <v>93</v>
      </c>
      <c r="D38" s="58">
        <v>44126</v>
      </c>
      <c r="E38" s="59">
        <v>44128</v>
      </c>
      <c r="F38" s="67"/>
      <c r="G38" s="53" t="s">
        <v>992</v>
      </c>
      <c r="H38" s="61" t="s">
        <v>993</v>
      </c>
      <c r="I38" s="68" t="s">
        <v>1212</v>
      </c>
    </row>
    <row r="39" spans="1:9" s="56" customFormat="1" ht="24" x14ac:dyDescent="0.3">
      <c r="A39" s="56">
        <v>5</v>
      </c>
      <c r="B39" s="164" t="s">
        <v>988</v>
      </c>
      <c r="C39" s="53" t="s">
        <v>93</v>
      </c>
      <c r="D39" s="58">
        <v>44126</v>
      </c>
      <c r="E39" s="59">
        <v>44128</v>
      </c>
      <c r="F39" s="67"/>
      <c r="G39" s="56" t="s">
        <v>994</v>
      </c>
      <c r="H39" s="74" t="s">
        <v>1012</v>
      </c>
      <c r="I39" s="68" t="s">
        <v>1213</v>
      </c>
    </row>
    <row r="40" spans="1:9" s="56" customFormat="1" ht="26" x14ac:dyDescent="0.3">
      <c r="A40" s="56">
        <v>5</v>
      </c>
      <c r="B40" s="164" t="s">
        <v>988</v>
      </c>
      <c r="C40" s="53" t="s">
        <v>93</v>
      </c>
      <c r="D40" s="58">
        <v>44126</v>
      </c>
      <c r="E40" s="59">
        <v>44145</v>
      </c>
      <c r="F40" s="67"/>
      <c r="G40" s="55" t="s">
        <v>1303</v>
      </c>
      <c r="H40" s="74"/>
      <c r="I40" s="68"/>
    </row>
    <row r="41" spans="1:9" s="56" customFormat="1" x14ac:dyDescent="0.3">
      <c r="A41" s="56">
        <v>5</v>
      </c>
      <c r="B41" s="164" t="s">
        <v>988</v>
      </c>
      <c r="C41" s="53" t="s">
        <v>93</v>
      </c>
      <c r="D41" s="58">
        <v>44126</v>
      </c>
      <c r="E41" s="59">
        <v>44148</v>
      </c>
      <c r="F41" s="67"/>
      <c r="G41" s="110" t="s">
        <v>1395</v>
      </c>
      <c r="H41" s="61"/>
      <c r="I41" s="68"/>
    </row>
    <row r="42" spans="1:9" s="56" customFormat="1" x14ac:dyDescent="0.3">
      <c r="A42" s="56">
        <v>5</v>
      </c>
      <c r="B42" s="164" t="s">
        <v>988</v>
      </c>
      <c r="C42" s="53" t="s">
        <v>93</v>
      </c>
      <c r="D42" s="58">
        <v>44126</v>
      </c>
      <c r="E42" s="59">
        <v>44148</v>
      </c>
      <c r="F42" s="67"/>
      <c r="G42" s="53" t="s">
        <v>1396</v>
      </c>
      <c r="H42" s="110"/>
      <c r="I42" s="68"/>
    </row>
    <row r="43" spans="1:9" s="56" customFormat="1" ht="52" x14ac:dyDescent="0.3">
      <c r="A43" s="56">
        <v>6</v>
      </c>
      <c r="B43" s="164" t="s">
        <v>996</v>
      </c>
      <c r="C43" s="53" t="s">
        <v>98</v>
      </c>
      <c r="D43" s="58">
        <v>44113</v>
      </c>
      <c r="E43" s="59">
        <v>44120</v>
      </c>
      <c r="F43" s="60"/>
      <c r="G43" s="19" t="s">
        <v>997</v>
      </c>
      <c r="H43" s="69" t="s">
        <v>995</v>
      </c>
      <c r="I43" s="56" t="s">
        <v>1215</v>
      </c>
    </row>
    <row r="44" spans="1:9" s="56" customFormat="1" ht="39" x14ac:dyDescent="0.3">
      <c r="A44" s="56">
        <v>6</v>
      </c>
      <c r="B44" s="164" t="s">
        <v>996</v>
      </c>
      <c r="C44" s="53" t="s">
        <v>98</v>
      </c>
      <c r="D44" s="58">
        <v>44113</v>
      </c>
      <c r="E44" s="70">
        <v>44126</v>
      </c>
      <c r="F44" s="60"/>
      <c r="G44" s="71" t="s">
        <v>998</v>
      </c>
      <c r="H44" s="69" t="s">
        <v>995</v>
      </c>
      <c r="I44" s="56" t="s">
        <v>1214</v>
      </c>
    </row>
    <row r="45" spans="1:9" s="56" customFormat="1" ht="26" x14ac:dyDescent="0.3">
      <c r="A45" s="56">
        <v>6</v>
      </c>
      <c r="B45" s="164" t="s">
        <v>996</v>
      </c>
      <c r="C45" s="53" t="s">
        <v>98</v>
      </c>
      <c r="D45" s="58">
        <v>44113</v>
      </c>
      <c r="E45" s="70">
        <v>44134</v>
      </c>
      <c r="F45" s="60"/>
      <c r="G45" s="19" t="s">
        <v>999</v>
      </c>
      <c r="H45" s="61"/>
    </row>
    <row r="46" spans="1:9" s="56" customFormat="1" x14ac:dyDescent="0.3">
      <c r="A46" s="56">
        <v>6</v>
      </c>
      <c r="B46" s="164" t="s">
        <v>996</v>
      </c>
      <c r="C46" s="53" t="s">
        <v>98</v>
      </c>
      <c r="D46" s="58">
        <v>44113</v>
      </c>
      <c r="E46" s="70">
        <v>44143</v>
      </c>
      <c r="F46" s="60"/>
      <c r="G46" s="53"/>
      <c r="H46" s="61"/>
      <c r="I46" s="56" t="s">
        <v>1214</v>
      </c>
    </row>
    <row r="47" spans="1:9" s="56" customFormat="1" x14ac:dyDescent="0.3">
      <c r="A47" s="56">
        <v>6</v>
      </c>
      <c r="B47" s="164" t="s">
        <v>996</v>
      </c>
      <c r="C47" s="53" t="s">
        <v>98</v>
      </c>
      <c r="D47" s="58">
        <v>44113</v>
      </c>
      <c r="E47" s="70">
        <v>44145</v>
      </c>
      <c r="F47" s="60"/>
      <c r="G47" s="53" t="s">
        <v>1353</v>
      </c>
      <c r="H47" s="61"/>
    </row>
    <row r="48" spans="1:9" s="56" customFormat="1" x14ac:dyDescent="0.3">
      <c r="A48" s="56">
        <v>6</v>
      </c>
      <c r="B48" s="164" t="s">
        <v>996</v>
      </c>
      <c r="C48" s="53" t="s">
        <v>98</v>
      </c>
      <c r="D48" s="58">
        <v>44113</v>
      </c>
      <c r="E48" s="70">
        <v>44145</v>
      </c>
      <c r="F48" s="60"/>
      <c r="G48" s="155" t="s">
        <v>1354</v>
      </c>
      <c r="H48" s="61"/>
    </row>
    <row r="49" spans="1:9" s="56" customFormat="1" ht="26" x14ac:dyDescent="0.3">
      <c r="A49" s="56">
        <v>7</v>
      </c>
      <c r="B49" s="164" t="s">
        <v>1000</v>
      </c>
      <c r="C49" s="53" t="s">
        <v>107</v>
      </c>
      <c r="D49" s="58">
        <v>44111</v>
      </c>
      <c r="E49" s="59">
        <v>44113</v>
      </c>
      <c r="F49" s="65"/>
      <c r="G49" s="19" t="s">
        <v>1001</v>
      </c>
      <c r="H49" s="61"/>
    </row>
    <row r="50" spans="1:9" s="56" customFormat="1" ht="39" x14ac:dyDescent="0.3">
      <c r="A50" s="56">
        <v>7</v>
      </c>
      <c r="B50" s="164" t="s">
        <v>1000</v>
      </c>
      <c r="C50" s="53" t="s">
        <v>107</v>
      </c>
      <c r="D50" s="58">
        <v>44111</v>
      </c>
      <c r="E50" s="59">
        <v>44119</v>
      </c>
      <c r="F50" s="65"/>
      <c r="G50" s="19" t="s">
        <v>1002</v>
      </c>
      <c r="H50" s="61" t="s">
        <v>1003</v>
      </c>
    </row>
    <row r="51" spans="1:9" s="56" customFormat="1" ht="26" x14ac:dyDescent="0.3">
      <c r="A51" s="56">
        <v>7</v>
      </c>
      <c r="B51" s="164" t="s">
        <v>1000</v>
      </c>
      <c r="C51" s="53" t="s">
        <v>107</v>
      </c>
      <c r="D51" s="58">
        <v>44111</v>
      </c>
      <c r="E51" s="59">
        <v>44124</v>
      </c>
      <c r="F51" s="65"/>
      <c r="G51" s="19" t="s">
        <v>1004</v>
      </c>
      <c r="H51" s="61"/>
    </row>
    <row r="52" spans="1:9" s="56" customFormat="1" ht="26" x14ac:dyDescent="0.3">
      <c r="A52" s="56">
        <v>7</v>
      </c>
      <c r="B52" s="164" t="s">
        <v>1000</v>
      </c>
      <c r="C52" s="53" t="s">
        <v>107</v>
      </c>
      <c r="D52" s="58">
        <v>44111</v>
      </c>
      <c r="E52" s="59">
        <v>44127</v>
      </c>
      <c r="F52" s="65"/>
      <c r="G52" s="19" t="s">
        <v>1005</v>
      </c>
      <c r="H52" s="61"/>
    </row>
    <row r="53" spans="1:9" s="56" customFormat="1" ht="26" x14ac:dyDescent="0.3">
      <c r="A53" s="56">
        <v>7</v>
      </c>
      <c r="B53" s="164" t="s">
        <v>1000</v>
      </c>
      <c r="C53" s="53" t="s">
        <v>107</v>
      </c>
      <c r="D53" s="58">
        <v>44111</v>
      </c>
      <c r="E53" s="59">
        <v>44132</v>
      </c>
      <c r="F53" s="65"/>
      <c r="G53" s="19" t="s">
        <v>1006</v>
      </c>
      <c r="H53" s="61"/>
    </row>
    <row r="54" spans="1:9" s="56" customFormat="1" x14ac:dyDescent="0.3">
      <c r="A54" s="56">
        <v>7</v>
      </c>
      <c r="B54" s="164" t="s">
        <v>1000</v>
      </c>
      <c r="C54" s="53" t="s">
        <v>107</v>
      </c>
      <c r="D54" s="58">
        <v>44111</v>
      </c>
      <c r="E54" s="59">
        <v>44132</v>
      </c>
      <c r="F54" s="65"/>
      <c r="G54" s="53" t="s">
        <v>1007</v>
      </c>
      <c r="H54" s="61"/>
    </row>
    <row r="55" spans="1:9" s="56" customFormat="1" x14ac:dyDescent="0.3">
      <c r="A55" s="56">
        <v>7</v>
      </c>
      <c r="B55" s="164" t="s">
        <v>1000</v>
      </c>
      <c r="C55" s="53" t="s">
        <v>107</v>
      </c>
      <c r="D55" s="58">
        <v>44111</v>
      </c>
      <c r="E55" s="59">
        <v>44138</v>
      </c>
      <c r="F55" s="65"/>
      <c r="G55" s="53" t="s">
        <v>1034</v>
      </c>
      <c r="H55" s="84" t="s">
        <v>1035</v>
      </c>
    </row>
    <row r="56" spans="1:9" x14ac:dyDescent="0.3">
      <c r="A56" s="47">
        <v>8</v>
      </c>
      <c r="B56" s="164" t="s">
        <v>1008</v>
      </c>
      <c r="C56" s="53" t="s">
        <v>106</v>
      </c>
      <c r="D56" s="50">
        <v>44112</v>
      </c>
      <c r="E56" s="72">
        <v>44119</v>
      </c>
      <c r="F56" s="52"/>
      <c r="G56" s="71" t="s">
        <v>1009</v>
      </c>
      <c r="H56" s="73" t="s">
        <v>1010</v>
      </c>
    </row>
    <row r="57" spans="1:9" s="56" customFormat="1" ht="26" x14ac:dyDescent="0.3">
      <c r="A57" s="56">
        <v>9</v>
      </c>
      <c r="B57" s="164" t="s">
        <v>1011</v>
      </c>
      <c r="C57" s="53" t="s">
        <v>95</v>
      </c>
      <c r="D57" s="58">
        <v>44113</v>
      </c>
      <c r="E57" s="59">
        <v>44118</v>
      </c>
      <c r="F57" s="67"/>
      <c r="G57" s="19" t="s">
        <v>1208</v>
      </c>
      <c r="H57" s="74" t="s">
        <v>1012</v>
      </c>
    </row>
    <row r="58" spans="1:9" s="56" customFormat="1" ht="24" x14ac:dyDescent="0.3">
      <c r="A58" s="56">
        <v>9</v>
      </c>
      <c r="B58" s="164" t="s">
        <v>1011</v>
      </c>
      <c r="C58" s="53" t="s">
        <v>95</v>
      </c>
      <c r="D58" s="58">
        <v>44113</v>
      </c>
      <c r="E58" s="59">
        <v>44118</v>
      </c>
      <c r="F58" s="67"/>
      <c r="G58" s="53" t="s">
        <v>1207</v>
      </c>
      <c r="H58" s="74" t="s">
        <v>1012</v>
      </c>
    </row>
    <row r="59" spans="1:9" s="56" customFormat="1" x14ac:dyDescent="0.3">
      <c r="A59" s="56">
        <v>9</v>
      </c>
      <c r="B59" s="164" t="s">
        <v>1011</v>
      </c>
      <c r="C59" s="53" t="s">
        <v>95</v>
      </c>
      <c r="D59" s="58">
        <v>44113</v>
      </c>
      <c r="E59" s="59"/>
      <c r="F59" s="67"/>
      <c r="G59" s="53" t="s">
        <v>1209</v>
      </c>
      <c r="H59" s="110"/>
    </row>
    <row r="60" spans="1:9" ht="24" x14ac:dyDescent="0.3">
      <c r="A60" s="47">
        <v>10</v>
      </c>
      <c r="B60" s="164" t="s">
        <v>1013</v>
      </c>
      <c r="C60" s="53" t="s">
        <v>95</v>
      </c>
      <c r="D60" s="50">
        <v>44119</v>
      </c>
      <c r="E60" s="72">
        <v>44131</v>
      </c>
      <c r="F60" s="52"/>
      <c r="G60" s="71" t="s">
        <v>1210</v>
      </c>
      <c r="H60" s="75" t="s">
        <v>1012</v>
      </c>
    </row>
    <row r="61" spans="1:9" ht="26" x14ac:dyDescent="0.3">
      <c r="A61" s="47">
        <v>10</v>
      </c>
      <c r="B61" s="164" t="s">
        <v>1013</v>
      </c>
      <c r="C61" s="53" t="s">
        <v>95</v>
      </c>
      <c r="D61" s="50">
        <v>44119</v>
      </c>
      <c r="E61" s="51">
        <v>44134</v>
      </c>
      <c r="F61" s="76"/>
      <c r="G61" s="55" t="s">
        <v>1014</v>
      </c>
      <c r="H61" s="75" t="s">
        <v>1012</v>
      </c>
    </row>
    <row r="62" spans="1:9" ht="24" x14ac:dyDescent="0.3">
      <c r="A62" s="47">
        <v>10</v>
      </c>
      <c r="B62" s="164" t="s">
        <v>1013</v>
      </c>
      <c r="C62" s="53" t="s">
        <v>95</v>
      </c>
      <c r="D62" s="50">
        <v>44119</v>
      </c>
      <c r="E62" s="51">
        <v>44134</v>
      </c>
      <c r="F62" s="76"/>
      <c r="G62" s="53" t="s">
        <v>1015</v>
      </c>
      <c r="H62" s="75" t="s">
        <v>1012</v>
      </c>
    </row>
    <row r="63" spans="1:9" ht="24" x14ac:dyDescent="0.3">
      <c r="A63" s="47">
        <v>10</v>
      </c>
      <c r="B63" s="164" t="s">
        <v>1013</v>
      </c>
      <c r="C63" s="53" t="s">
        <v>95</v>
      </c>
      <c r="D63" s="50">
        <v>44119</v>
      </c>
      <c r="E63" s="51">
        <v>44134</v>
      </c>
      <c r="F63" s="76"/>
      <c r="G63" s="53" t="s">
        <v>1016</v>
      </c>
      <c r="H63" s="75" t="s">
        <v>1012</v>
      </c>
      <c r="I63" s="47" t="s">
        <v>1472</v>
      </c>
    </row>
    <row r="64" spans="1:9" ht="24" x14ac:dyDescent="0.3">
      <c r="A64" s="47">
        <v>10</v>
      </c>
      <c r="B64" s="164" t="s">
        <v>1013</v>
      </c>
      <c r="C64" s="53" t="s">
        <v>95</v>
      </c>
      <c r="D64" s="50">
        <v>44119</v>
      </c>
      <c r="E64" s="51">
        <v>44134</v>
      </c>
      <c r="F64" s="76"/>
      <c r="G64" s="77" t="s">
        <v>1017</v>
      </c>
      <c r="H64" s="75" t="s">
        <v>1012</v>
      </c>
      <c r="I64" s="47" t="s">
        <v>1472</v>
      </c>
    </row>
    <row r="65" spans="1:9" x14ac:dyDescent="0.3">
      <c r="A65" s="47">
        <v>10</v>
      </c>
      <c r="B65" s="164" t="s">
        <v>1013</v>
      </c>
      <c r="C65" s="53" t="s">
        <v>95</v>
      </c>
      <c r="D65" s="50">
        <v>44119</v>
      </c>
      <c r="E65" s="51">
        <v>44135</v>
      </c>
      <c r="F65" s="76"/>
      <c r="G65" s="53" t="s">
        <v>1018</v>
      </c>
      <c r="H65" s="75"/>
    </row>
    <row r="66" spans="1:9" x14ac:dyDescent="0.3">
      <c r="A66" s="47">
        <v>11</v>
      </c>
      <c r="B66" s="164" t="s">
        <v>1013</v>
      </c>
      <c r="C66" s="53" t="s">
        <v>95</v>
      </c>
      <c r="D66" s="50">
        <v>44119</v>
      </c>
      <c r="E66" s="51">
        <v>44145</v>
      </c>
      <c r="F66" s="76"/>
      <c r="G66" s="53" t="s">
        <v>1359</v>
      </c>
      <c r="H66" s="154"/>
    </row>
    <row r="67" spans="1:9" ht="26" x14ac:dyDescent="0.3">
      <c r="A67" s="47">
        <v>11</v>
      </c>
      <c r="B67" s="164" t="s">
        <v>1013</v>
      </c>
      <c r="C67" s="53" t="s">
        <v>95</v>
      </c>
      <c r="D67" s="50">
        <v>44119</v>
      </c>
      <c r="E67" s="51">
        <v>44160</v>
      </c>
      <c r="F67" s="76"/>
      <c r="G67" s="55" t="s">
        <v>1467</v>
      </c>
      <c r="H67" s="154"/>
    </row>
    <row r="68" spans="1:9" ht="24" x14ac:dyDescent="0.3">
      <c r="A68" s="47">
        <v>11</v>
      </c>
      <c r="B68" s="164" t="s">
        <v>1013</v>
      </c>
      <c r="C68" s="53" t="s">
        <v>95</v>
      </c>
      <c r="D68" s="50">
        <v>44119</v>
      </c>
      <c r="E68" s="51">
        <v>44160</v>
      </c>
      <c r="F68" s="76"/>
      <c r="G68" s="55" t="s">
        <v>1468</v>
      </c>
      <c r="H68" s="154" t="s">
        <v>1469</v>
      </c>
    </row>
    <row r="69" spans="1:9" ht="26" x14ac:dyDescent="0.3">
      <c r="A69" s="47">
        <v>11</v>
      </c>
      <c r="B69" s="164" t="s">
        <v>1013</v>
      </c>
      <c r="C69" s="53" t="s">
        <v>95</v>
      </c>
      <c r="D69" s="50">
        <v>44119</v>
      </c>
      <c r="E69" s="51">
        <v>44160</v>
      </c>
      <c r="F69" s="76"/>
      <c r="G69" s="55" t="s">
        <v>1471</v>
      </c>
      <c r="H69" s="154"/>
    </row>
    <row r="70" spans="1:9" x14ac:dyDescent="0.3">
      <c r="B70" s="164"/>
      <c r="C70" s="53"/>
      <c r="D70" s="50"/>
      <c r="E70" s="51">
        <v>44162</v>
      </c>
      <c r="F70" s="76"/>
      <c r="G70" s="53"/>
      <c r="H70" s="154"/>
    </row>
    <row r="71" spans="1:9" x14ac:dyDescent="0.3">
      <c r="A71" s="47">
        <v>11</v>
      </c>
      <c r="B71" s="164" t="s">
        <v>1019</v>
      </c>
      <c r="C71" s="53" t="s">
        <v>98</v>
      </c>
      <c r="D71" s="50">
        <v>44134</v>
      </c>
      <c r="E71" s="51">
        <v>44139</v>
      </c>
      <c r="F71" s="52"/>
      <c r="G71" s="53" t="s">
        <v>1211</v>
      </c>
      <c r="H71" s="54"/>
    </row>
    <row r="72" spans="1:9" ht="26" x14ac:dyDescent="0.3">
      <c r="A72" s="78">
        <v>11</v>
      </c>
      <c r="B72" s="164" t="s">
        <v>1019</v>
      </c>
      <c r="C72" s="53" t="s">
        <v>98</v>
      </c>
      <c r="D72" s="50">
        <v>44134</v>
      </c>
      <c r="E72" s="51">
        <v>44143</v>
      </c>
      <c r="F72" s="52"/>
      <c r="G72" s="55" t="s">
        <v>1218</v>
      </c>
      <c r="H72" s="54"/>
    </row>
    <row r="73" spans="1:9" x14ac:dyDescent="0.3">
      <c r="A73" s="47">
        <v>11</v>
      </c>
      <c r="B73" s="164" t="s">
        <v>1019</v>
      </c>
      <c r="C73" s="53" t="s">
        <v>98</v>
      </c>
      <c r="D73" s="50">
        <v>44134</v>
      </c>
      <c r="E73" s="51">
        <v>44144</v>
      </c>
      <c r="F73" s="52"/>
      <c r="G73" s="55" t="s">
        <v>1216</v>
      </c>
      <c r="H73" s="54"/>
    </row>
    <row r="74" spans="1:9" ht="26" x14ac:dyDescent="0.3">
      <c r="A74" s="78">
        <v>11</v>
      </c>
      <c r="B74" s="164" t="s">
        <v>1019</v>
      </c>
      <c r="C74" s="53" t="s">
        <v>98</v>
      </c>
      <c r="D74" s="50">
        <v>44134</v>
      </c>
      <c r="E74" s="51">
        <v>44144</v>
      </c>
      <c r="F74" s="52"/>
      <c r="G74" s="55" t="s">
        <v>1217</v>
      </c>
      <c r="H74" s="75" t="s">
        <v>1012</v>
      </c>
      <c r="I74" s="47" t="s">
        <v>1472</v>
      </c>
    </row>
    <row r="75" spans="1:9" ht="65" x14ac:dyDescent="0.3">
      <c r="A75" s="47">
        <v>11</v>
      </c>
      <c r="B75" s="164" t="s">
        <v>1019</v>
      </c>
      <c r="C75" s="53" t="s">
        <v>98</v>
      </c>
      <c r="D75" s="50">
        <v>44134</v>
      </c>
      <c r="E75" s="51">
        <v>44148</v>
      </c>
      <c r="F75" s="52"/>
      <c r="G75" s="55" t="s">
        <v>1406</v>
      </c>
      <c r="H75" s="154"/>
    </row>
    <row r="76" spans="1:9" ht="26" x14ac:dyDescent="0.3">
      <c r="A76" s="47">
        <v>11</v>
      </c>
      <c r="B76" s="164" t="s">
        <v>1019</v>
      </c>
      <c r="C76" s="53" t="s">
        <v>98</v>
      </c>
      <c r="D76" s="50">
        <v>44134</v>
      </c>
      <c r="E76" s="51">
        <v>44148</v>
      </c>
      <c r="F76" s="52"/>
      <c r="G76" s="176" t="s">
        <v>1465</v>
      </c>
      <c r="H76" s="154"/>
    </row>
    <row r="77" spans="1:9" ht="26" x14ac:dyDescent="0.3">
      <c r="A77" s="47">
        <v>11</v>
      </c>
      <c r="B77" s="164" t="s">
        <v>1019</v>
      </c>
      <c r="C77" s="53" t="s">
        <v>98</v>
      </c>
      <c r="D77" s="50">
        <v>44134</v>
      </c>
      <c r="E77" s="51">
        <v>44160</v>
      </c>
      <c r="F77" s="52"/>
      <c r="G77" s="55" t="s">
        <v>1470</v>
      </c>
      <c r="H77" s="154"/>
    </row>
    <row r="78" spans="1:9" ht="26" x14ac:dyDescent="0.3">
      <c r="A78" s="47">
        <v>11</v>
      </c>
      <c r="B78" s="164" t="s">
        <v>1019</v>
      </c>
      <c r="C78" s="53" t="s">
        <v>98</v>
      </c>
      <c r="D78" s="50">
        <v>44134</v>
      </c>
      <c r="E78" s="51">
        <v>44160</v>
      </c>
      <c r="F78" s="52"/>
      <c r="G78" s="176" t="s">
        <v>1466</v>
      </c>
      <c r="H78" s="154"/>
    </row>
    <row r="79" spans="1:9" x14ac:dyDescent="0.3">
      <c r="B79" s="164"/>
      <c r="C79" s="53"/>
      <c r="D79" s="50"/>
      <c r="E79" s="51">
        <v>44165</v>
      </c>
      <c r="F79" s="52"/>
      <c r="G79" s="177"/>
      <c r="H79" s="154"/>
    </row>
    <row r="80" spans="1:9" ht="39.5" customHeight="1" x14ac:dyDescent="0.3">
      <c r="A80" s="78">
        <v>12</v>
      </c>
      <c r="B80" s="164" t="s">
        <v>1020</v>
      </c>
      <c r="C80" s="53" t="s">
        <v>106</v>
      </c>
      <c r="D80" s="78"/>
      <c r="E80" s="80">
        <v>44119</v>
      </c>
      <c r="F80" s="81">
        <v>44121</v>
      </c>
      <c r="G80" s="71" t="s">
        <v>1021</v>
      </c>
      <c r="H80" s="54" t="s">
        <v>993</v>
      </c>
    </row>
    <row r="81" spans="1:8" x14ac:dyDescent="0.3">
      <c r="A81" s="47">
        <v>13</v>
      </c>
      <c r="B81" s="164" t="s">
        <v>1022</v>
      </c>
      <c r="C81" s="53" t="s">
        <v>106</v>
      </c>
      <c r="D81" s="50">
        <v>44121</v>
      </c>
      <c r="E81" s="62"/>
      <c r="F81" s="52"/>
      <c r="G81" s="53"/>
      <c r="H81" s="54"/>
    </row>
    <row r="82" spans="1:8" x14ac:dyDescent="0.3">
      <c r="A82" s="47">
        <v>14</v>
      </c>
      <c r="B82" s="164" t="s">
        <v>1023</v>
      </c>
      <c r="C82" s="53"/>
      <c r="E82" s="62"/>
      <c r="F82" s="52"/>
      <c r="G82" s="53"/>
      <c r="H82" s="54"/>
    </row>
    <row r="83" spans="1:8" ht="24" x14ac:dyDescent="0.3">
      <c r="A83" s="56">
        <v>15</v>
      </c>
      <c r="B83" s="164" t="s">
        <v>1024</v>
      </c>
      <c r="C83" s="53" t="s">
        <v>99</v>
      </c>
      <c r="D83" s="50">
        <v>44126</v>
      </c>
      <c r="E83" s="51">
        <v>44130</v>
      </c>
      <c r="F83" s="52"/>
      <c r="G83" s="53" t="s">
        <v>1025</v>
      </c>
      <c r="H83" s="75" t="s">
        <v>1012</v>
      </c>
    </row>
    <row r="84" spans="1:8" x14ac:dyDescent="0.3">
      <c r="A84" s="47">
        <v>15</v>
      </c>
      <c r="B84" s="164" t="s">
        <v>1024</v>
      </c>
      <c r="C84" s="53" t="s">
        <v>99</v>
      </c>
      <c r="D84" s="50">
        <v>44126</v>
      </c>
      <c r="E84" s="51">
        <v>44130</v>
      </c>
      <c r="F84" s="52"/>
      <c r="G84" s="53" t="s">
        <v>1026</v>
      </c>
      <c r="H84" s="54"/>
    </row>
    <row r="85" spans="1:8" ht="14.5" x14ac:dyDescent="0.35">
      <c r="A85" s="47">
        <v>15</v>
      </c>
      <c r="B85" s="164" t="s">
        <v>1024</v>
      </c>
      <c r="C85" s="53" t="s">
        <v>99</v>
      </c>
      <c r="D85" s="50">
        <v>44126</v>
      </c>
      <c r="E85" s="51">
        <v>44130</v>
      </c>
      <c r="F85" s="52"/>
      <c r="G85" s="162" t="s">
        <v>1027</v>
      </c>
      <c r="H85" s="83" t="s">
        <v>995</v>
      </c>
    </row>
    <row r="86" spans="1:8" ht="26" x14ac:dyDescent="0.3">
      <c r="A86" s="47">
        <v>16</v>
      </c>
      <c r="B86" s="164" t="s">
        <v>1028</v>
      </c>
      <c r="C86" s="53" t="s">
        <v>98</v>
      </c>
      <c r="D86" s="50">
        <v>44127</v>
      </c>
      <c r="E86" s="62"/>
      <c r="F86" s="63">
        <v>44134</v>
      </c>
      <c r="G86" s="53" t="s">
        <v>1029</v>
      </c>
      <c r="H86" s="54"/>
    </row>
    <row r="87" spans="1:8" ht="26" x14ac:dyDescent="0.3">
      <c r="A87" s="47">
        <v>16</v>
      </c>
      <c r="B87" s="164" t="s">
        <v>1028</v>
      </c>
      <c r="C87" s="53" t="s">
        <v>1030</v>
      </c>
      <c r="D87" s="50">
        <v>44127</v>
      </c>
      <c r="E87" s="62"/>
      <c r="F87" s="63">
        <v>44134</v>
      </c>
      <c r="G87" s="53" t="s">
        <v>1031</v>
      </c>
      <c r="H87" s="54"/>
    </row>
    <row r="88" spans="1:8" ht="26" x14ac:dyDescent="0.3">
      <c r="A88" s="47">
        <v>17</v>
      </c>
      <c r="B88" s="164" t="s">
        <v>1028</v>
      </c>
      <c r="C88" s="53" t="s">
        <v>98</v>
      </c>
      <c r="D88" s="50">
        <v>44127</v>
      </c>
      <c r="E88" s="62"/>
      <c r="F88" s="63">
        <v>44134</v>
      </c>
      <c r="G88" s="55" t="s">
        <v>1032</v>
      </c>
      <c r="H88" s="83" t="s">
        <v>995</v>
      </c>
    </row>
    <row r="89" spans="1:8" ht="26" x14ac:dyDescent="0.3">
      <c r="A89" s="47">
        <v>18</v>
      </c>
      <c r="B89" s="164" t="s">
        <v>1201</v>
      </c>
      <c r="C89" s="53" t="s">
        <v>104</v>
      </c>
      <c r="D89" s="50">
        <v>44147</v>
      </c>
      <c r="E89" s="50">
        <v>44149</v>
      </c>
      <c r="F89" s="52"/>
      <c r="G89" s="53" t="s">
        <v>1401</v>
      </c>
      <c r="H89" s="54"/>
    </row>
    <row r="90" spans="1:8" ht="26.5" x14ac:dyDescent="0.35">
      <c r="A90" s="47">
        <v>18</v>
      </c>
      <c r="B90" s="164" t="s">
        <v>1201</v>
      </c>
      <c r="C90" s="53" t="s">
        <v>104</v>
      </c>
      <c r="D90" s="50">
        <v>44147</v>
      </c>
      <c r="E90" s="50">
        <v>44149</v>
      </c>
      <c r="F90" s="52"/>
      <c r="G90" s="162" t="s">
        <v>1402</v>
      </c>
      <c r="H90" s="54"/>
    </row>
    <row r="91" spans="1:8" ht="26" x14ac:dyDescent="0.3">
      <c r="A91" s="47">
        <v>18</v>
      </c>
      <c r="B91" s="164" t="s">
        <v>1201</v>
      </c>
      <c r="C91" s="53" t="s">
        <v>104</v>
      </c>
      <c r="D91" s="50">
        <v>44147</v>
      </c>
      <c r="E91" s="50">
        <v>44149</v>
      </c>
      <c r="F91" s="52"/>
      <c r="G91" s="53" t="s">
        <v>1403</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1447</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964</v>
      </c>
      <c r="G7" s="14" t="s">
        <v>1229</v>
      </c>
      <c r="H7" s="14" t="s">
        <v>1233</v>
      </c>
      <c r="I7" s="14" t="s">
        <v>1232</v>
      </c>
      <c r="J7" s="14" t="s">
        <v>92</v>
      </c>
      <c r="K7" s="14" t="s">
        <v>950</v>
      </c>
      <c r="L7" s="14" t="s">
        <v>201</v>
      </c>
      <c r="M7" s="14" t="s">
        <v>202</v>
      </c>
      <c r="N7" s="33" t="s">
        <v>1124</v>
      </c>
      <c r="O7" s="33" t="s">
        <v>851</v>
      </c>
      <c r="P7" s="33" t="s">
        <v>852</v>
      </c>
      <c r="Q7" s="33" t="s">
        <v>853</v>
      </c>
      <c r="R7" s="33" t="s">
        <v>854</v>
      </c>
      <c r="S7" s="33" t="s">
        <v>855</v>
      </c>
      <c r="T7" s="33" t="s">
        <v>856</v>
      </c>
      <c r="U7" s="33" t="s">
        <v>857</v>
      </c>
      <c r="V7" s="114" t="s">
        <v>1236</v>
      </c>
      <c r="W7" s="114" t="s">
        <v>1237</v>
      </c>
      <c r="X7" s="114" t="s">
        <v>1238</v>
      </c>
      <c r="Y7" s="14" t="s">
        <v>35</v>
      </c>
      <c r="Z7" s="34" t="s">
        <v>858</v>
      </c>
      <c r="AA7" s="33" t="s">
        <v>859</v>
      </c>
      <c r="AB7" s="33" t="s">
        <v>860</v>
      </c>
      <c r="AC7" s="33" t="s">
        <v>861</v>
      </c>
      <c r="AD7" s="33" t="s">
        <v>862</v>
      </c>
      <c r="AE7" s="35" t="s">
        <v>863</v>
      </c>
      <c r="AF7" s="35" t="s">
        <v>36</v>
      </c>
      <c r="AG7" s="35" t="s">
        <v>198</v>
      </c>
      <c r="AH7" s="35" t="s">
        <v>200</v>
      </c>
      <c r="AI7" s="35" t="s">
        <v>192</v>
      </c>
      <c r="AJ7" s="35" t="s">
        <v>190</v>
      </c>
      <c r="AK7" s="35" t="s">
        <v>864</v>
      </c>
      <c r="AL7" s="35" t="s">
        <v>865</v>
      </c>
      <c r="AM7" s="35" t="s">
        <v>866</v>
      </c>
      <c r="AN7" s="35" t="s">
        <v>867</v>
      </c>
      <c r="AO7" s="36" t="s">
        <v>868</v>
      </c>
      <c r="AP7" s="36" t="s">
        <v>869</v>
      </c>
      <c r="AQ7" s="36" t="s">
        <v>870</v>
      </c>
      <c r="AR7" s="36" t="s">
        <v>871</v>
      </c>
      <c r="AS7" s="37" t="s">
        <v>872</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1235</v>
      </c>
      <c r="O8" s="7"/>
      <c r="P8" s="7" t="s">
        <v>194</v>
      </c>
      <c r="Q8" s="7">
        <v>0</v>
      </c>
      <c r="R8" s="7"/>
      <c r="S8" s="7"/>
      <c r="T8" s="7"/>
      <c r="U8" s="7"/>
      <c r="V8" s="7"/>
      <c r="W8" s="7"/>
      <c r="X8" s="7"/>
      <c r="Y8" s="7" t="s">
        <v>41</v>
      </c>
      <c r="Z8" s="7" t="s">
        <v>954</v>
      </c>
      <c r="AA8" s="7" t="s">
        <v>193</v>
      </c>
      <c r="AB8" s="7" t="s">
        <v>195</v>
      </c>
      <c r="AC8" s="7" t="s">
        <v>873</v>
      </c>
      <c r="AD8" s="7" t="str">
        <f>SHOPIFY[[#This Row],[Data]]</f>
        <v>DATARIESGO</v>
      </c>
      <c r="AE8" s="7" t="str">
        <f>PRODUCTOS[[#This Row],[Tecnología]]</f>
        <v>POWER BI</v>
      </c>
      <c r="AF8" s="7" t="s">
        <v>42</v>
      </c>
      <c r="AG8" s="7" t="s">
        <v>199</v>
      </c>
      <c r="AH8" s="7"/>
      <c r="AI8" s="7" t="s">
        <v>193</v>
      </c>
      <c r="AJ8" s="7" t="s">
        <v>194</v>
      </c>
      <c r="AK8" s="7" t="s">
        <v>195</v>
      </c>
      <c r="AL8" s="7" t="s">
        <v>874</v>
      </c>
      <c r="AM8" s="7" t="s">
        <v>957</v>
      </c>
      <c r="AN8" s="7" t="s">
        <v>43</v>
      </c>
      <c r="AO8" s="7" t="s">
        <v>875</v>
      </c>
      <c r="AP8" s="7" t="s">
        <v>876</v>
      </c>
      <c r="AQ8" s="7" t="s">
        <v>205</v>
      </c>
      <c r="AR8" s="7">
        <v>1</v>
      </c>
      <c r="AS8" s="7" t="s">
        <v>877</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1198</v>
      </c>
      <c r="Z9" s="7"/>
      <c r="AA9" s="7"/>
      <c r="AB9" s="7"/>
      <c r="AC9" s="7" t="s">
        <v>873</v>
      </c>
      <c r="AD9" s="7" t="str">
        <f>SHOPIFY[[#This Row],[Data]]</f>
        <v>DATARIESGO</v>
      </c>
      <c r="AE9" s="7" t="str">
        <f>PRODUCTOS[[#This Row],[Tecnología]]</f>
        <v>NO DEFINIDO</v>
      </c>
      <c r="AF9" s="7" t="s">
        <v>42</v>
      </c>
      <c r="AG9" s="7" t="s">
        <v>199</v>
      </c>
      <c r="AH9" s="7"/>
      <c r="AI9" s="7"/>
      <c r="AJ9" s="7"/>
      <c r="AK9" s="7"/>
      <c r="AL9" s="7"/>
      <c r="AM9" s="7" t="s">
        <v>957</v>
      </c>
      <c r="AN9" s="7"/>
      <c r="AO9" s="7" t="s">
        <v>875</v>
      </c>
      <c r="AP9" s="7" t="s">
        <v>876</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1149</v>
      </c>
      <c r="S10" s="7"/>
      <c r="T10" s="7" t="s">
        <v>1150</v>
      </c>
      <c r="U10" s="7"/>
      <c r="V10" s="7"/>
      <c r="W10" s="7"/>
      <c r="X10" s="7"/>
      <c r="Y10" s="7" t="s">
        <v>1234</v>
      </c>
      <c r="Z10" s="7" t="s">
        <v>1146</v>
      </c>
      <c r="AA10" s="7" t="s">
        <v>193</v>
      </c>
      <c r="AB10" s="7" t="s">
        <v>1151</v>
      </c>
      <c r="AC10" s="7" t="s">
        <v>873</v>
      </c>
      <c r="AD10" s="7" t="str">
        <f>SHOPIFY[[#This Row],[Data]]</f>
        <v>DATARIESGO</v>
      </c>
      <c r="AE10" s="7" t="str">
        <f>PRODUCTOS[[#This Row],[Tecnología]]</f>
        <v>GEE</v>
      </c>
      <c r="AF10" s="7" t="s">
        <v>42</v>
      </c>
      <c r="AG10" s="7" t="s">
        <v>199</v>
      </c>
      <c r="AH10" s="7"/>
      <c r="AI10" s="7"/>
      <c r="AJ10" s="7"/>
      <c r="AK10" s="7"/>
      <c r="AL10" s="7" t="s">
        <v>1152</v>
      </c>
      <c r="AM10" s="7" t="s">
        <v>957</v>
      </c>
      <c r="AN10" s="7"/>
      <c r="AO10" s="7" t="s">
        <v>875</v>
      </c>
      <c r="AP10" s="7" t="s">
        <v>876</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873</v>
      </c>
      <c r="AD11" s="7" t="str">
        <f>SHOPIFY[[#This Row],[Data]]</f>
        <v>DATARIESGO</v>
      </c>
      <c r="AE11" s="7" t="str">
        <f>PRODUCTOS[[#This Row],[Tecnología]]</f>
        <v>NO DEFINIDO</v>
      </c>
      <c r="AF11" s="7" t="s">
        <v>42</v>
      </c>
      <c r="AG11" s="7" t="s">
        <v>199</v>
      </c>
      <c r="AH11" s="7"/>
      <c r="AI11" s="7"/>
      <c r="AJ11" s="7"/>
      <c r="AK11" s="7"/>
      <c r="AL11" s="7"/>
      <c r="AM11" s="7" t="s">
        <v>957</v>
      </c>
      <c r="AN11" s="7"/>
      <c r="AO11" s="7" t="s">
        <v>875</v>
      </c>
      <c r="AP11" s="7" t="s">
        <v>876</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873</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873</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955</v>
      </c>
      <c r="P14" s="7" t="s">
        <v>194</v>
      </c>
      <c r="Q14" s="100"/>
      <c r="R14" s="7" t="s">
        <v>1149</v>
      </c>
      <c r="S14" s="100"/>
      <c r="T14" s="7" t="s">
        <v>1150</v>
      </c>
      <c r="U14" s="100"/>
      <c r="V14" s="100"/>
      <c r="W14" s="100"/>
      <c r="X14" s="100"/>
      <c r="Y14" s="7" t="s">
        <v>1168</v>
      </c>
      <c r="Z14" s="7" t="s">
        <v>1146</v>
      </c>
      <c r="AA14" s="7" t="s">
        <v>193</v>
      </c>
      <c r="AB14" s="7"/>
      <c r="AC14" s="7" t="s">
        <v>873</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955</v>
      </c>
      <c r="P15" s="7" t="s">
        <v>194</v>
      </c>
      <c r="Q15" s="100"/>
      <c r="R15" s="7" t="s">
        <v>1149</v>
      </c>
      <c r="S15" s="100"/>
      <c r="T15" s="7"/>
      <c r="U15" s="7"/>
      <c r="V15" s="7"/>
      <c r="W15" s="7"/>
      <c r="X15" s="7"/>
      <c r="Y15" s="7" t="s">
        <v>1167</v>
      </c>
      <c r="Z15" s="7" t="s">
        <v>1146</v>
      </c>
      <c r="AA15" s="7" t="s">
        <v>193</v>
      </c>
      <c r="AB15" s="7"/>
      <c r="AC15" s="7" t="s">
        <v>873</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873</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956</v>
      </c>
      <c r="P17" s="7" t="s">
        <v>961</v>
      </c>
      <c r="Q17" s="7"/>
      <c r="R17" s="7"/>
      <c r="S17" s="7"/>
      <c r="T17" s="7"/>
      <c r="U17" s="7"/>
      <c r="V17" s="7"/>
      <c r="W17" s="7"/>
      <c r="X17" s="7"/>
      <c r="Y17" s="100"/>
      <c r="Z17" s="7"/>
      <c r="AA17" s="7"/>
      <c r="AB17" s="7">
        <v>2017</v>
      </c>
      <c r="AC17" s="7" t="s">
        <v>873</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873</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Publicado</v>
      </c>
      <c r="K19" s="103">
        <f>PRODUCTOS[[#This Row],[Avance]]</f>
        <v>1</v>
      </c>
      <c r="L19" s="7">
        <f>PRODUCTOS[[#This Row],[Responsable Desarrollo]]</f>
        <v>0</v>
      </c>
      <c r="M19" s="7">
        <f>PRODUCTOS[[#This Row],[Responsable Información]]</f>
        <v>0</v>
      </c>
      <c r="N19" s="7" t="s">
        <v>1127</v>
      </c>
      <c r="O19" s="7" t="s">
        <v>955</v>
      </c>
      <c r="P19" s="7" t="s">
        <v>194</v>
      </c>
      <c r="Q19" s="7"/>
      <c r="R19" s="7" t="s">
        <v>1149</v>
      </c>
      <c r="S19" s="7"/>
      <c r="T19" s="7" t="s">
        <v>1150</v>
      </c>
      <c r="U19" s="7"/>
      <c r="V19" s="7"/>
      <c r="W19" s="7"/>
      <c r="X19" s="7"/>
      <c r="Y19" s="7" t="s">
        <v>1166</v>
      </c>
      <c r="Z19" s="7" t="s">
        <v>1153</v>
      </c>
      <c r="AA19" s="7" t="s">
        <v>193</v>
      </c>
      <c r="AB19" s="100"/>
      <c r="AC19" s="7" t="s">
        <v>873</v>
      </c>
      <c r="AD19" s="7" t="str">
        <f>SHOPIFY[[#This Row],[Data]]</f>
        <v>DATATERRITORIO</v>
      </c>
      <c r="AE19" s="100" t="str">
        <f>PRODUCTOS[[#This Row],[Tecnología]]</f>
        <v>POWER BI</v>
      </c>
      <c r="AF19" s="7"/>
      <c r="AG19" s="7"/>
      <c r="AH19" s="7"/>
      <c r="AI19" s="7"/>
      <c r="AJ19" s="7"/>
      <c r="AK19" s="7"/>
      <c r="AL19" s="7" t="s">
        <v>874</v>
      </c>
      <c r="AM19" s="7" t="s">
        <v>957</v>
      </c>
      <c r="AN19" s="7" t="s">
        <v>1154</v>
      </c>
      <c r="AO19" s="7" t="s">
        <v>875</v>
      </c>
      <c r="AP19" s="7" t="s">
        <v>876</v>
      </c>
      <c r="AQ19" s="100" t="s">
        <v>1155</v>
      </c>
      <c r="AR19" s="7">
        <v>1</v>
      </c>
      <c r="AS19" s="7" t="s">
        <v>1156</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873</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Establecimientos Educacionales</v>
      </c>
      <c r="G21" s="7" t="e">
        <f>#REF!</f>
        <v>#REF!</v>
      </c>
      <c r="H21" s="7" t="e">
        <f>#REF!</f>
        <v>#REF!</v>
      </c>
      <c r="I21" s="7" t="e">
        <f>#REF!</f>
        <v>#REF!</v>
      </c>
      <c r="J21" s="7" t="str">
        <f>PRODUCTOS[[#This Row],[Estado]]</f>
        <v>Publicado</v>
      </c>
      <c r="K21" s="103">
        <f>PRODUCTOS[[#This Row],[Avance]]</f>
        <v>1</v>
      </c>
      <c r="L21" s="7" t="str">
        <f>PRODUCTOS[[#This Row],[Responsable Desarrollo]]</f>
        <v>Patricio</v>
      </c>
      <c r="M21" s="7" t="str">
        <f>PRODUCTOS[[#This Row],[Responsable Información]]</f>
        <v>Silvia</v>
      </c>
      <c r="N21" s="7" t="s">
        <v>1132</v>
      </c>
      <c r="O21" s="7" t="s">
        <v>955</v>
      </c>
      <c r="P21" s="7" t="s">
        <v>194</v>
      </c>
      <c r="Q21" s="7"/>
      <c r="R21" s="7" t="s">
        <v>1149</v>
      </c>
      <c r="S21" s="7"/>
      <c r="T21" s="7" t="s">
        <v>1150</v>
      </c>
      <c r="U21" s="7"/>
      <c r="V21" s="7"/>
      <c r="W21" s="7"/>
      <c r="X21" s="7"/>
      <c r="Y21" s="7" t="s">
        <v>1157</v>
      </c>
      <c r="Z21" s="7" t="s">
        <v>1153</v>
      </c>
      <c r="AA21" s="7" t="s">
        <v>193</v>
      </c>
      <c r="AB21" s="100"/>
      <c r="AC21" s="7" t="s">
        <v>873</v>
      </c>
      <c r="AD21" s="7" t="str">
        <f>SHOPIFY[[#This Row],[Data]]</f>
        <v>DATAEDUCACIÓN</v>
      </c>
      <c r="AE21" s="7" t="str">
        <f>PRODUCTOS[[#This Row],[Tecnología]]</f>
        <v>POWER BI</v>
      </c>
      <c r="AF21" s="7"/>
      <c r="AG21" s="7"/>
      <c r="AH21" s="7"/>
      <c r="AI21" s="7"/>
      <c r="AJ21" s="7"/>
      <c r="AK21" s="7"/>
      <c r="AL21" s="7" t="s">
        <v>874</v>
      </c>
      <c r="AM21" s="7" t="s">
        <v>957</v>
      </c>
      <c r="AN21" s="7" t="s">
        <v>1158</v>
      </c>
      <c r="AO21" s="7" t="s">
        <v>875</v>
      </c>
      <c r="AP21" s="7" t="s">
        <v>876</v>
      </c>
      <c r="AQ21" s="100" t="s">
        <v>1155</v>
      </c>
      <c r="AR21" s="7">
        <v>1</v>
      </c>
      <c r="AS21" s="7" t="s">
        <v>1159</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955</v>
      </c>
      <c r="P22" s="7"/>
      <c r="Q22" s="7"/>
      <c r="R22" s="7"/>
      <c r="S22" s="7"/>
      <c r="T22" s="7"/>
      <c r="U22" s="7"/>
      <c r="V22" s="7"/>
      <c r="W22" s="7"/>
      <c r="X22" s="7"/>
      <c r="Y22" s="100"/>
      <c r="Z22" s="7"/>
      <c r="AA22" s="7"/>
      <c r="AB22" s="7"/>
      <c r="AC22" s="7" t="s">
        <v>873</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(1997-2020).</v>
      </c>
      <c r="G23" s="7" t="e">
        <f>#REF!</f>
        <v>#REF!</v>
      </c>
      <c r="H23" s="7" t="e">
        <f>#REF!</f>
        <v>#REF!</v>
      </c>
      <c r="I23" s="7" t="e">
        <f>#REF!</f>
        <v>#REF!</v>
      </c>
      <c r="J23" s="7" t="str">
        <f>PRODUCTOS[[#This Row],[Estado]]</f>
        <v>Publicado</v>
      </c>
      <c r="K23" s="103">
        <f>PRODUCTOS[[#This Row],[Avance]]</f>
        <v>1</v>
      </c>
      <c r="L23" s="7" t="str">
        <f>PRODUCTOS[[#This Row],[Responsable Desarrollo]]</f>
        <v>Patricio</v>
      </c>
      <c r="M23" s="7" t="str">
        <f>PRODUCTOS[[#This Row],[Responsable Información]]</f>
        <v>Reyes-Monse</v>
      </c>
      <c r="N23" s="7" t="s">
        <v>1128</v>
      </c>
      <c r="O23" s="7" t="s">
        <v>955</v>
      </c>
      <c r="P23" s="7"/>
      <c r="Q23" s="7"/>
      <c r="R23" s="7"/>
      <c r="S23" s="7"/>
      <c r="T23" s="7"/>
      <c r="U23" s="7"/>
      <c r="V23" s="7"/>
      <c r="W23" s="7"/>
      <c r="X23" s="7"/>
      <c r="Y23" s="7" t="s">
        <v>1162</v>
      </c>
      <c r="Z23" s="7" t="s">
        <v>1153</v>
      </c>
      <c r="AA23" s="7" t="s">
        <v>193</v>
      </c>
      <c r="AB23" s="7" t="s">
        <v>1163</v>
      </c>
      <c r="AC23" s="7" t="s">
        <v>873</v>
      </c>
      <c r="AD23" s="7" t="str">
        <f>SHOPIFY[[#This Row],[Data]]</f>
        <v>DATAEVALUACIÓN</v>
      </c>
      <c r="AE23" s="7" t="str">
        <f>PRODUCTOS[[#This Row],[Tecnología]]</f>
        <v>POWER BI</v>
      </c>
      <c r="AF23" s="7"/>
      <c r="AG23" s="7"/>
      <c r="AH23" s="7"/>
      <c r="AI23" s="7"/>
      <c r="AJ23" s="7"/>
      <c r="AK23" s="7"/>
      <c r="AL23" s="7" t="s">
        <v>1164</v>
      </c>
      <c r="AM23" s="7" t="s">
        <v>957</v>
      </c>
      <c r="AN23" s="100"/>
      <c r="AO23" s="7" t="s">
        <v>875</v>
      </c>
      <c r="AP23" s="7" t="s">
        <v>876</v>
      </c>
      <c r="AQ23" s="7" t="s">
        <v>1155</v>
      </c>
      <c r="AR23" s="7">
        <v>1</v>
      </c>
      <c r="AS23" s="7" t="s">
        <v>1165</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t="str">
        <f>PRODUCTOS[[#This Row],[Estado]]</f>
        <v>Publicado</v>
      </c>
      <c r="K24" s="103">
        <f>PRODUCTOS[[#This Row],[Avance]]</f>
        <v>1</v>
      </c>
      <c r="L24" s="7" t="str">
        <f>PRODUCTOS[[#This Row],[Responsable Desarrollo]]</f>
        <v>Patricio</v>
      </c>
      <c r="M24" s="7" t="str">
        <f>PRODUCTOS[[#This Row],[Responsable Información]]</f>
        <v>Natalia</v>
      </c>
      <c r="N24" s="7" t="s">
        <v>1129</v>
      </c>
      <c r="O24" s="7"/>
      <c r="P24" s="7"/>
      <c r="Q24" s="7"/>
      <c r="R24" s="7"/>
      <c r="S24" s="7"/>
      <c r="T24" s="7"/>
      <c r="U24" s="7"/>
      <c r="V24" s="7"/>
      <c r="W24" s="7"/>
      <c r="X24" s="7"/>
      <c r="Y24" s="7"/>
      <c r="Z24" s="7"/>
      <c r="AA24" s="7"/>
      <c r="AB24" s="7"/>
      <c r="AC24" s="7" t="s">
        <v>873</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873</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873</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873</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873</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873</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Avance del cáncer cervicouterino (2011-2018)</v>
      </c>
      <c r="G30" s="7" t="e">
        <f>#REF!</f>
        <v>#REF!</v>
      </c>
      <c r="H30" s="7" t="e">
        <f>#REF!</f>
        <v>#REF!</v>
      </c>
      <c r="I30" s="7" t="e">
        <f>#REF!</f>
        <v>#REF!</v>
      </c>
      <c r="J30" s="7" t="str">
        <f>PRODUCTOS[[#This Row],[Estado]]</f>
        <v>Publicado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873</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873</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Salud 24/7</v>
      </c>
      <c r="G32" s="7" t="e">
        <f>#REF!</f>
        <v>#REF!</v>
      </c>
      <c r="H32" s="7" t="e">
        <f>#REF!</f>
        <v>#REF!</v>
      </c>
      <c r="I32" s="7" t="e">
        <f>#REF!</f>
        <v>#REF!</v>
      </c>
      <c r="J32" s="7" t="str">
        <f>PRODUCTOS[[#This Row],[Estado]]</f>
        <v>En Desarrollo</v>
      </c>
      <c r="K32" s="103">
        <f>PRODUCTOS[[#This Row],[Avance]]</f>
        <v>0.8</v>
      </c>
      <c r="L32" s="7" t="str">
        <f>PRODUCTOS[[#This Row],[Responsable Desarrollo]]</f>
        <v>Abner-Patricio</v>
      </c>
      <c r="M32" s="7" t="str">
        <f>PRODUCTOS[[#This Row],[Responsable Información]]</f>
        <v>Carolina</v>
      </c>
      <c r="N32" s="7"/>
      <c r="O32" s="7" t="s">
        <v>960</v>
      </c>
      <c r="P32" s="7" t="s">
        <v>961</v>
      </c>
      <c r="Q32" s="7"/>
      <c r="R32" s="7"/>
      <c r="S32" s="7"/>
      <c r="T32" s="7"/>
      <c r="U32" s="7"/>
      <c r="V32" s="7"/>
      <c r="W32" s="7"/>
      <c r="X32" s="7"/>
      <c r="Y32" s="7" t="s">
        <v>963</v>
      </c>
      <c r="Z32" s="7"/>
      <c r="AA32" s="7"/>
      <c r="AB32" s="7"/>
      <c r="AC32" s="7" t="s">
        <v>873</v>
      </c>
      <c r="AD32" s="7" t="str">
        <f>SHOPIFY[[#This Row],[Data]]</f>
        <v>DATASALUD</v>
      </c>
      <c r="AE32" s="7" t="str">
        <f>PRODUCTOS[[#This Row],[Tecnología]]</f>
        <v>ARCGIS-POWER BI</v>
      </c>
      <c r="AF32" s="7"/>
      <c r="AG32" s="7"/>
      <c r="AH32" s="7"/>
      <c r="AI32" s="7"/>
      <c r="AJ32" s="7"/>
      <c r="AK32" s="7"/>
      <c r="AL32" s="7"/>
      <c r="AM32" s="7" t="s">
        <v>958</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t="str">
        <f>PRODUCTOS[[#This Row],[Nombre comercial]]</f>
        <v>Mapa Pueblos y  Comunidades Lingüisticas  de Guatemala</v>
      </c>
      <c r="G33" s="7" t="e">
        <f>#REF!</f>
        <v>#REF!</v>
      </c>
      <c r="H33" s="7" t="e">
        <f>#REF!</f>
        <v>#REF!</v>
      </c>
      <c r="I33" s="7" t="e">
        <f>#REF!</f>
        <v>#REF!</v>
      </c>
      <c r="J33" s="7" t="str">
        <f>PRODUCTOS[[#This Row],[Estado]]</f>
        <v>En Desarrollo</v>
      </c>
      <c r="K33" s="103">
        <f>PRODUCTOS[[#This Row],[Avance]]</f>
        <v>0.9</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873</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t="str">
        <f>PRODUCTOS[[#This Row],[Nombre comercial]]</f>
        <v>Mapa de Pueblos y Comunidades Lingüisticas de Honduras</v>
      </c>
      <c r="G34" s="7" t="e">
        <f>#REF!</f>
        <v>#REF!</v>
      </c>
      <c r="H34" s="7" t="e">
        <f>#REF!</f>
        <v>#REF!</v>
      </c>
      <c r="I34" s="7" t="e">
        <f>#REF!</f>
        <v>#REF!</v>
      </c>
      <c r="J34" s="7" t="str">
        <f>PRODUCTOS[[#This Row],[Estado]]</f>
        <v>No Iniciado</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873</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956</v>
      </c>
      <c r="P35" s="7" t="s">
        <v>961</v>
      </c>
      <c r="Q35" s="7"/>
      <c r="R35" s="7"/>
      <c r="S35" s="7"/>
      <c r="T35" s="7"/>
      <c r="U35" s="7"/>
      <c r="V35" s="7"/>
      <c r="W35" s="7"/>
      <c r="X35" s="7"/>
      <c r="Y35" s="100"/>
      <c r="Z35" s="7"/>
      <c r="AA35" s="7"/>
      <c r="AB35" s="7"/>
      <c r="AC35" s="7" t="s">
        <v>873</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t="str">
        <f>PRODUCTOS[[#This Row],[Estado]]</f>
        <v>Publicado</v>
      </c>
      <c r="K36" s="103">
        <f>PRODUCTOS[[#This Row],[Avance]]</f>
        <v>1</v>
      </c>
      <c r="L36" s="7" t="str">
        <f>PRODUCTOS[[#This Row],[Responsable Desarrollo]]</f>
        <v>Patricio</v>
      </c>
      <c r="M36" s="7" t="str">
        <f>PRODUCTOS[[#This Row],[Responsable Información]]</f>
        <v>Fernanda</v>
      </c>
      <c r="N36" s="7" t="s">
        <v>1130</v>
      </c>
      <c r="O36" s="7" t="s">
        <v>955</v>
      </c>
      <c r="P36" s="7" t="s">
        <v>194</v>
      </c>
      <c r="Q36" s="7"/>
      <c r="R36" s="7" t="s">
        <v>1149</v>
      </c>
      <c r="S36" s="7"/>
      <c r="T36" s="7" t="s">
        <v>1150</v>
      </c>
      <c r="U36" s="7"/>
      <c r="V36" s="7"/>
      <c r="W36" s="7"/>
      <c r="X36" s="7"/>
      <c r="Y36" s="7" t="s">
        <v>1160</v>
      </c>
      <c r="Z36" s="7" t="s">
        <v>1153</v>
      </c>
      <c r="AA36" s="7" t="s">
        <v>193</v>
      </c>
      <c r="AB36" s="7"/>
      <c r="AC36" s="7" t="s">
        <v>873</v>
      </c>
      <c r="AD36" s="7" t="str">
        <f>SHOPIFY[[#This Row],[Data]]</f>
        <v>DATAEMPRESA</v>
      </c>
      <c r="AE36" s="7" t="str">
        <f>PRODUCTOS[[#This Row],[Tecnología]]</f>
        <v>POWER BI</v>
      </c>
      <c r="AF36" s="7"/>
      <c r="AG36" s="7"/>
      <c r="AH36" s="7"/>
      <c r="AI36" s="7"/>
      <c r="AJ36" s="7"/>
      <c r="AK36" s="7"/>
      <c r="AL36" s="7" t="s">
        <v>874</v>
      </c>
      <c r="AM36" s="7" t="s">
        <v>957</v>
      </c>
      <c r="AN36" s="7"/>
      <c r="AO36" s="7" t="s">
        <v>875</v>
      </c>
      <c r="AP36" s="7" t="s">
        <v>876</v>
      </c>
      <c r="AQ36" s="100" t="s">
        <v>1155</v>
      </c>
      <c r="AR36" s="7">
        <v>1</v>
      </c>
      <c r="AS36" s="7" t="s">
        <v>1161</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Publicado</v>
      </c>
      <c r="K37" s="103">
        <f>PRODUCTOS[[#This Row],[Avance]]</f>
        <v>1</v>
      </c>
      <c r="L37" s="7" t="str">
        <f>PRODUCTOS[[#This Row],[Responsable Desarrollo]]</f>
        <v>Patricio</v>
      </c>
      <c r="M37" s="7" t="str">
        <f>PRODUCTOS[[#This Row],[Responsable Información]]</f>
        <v>Astrid</v>
      </c>
      <c r="N37" s="7" t="s">
        <v>1133</v>
      </c>
      <c r="O37" s="7" t="s">
        <v>956</v>
      </c>
      <c r="P37" s="7" t="s">
        <v>961</v>
      </c>
      <c r="Q37" s="7"/>
      <c r="R37" s="7"/>
      <c r="S37" s="7"/>
      <c r="T37" s="7"/>
      <c r="U37" s="7"/>
      <c r="V37" s="7"/>
      <c r="W37" s="7"/>
      <c r="X37" s="7"/>
      <c r="Y37" s="100"/>
      <c r="Z37" s="7"/>
      <c r="AA37" s="7"/>
      <c r="AB37" s="7">
        <v>2018</v>
      </c>
      <c r="AC37" s="7" t="s">
        <v>873</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873</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Publicado</v>
      </c>
      <c r="K39" s="103">
        <f>PRODUCTOS[[#This Row],[Avance]]</f>
        <v>1</v>
      </c>
      <c r="L39" s="7" t="str">
        <f>PRODUCTOS[[#This Row],[Responsable Desarrollo]]</f>
        <v>Patricio</v>
      </c>
      <c r="M39" s="7" t="str">
        <f>PRODUCTOS[[#This Row],[Responsable Información]]</f>
        <v>Macarena</v>
      </c>
      <c r="N39" s="7" t="s">
        <v>1134</v>
      </c>
      <c r="O39" s="7" t="s">
        <v>955</v>
      </c>
      <c r="P39" s="7" t="s">
        <v>194</v>
      </c>
      <c r="Q39" s="100"/>
      <c r="R39" s="7"/>
      <c r="S39" s="7"/>
      <c r="T39" s="7"/>
      <c r="U39" s="7"/>
      <c r="V39" s="7"/>
      <c r="W39" s="7"/>
      <c r="X39" s="7"/>
      <c r="Y39" s="7" t="s">
        <v>1145</v>
      </c>
      <c r="Z39" s="7" t="s">
        <v>1146</v>
      </c>
      <c r="AA39" s="7" t="s">
        <v>193</v>
      </c>
      <c r="AB39" s="7" t="s">
        <v>1147</v>
      </c>
      <c r="AC39" s="7" t="s">
        <v>873</v>
      </c>
      <c r="AD39" s="7" t="str">
        <f>SHOPIFY[[#This Row],[Data]]</f>
        <v>DATARIESGO</v>
      </c>
      <c r="AE39" s="7" t="str">
        <f>PRODUCTOS[[#This Row],[Tecnología]]</f>
        <v>POWER BI</v>
      </c>
      <c r="AF39" s="7"/>
      <c r="AG39" s="7"/>
      <c r="AH39" s="7"/>
      <c r="AI39" s="7"/>
      <c r="AJ39" s="7"/>
      <c r="AK39" s="7"/>
      <c r="AL39" s="7" t="s">
        <v>874</v>
      </c>
      <c r="AM39" s="7" t="s">
        <v>957</v>
      </c>
      <c r="AN39" s="7" t="s">
        <v>43</v>
      </c>
      <c r="AO39" s="7" t="s">
        <v>875</v>
      </c>
      <c r="AP39" s="7" t="s">
        <v>876</v>
      </c>
      <c r="AQ39" s="7" t="s">
        <v>1148</v>
      </c>
      <c r="AR39" s="7">
        <v>1</v>
      </c>
      <c r="AS39" s="7" t="s">
        <v>877</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0.6</v>
      </c>
      <c r="L40" s="7" t="str">
        <f>PRODUCTOS[[#This Row],[Responsable Desarrollo]]</f>
        <v>Patricio</v>
      </c>
      <c r="M40" s="7" t="str">
        <f>PRODUCTOS[[#This Row],[Responsable Información]]</f>
        <v>Claudia</v>
      </c>
      <c r="N40" s="7"/>
      <c r="O40" s="7" t="s">
        <v>1097</v>
      </c>
      <c r="P40" s="7" t="s">
        <v>961</v>
      </c>
      <c r="Q40" s="100"/>
      <c r="R40" s="7" t="s">
        <v>962</v>
      </c>
      <c r="S40" s="100"/>
      <c r="T40" s="7" t="s">
        <v>194</v>
      </c>
      <c r="U40" s="100"/>
      <c r="V40" s="100"/>
      <c r="W40" s="100"/>
      <c r="X40" s="100"/>
      <c r="Y40" s="7" t="s">
        <v>1105</v>
      </c>
      <c r="Z40" s="7"/>
      <c r="AA40" s="7"/>
      <c r="AB40" s="7"/>
      <c r="AC40" s="7" t="s">
        <v>873</v>
      </c>
      <c r="AD40" s="7" t="str">
        <f>SHOPIFY[[#This Row],[Data]]</f>
        <v>DATAAGRO</v>
      </c>
      <c r="AE40" s="7" t="str">
        <f>PRODUCTOS[[#This Row],[Tecnología]]</f>
        <v>POWER BI</v>
      </c>
      <c r="AF40" s="7"/>
      <c r="AG40" s="7"/>
      <c r="AH40" s="7"/>
      <c r="AI40" s="7"/>
      <c r="AJ40" s="7"/>
      <c r="AK40" s="7"/>
      <c r="AL40" s="7" t="s">
        <v>874</v>
      </c>
      <c r="AM40" s="7" t="s">
        <v>957</v>
      </c>
      <c r="AN40" s="100"/>
      <c r="AO40" s="7" t="s">
        <v>875</v>
      </c>
      <c r="AP40" s="7" t="s">
        <v>876</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873</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956</v>
      </c>
      <c r="P42" s="7" t="s">
        <v>961</v>
      </c>
      <c r="Q42" s="7"/>
      <c r="R42" s="7" t="s">
        <v>962</v>
      </c>
      <c r="S42" s="7"/>
      <c r="T42" s="7" t="s">
        <v>194</v>
      </c>
      <c r="U42" s="7"/>
      <c r="V42" s="7"/>
      <c r="W42" s="7"/>
      <c r="X42" s="7"/>
      <c r="Y42" s="7"/>
      <c r="Z42" s="7"/>
      <c r="AA42" s="7"/>
      <c r="AB42" s="7"/>
      <c r="AC42" s="7" t="s">
        <v>873</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873</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873</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Parada</v>
      </c>
      <c r="K45" s="103">
        <f>PRODUCTOS[[#This Row],[Avance]]</f>
        <v>0.5</v>
      </c>
      <c r="L45" s="7" t="str">
        <f>PRODUCTOS[[#This Row],[Responsable Desarrollo]]</f>
        <v>Abner</v>
      </c>
      <c r="M45" s="7" t="str">
        <f>PRODUCTOS[[#This Row],[Responsable Información]]</f>
        <v>Reyes-Monse</v>
      </c>
      <c r="N45" s="100" t="s">
        <v>1135</v>
      </c>
      <c r="O45" s="7" t="s">
        <v>956</v>
      </c>
      <c r="P45" s="7" t="s">
        <v>961</v>
      </c>
      <c r="Q45" s="100"/>
      <c r="R45" s="7"/>
      <c r="S45" s="7"/>
      <c r="T45" s="7"/>
      <c r="U45" s="7"/>
      <c r="V45" s="7"/>
      <c r="W45" s="7"/>
      <c r="X45" s="7"/>
      <c r="Y45" s="7" t="s">
        <v>959</v>
      </c>
      <c r="Z45" s="7"/>
      <c r="AA45" s="7" t="s">
        <v>1118</v>
      </c>
      <c r="AB45" s="7" t="s">
        <v>1119</v>
      </c>
      <c r="AC45" s="7" t="s">
        <v>873</v>
      </c>
      <c r="AD45" s="7" t="str">
        <f>SHOPIFY[[#This Row],[Data]]</f>
        <v>DATAVIVIENDA</v>
      </c>
      <c r="AE45" s="7" t="str">
        <f>PRODUCTOS[[#This Row],[Tecnología]]</f>
        <v>ARCGISONLINE</v>
      </c>
      <c r="AF45" s="7"/>
      <c r="AG45" s="7"/>
      <c r="AH45" s="7"/>
      <c r="AI45" s="7"/>
      <c r="AJ45" s="7"/>
      <c r="AK45" s="7"/>
      <c r="AL45" s="7" t="s">
        <v>1120</v>
      </c>
      <c r="AM45" s="7" t="s">
        <v>957</v>
      </c>
      <c r="AN45" s="100"/>
      <c r="AO45" s="7" t="s">
        <v>875</v>
      </c>
      <c r="AP45" s="100"/>
      <c r="AQ45" s="7" t="s">
        <v>205</v>
      </c>
      <c r="AR45" s="7">
        <v>1</v>
      </c>
      <c r="AS45" s="7" t="s">
        <v>1121</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873</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f>PRODUCTOS[[#This Row],[Responsable Desarrollo]]</f>
        <v>0</v>
      </c>
      <c r="M47" s="7">
        <f>PRODUCTOS[[#This Row],[Responsable Información]]</f>
        <v>0</v>
      </c>
      <c r="N47" s="7" t="s">
        <v>1125</v>
      </c>
      <c r="O47" s="7"/>
      <c r="P47" s="7"/>
      <c r="Q47" s="7"/>
      <c r="R47" s="7"/>
      <c r="S47" s="7"/>
      <c r="T47" s="7"/>
      <c r="U47" s="7"/>
      <c r="V47" s="7"/>
      <c r="W47" s="7"/>
      <c r="X47" s="7"/>
      <c r="Y47" s="7"/>
      <c r="Z47" s="7"/>
      <c r="AA47" s="7"/>
      <c r="AB47" s="7"/>
      <c r="AC47" s="7" t="s">
        <v>873</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Parada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873</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Parada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873</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Listo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873</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Listo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873</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t="str">
        <f>PRODUCTOS[[#This Row],[Nombre comercial]]</f>
        <v>Perfil socioeconómico de los pueblos de Guatemala</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873</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873</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1135</v>
      </c>
      <c r="O54" s="7" t="s">
        <v>956</v>
      </c>
      <c r="P54" s="7" t="s">
        <v>961</v>
      </c>
      <c r="Q54" s="100"/>
      <c r="R54" s="7"/>
      <c r="S54" s="7"/>
      <c r="T54" s="7"/>
      <c r="U54" s="7"/>
      <c r="V54" s="7"/>
      <c r="W54" s="7"/>
      <c r="X54" s="7"/>
      <c r="Y54" s="100"/>
      <c r="Z54" s="7"/>
      <c r="AA54" s="7" t="s">
        <v>1118</v>
      </c>
      <c r="AB54" s="7" t="s">
        <v>1119</v>
      </c>
      <c r="AC54" s="7" t="s">
        <v>873</v>
      </c>
      <c r="AD54" s="7" t="str">
        <f>SHOPIFY[[#This Row],[Data]]</f>
        <v>DATARIESGO</v>
      </c>
      <c r="AE54" s="7" t="str">
        <f>PRODUCTOS[[#This Row],[Tecnología]]</f>
        <v>POWER BI</v>
      </c>
      <c r="AF54" s="7"/>
      <c r="AG54" s="7"/>
      <c r="AH54" s="7"/>
      <c r="AI54" s="7"/>
      <c r="AJ54" s="7"/>
      <c r="AK54" s="7"/>
      <c r="AL54" s="7" t="s">
        <v>1120</v>
      </c>
      <c r="AM54" s="7" t="s">
        <v>957</v>
      </c>
      <c r="AN54" s="100"/>
      <c r="AO54" s="7" t="s">
        <v>875</v>
      </c>
      <c r="AP54" s="100"/>
      <c r="AQ54" s="7" t="s">
        <v>205</v>
      </c>
      <c r="AR54" s="7">
        <v>1</v>
      </c>
      <c r="AS54" s="7" t="s">
        <v>1121</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v>
      </c>
      <c r="L55" s="7">
        <f>PRODUCTOS[[#This Row],[Responsable Desarrollo]]</f>
        <v>0</v>
      </c>
      <c r="M55" s="7" t="str">
        <f>PRODUCTOS[[#This Row],[Responsable Información]]</f>
        <v>Silvia</v>
      </c>
      <c r="N55" s="7"/>
      <c r="O55" s="7" t="s">
        <v>956</v>
      </c>
      <c r="P55" s="7" t="s">
        <v>961</v>
      </c>
      <c r="Q55" s="100"/>
      <c r="R55" s="7"/>
      <c r="S55" s="7"/>
      <c r="T55" s="7"/>
      <c r="U55" s="7"/>
      <c r="V55" s="7"/>
      <c r="W55" s="7"/>
      <c r="X55" s="7"/>
      <c r="Y55" s="7" t="s">
        <v>1117</v>
      </c>
      <c r="Z55" s="7"/>
      <c r="AA55" s="7" t="s">
        <v>1118</v>
      </c>
      <c r="AB55" s="7"/>
      <c r="AC55" s="7" t="s">
        <v>873</v>
      </c>
      <c r="AD55" s="7" t="str">
        <f>SHOPIFY[[#This Row],[Data]]</f>
        <v>DATASOCIAL</v>
      </c>
      <c r="AE55" s="7">
        <f>PRODUCTOS[[#This Row],[Tecnología]]</f>
        <v>0</v>
      </c>
      <c r="AF55" s="7"/>
      <c r="AG55" s="7"/>
      <c r="AH55" s="7"/>
      <c r="AI55" s="7"/>
      <c r="AJ55" s="7"/>
      <c r="AK55" s="7"/>
      <c r="AL55" s="7" t="s">
        <v>1120</v>
      </c>
      <c r="AM55" s="7" t="s">
        <v>957</v>
      </c>
      <c r="AN55" s="100"/>
      <c r="AO55" s="7" t="s">
        <v>875</v>
      </c>
      <c r="AP55" s="101" t="s">
        <v>876</v>
      </c>
      <c r="AQ55" s="7" t="s">
        <v>205</v>
      </c>
      <c r="AR55" s="7">
        <v>1</v>
      </c>
      <c r="AS55" s="7" t="s">
        <v>1122</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1131</v>
      </c>
      <c r="O56" s="7" t="s">
        <v>956</v>
      </c>
      <c r="P56" s="7" t="s">
        <v>961</v>
      </c>
      <c r="Q56" s="7"/>
      <c r="R56" s="7" t="s">
        <v>962</v>
      </c>
      <c r="S56" s="7"/>
      <c r="T56" s="7" t="s">
        <v>194</v>
      </c>
      <c r="U56" s="7"/>
      <c r="V56" s="7"/>
      <c r="W56" s="7"/>
      <c r="X56" s="7"/>
      <c r="Y56" s="7"/>
      <c r="Z56" s="7"/>
      <c r="AA56" s="7"/>
      <c r="AB56" s="7"/>
      <c r="AC56" s="7" t="s">
        <v>873</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873</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Parada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873</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Parada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873</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Publicado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873</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873</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873</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873</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956</v>
      </c>
      <c r="P64" s="7"/>
      <c r="Q64" s="7"/>
      <c r="R64" s="7"/>
      <c r="S64" s="7"/>
      <c r="T64" s="7"/>
      <c r="U64" s="7"/>
      <c r="V64" s="7"/>
      <c r="W64" s="7"/>
      <c r="X64" s="7"/>
      <c r="Y64" s="7"/>
      <c r="Z64" s="7"/>
      <c r="AA64" s="7"/>
      <c r="AB64" s="7"/>
      <c r="AC64" s="7" t="s">
        <v>873</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1106</v>
      </c>
      <c r="P65" s="7" t="s">
        <v>961</v>
      </c>
      <c r="Q65" s="100"/>
      <c r="R65" s="7" t="s">
        <v>962</v>
      </c>
      <c r="S65" s="100"/>
      <c r="T65" s="7" t="s">
        <v>194</v>
      </c>
      <c r="U65" s="100"/>
      <c r="V65" s="100"/>
      <c r="W65" s="100"/>
      <c r="X65" s="100"/>
      <c r="Y65" s="7" t="s">
        <v>1111</v>
      </c>
      <c r="Z65" s="7"/>
      <c r="AA65" s="7"/>
      <c r="AB65" s="7"/>
      <c r="AC65" s="7" t="s">
        <v>873</v>
      </c>
      <c r="AD65" s="7" t="str">
        <f>SHOPIFY[[#This Row],[Data]]</f>
        <v>DATAGLOBAL</v>
      </c>
      <c r="AE65" s="7">
        <f>PRODUCTOS[[#This Row],[Tecnología]]</f>
        <v>0</v>
      </c>
      <c r="AF65" s="7"/>
      <c r="AG65" s="7"/>
      <c r="AH65" s="7"/>
      <c r="AI65" s="7"/>
      <c r="AJ65" s="7"/>
      <c r="AK65" s="7"/>
      <c r="AL65" s="7" t="s">
        <v>874</v>
      </c>
      <c r="AM65" s="7" t="s">
        <v>957</v>
      </c>
      <c r="AN65" s="100"/>
      <c r="AO65" s="7" t="s">
        <v>875</v>
      </c>
      <c r="AP65" s="7" t="s">
        <v>876</v>
      </c>
      <c r="AQ65" s="7" t="s">
        <v>205</v>
      </c>
      <c r="AR65" s="7">
        <v>1</v>
      </c>
      <c r="AS65" s="7" t="s">
        <v>1123</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1176</v>
      </c>
      <c r="P66" s="7" t="s">
        <v>961</v>
      </c>
      <c r="Q66" s="100"/>
      <c r="R66" s="7" t="s">
        <v>962</v>
      </c>
      <c r="S66" s="100"/>
      <c r="T66" s="7" t="s">
        <v>194</v>
      </c>
      <c r="U66" s="100"/>
      <c r="V66" s="100"/>
      <c r="W66" s="100"/>
      <c r="X66" s="100"/>
      <c r="Y66" s="7" t="s">
        <v>1112</v>
      </c>
      <c r="Z66" s="7"/>
      <c r="AA66" s="7"/>
      <c r="AB66" s="7"/>
      <c r="AC66" s="7" t="s">
        <v>873</v>
      </c>
      <c r="AD66" s="7" t="str">
        <f>SHOPIFY[[#This Row],[Data]]</f>
        <v>DATAGLOBAL</v>
      </c>
      <c r="AE66" s="7">
        <f>PRODUCTOS[[#This Row],[Tecnología]]</f>
        <v>0</v>
      </c>
      <c r="AF66" s="7"/>
      <c r="AG66" s="7"/>
      <c r="AH66" s="7"/>
      <c r="AI66" s="7"/>
      <c r="AJ66" s="7"/>
      <c r="AK66" s="7"/>
      <c r="AL66" s="7" t="s">
        <v>874</v>
      </c>
      <c r="AM66" s="7" t="s">
        <v>957</v>
      </c>
      <c r="AN66" s="100"/>
      <c r="AO66" s="7" t="s">
        <v>875</v>
      </c>
      <c r="AP66" s="7" t="s">
        <v>876</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1107</v>
      </c>
      <c r="P67" s="7" t="s">
        <v>961</v>
      </c>
      <c r="Q67" s="100"/>
      <c r="R67" s="7" t="s">
        <v>962</v>
      </c>
      <c r="S67" s="100"/>
      <c r="T67" s="7" t="s">
        <v>194</v>
      </c>
      <c r="U67" s="100"/>
      <c r="V67" s="100"/>
      <c r="W67" s="100"/>
      <c r="X67" s="100"/>
      <c r="Y67" s="7" t="s">
        <v>1113</v>
      </c>
      <c r="Z67" s="7"/>
      <c r="AA67" s="7"/>
      <c r="AB67" s="7"/>
      <c r="AC67" s="7" t="s">
        <v>873</v>
      </c>
      <c r="AD67" s="7" t="str">
        <f>SHOPIFY[[#This Row],[Data]]</f>
        <v>DATAAGRO</v>
      </c>
      <c r="AE67" s="7">
        <f>PRODUCTOS[[#This Row],[Tecnología]]</f>
        <v>0</v>
      </c>
      <c r="AF67" s="7"/>
      <c r="AG67" s="7"/>
      <c r="AH67" s="7"/>
      <c r="AI67" s="7"/>
      <c r="AJ67" s="7"/>
      <c r="AK67" s="7"/>
      <c r="AL67" s="7" t="s">
        <v>874</v>
      </c>
      <c r="AM67" s="7" t="s">
        <v>957</v>
      </c>
      <c r="AN67" s="100"/>
      <c r="AO67" s="7" t="s">
        <v>875</v>
      </c>
      <c r="AP67" s="7" t="s">
        <v>876</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1108</v>
      </c>
      <c r="P68" s="7" t="s">
        <v>961</v>
      </c>
      <c r="Q68" s="100"/>
      <c r="R68" s="7" t="s">
        <v>962</v>
      </c>
      <c r="S68" s="100"/>
      <c r="T68" s="7" t="s">
        <v>194</v>
      </c>
      <c r="U68" s="100"/>
      <c r="V68" s="100"/>
      <c r="W68" s="100"/>
      <c r="X68" s="100"/>
      <c r="Y68" s="7" t="s">
        <v>1114</v>
      </c>
      <c r="Z68" s="7"/>
      <c r="AA68" s="7"/>
      <c r="AB68" s="7"/>
      <c r="AC68" s="7" t="s">
        <v>873</v>
      </c>
      <c r="AD68" s="7" t="str">
        <f>SHOPIFY[[#This Row],[Data]]</f>
        <v>DATAAGRO</v>
      </c>
      <c r="AE68" s="7" t="str">
        <f>PRODUCTOS[[#This Row],[Tecnología]]</f>
        <v>GEE</v>
      </c>
      <c r="AF68" s="7"/>
      <c r="AG68" s="7"/>
      <c r="AH68" s="7"/>
      <c r="AI68" s="7"/>
      <c r="AJ68" s="7"/>
      <c r="AK68" s="7"/>
      <c r="AL68" s="7" t="s">
        <v>874</v>
      </c>
      <c r="AM68" s="7" t="s">
        <v>957</v>
      </c>
      <c r="AN68" s="100"/>
      <c r="AO68" s="7" t="s">
        <v>875</v>
      </c>
      <c r="AP68" s="7" t="s">
        <v>876</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1109</v>
      </c>
      <c r="P69" s="7" t="s">
        <v>961</v>
      </c>
      <c r="Q69" s="100"/>
      <c r="R69" s="7" t="s">
        <v>962</v>
      </c>
      <c r="S69" s="100"/>
      <c r="T69" s="7" t="s">
        <v>194</v>
      </c>
      <c r="U69" s="100"/>
      <c r="V69" s="100"/>
      <c r="W69" s="100"/>
      <c r="X69" s="100"/>
      <c r="Y69" s="7" t="s">
        <v>1115</v>
      </c>
      <c r="Z69" s="7"/>
      <c r="AA69" s="7"/>
      <c r="AB69" s="7"/>
      <c r="AC69" s="7" t="s">
        <v>873</v>
      </c>
      <c r="AD69" s="7" t="str">
        <f>SHOPIFY[[#This Row],[Data]]</f>
        <v>DATAAGRO</v>
      </c>
      <c r="AE69" s="7" t="str">
        <f>PRODUCTOS[[#This Row],[Tecnología]]</f>
        <v>POWER BI</v>
      </c>
      <c r="AF69" s="7"/>
      <c r="AG69" s="7"/>
      <c r="AH69" s="7"/>
      <c r="AI69" s="7"/>
      <c r="AJ69" s="7"/>
      <c r="AK69" s="7"/>
      <c r="AL69" s="7" t="s">
        <v>874</v>
      </c>
      <c r="AM69" s="7" t="s">
        <v>957</v>
      </c>
      <c r="AN69" s="100"/>
      <c r="AO69" s="7" t="s">
        <v>875</v>
      </c>
      <c r="AP69" s="7" t="s">
        <v>876</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1110</v>
      </c>
      <c r="P70" s="7" t="s">
        <v>961</v>
      </c>
      <c r="Q70" s="100"/>
      <c r="R70" s="7" t="s">
        <v>962</v>
      </c>
      <c r="S70" s="100"/>
      <c r="T70" s="7" t="s">
        <v>194</v>
      </c>
      <c r="U70" s="100"/>
      <c r="V70" s="100"/>
      <c r="W70" s="100"/>
      <c r="X70" s="100"/>
      <c r="Y70" s="7" t="s">
        <v>1116</v>
      </c>
      <c r="Z70" s="7"/>
      <c r="AA70" s="7"/>
      <c r="AB70" s="7"/>
      <c r="AC70" s="7" t="s">
        <v>873</v>
      </c>
      <c r="AD70" s="7" t="str">
        <f>SHOPIFY[[#This Row],[Data]]</f>
        <v>DATAAGRO</v>
      </c>
      <c r="AE70" s="7" t="str">
        <f>PRODUCTOS[[#This Row],[Tecnología]]</f>
        <v>POWER BI</v>
      </c>
      <c r="AF70" s="7"/>
      <c r="AG70" s="7"/>
      <c r="AH70" s="7"/>
      <c r="AI70" s="7"/>
      <c r="AJ70" s="7"/>
      <c r="AK70" s="7"/>
      <c r="AL70" s="7" t="s">
        <v>874</v>
      </c>
      <c r="AM70" s="7" t="s">
        <v>957</v>
      </c>
      <c r="AN70" s="100"/>
      <c r="AO70" s="7" t="s">
        <v>875</v>
      </c>
      <c r="AP70" s="7" t="s">
        <v>876</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1137</v>
      </c>
      <c r="O71" s="7"/>
      <c r="P71" s="7"/>
      <c r="Q71" s="7"/>
      <c r="R71" s="7"/>
      <c r="S71" s="7"/>
      <c r="T71" s="7"/>
      <c r="U71" s="7"/>
      <c r="V71" s="7"/>
      <c r="W71" s="7"/>
      <c r="X71" s="7"/>
      <c r="Y71" s="100"/>
      <c r="Z71" s="7"/>
      <c r="AA71" s="7"/>
      <c r="AB71" s="7"/>
      <c r="AC71" s="7" t="s">
        <v>873</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1139</v>
      </c>
      <c r="O72" s="7" t="s">
        <v>960</v>
      </c>
      <c r="P72" s="7"/>
      <c r="Q72" s="7"/>
      <c r="R72" s="7"/>
      <c r="S72" s="7"/>
      <c r="T72" s="7"/>
      <c r="U72" s="7"/>
      <c r="V72" s="7"/>
      <c r="W72" s="7"/>
      <c r="X72" s="7"/>
      <c r="Y72" s="7" t="s">
        <v>1143</v>
      </c>
      <c r="Z72" s="7"/>
      <c r="AA72" s="7"/>
      <c r="AB72" s="7"/>
      <c r="AC72" s="7" t="s">
        <v>873</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1144</v>
      </c>
      <c r="O73" s="7" t="s">
        <v>956</v>
      </c>
      <c r="P73" s="7"/>
      <c r="Q73" s="7"/>
      <c r="R73" s="7"/>
      <c r="S73" s="7"/>
      <c r="T73" s="7"/>
      <c r="U73" s="7"/>
      <c r="V73" s="7"/>
      <c r="W73" s="7"/>
      <c r="X73" s="7"/>
      <c r="Y73" s="100"/>
      <c r="Z73" s="7"/>
      <c r="AA73" s="7"/>
      <c r="AB73" s="100" t="s">
        <v>1191</v>
      </c>
      <c r="AC73" s="7" t="s">
        <v>873</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873</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Listo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873</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873</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Publicado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873</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873</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873</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873</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1191</v>
      </c>
      <c r="AC81" s="7" t="s">
        <v>873</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1193</v>
      </c>
      <c r="AC82" s="7" t="s">
        <v>873</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zoomScale="80" zoomScaleNormal="80" workbookViewId="0">
      <pane ySplit="11" topLeftCell="A12" activePane="bottomLeft" state="frozen"/>
      <selection activeCell="I8" sqref="I8"/>
      <selection pane="bottomLeft" activeCell="P46" sqref="P4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8" t="s">
        <v>1479</v>
      </c>
      <c r="P11" s="178" t="s">
        <v>1480</v>
      </c>
      <c r="Q11" s="178" t="s">
        <v>1481</v>
      </c>
      <c r="R11" s="178" t="s">
        <v>1338</v>
      </c>
      <c r="S11" s="178" t="s">
        <v>1482</v>
      </c>
      <c r="T11" s="32" t="s">
        <v>746</v>
      </c>
      <c r="U11" s="32" t="s">
        <v>747</v>
      </c>
    </row>
    <row r="12" spans="2:21" ht="24" x14ac:dyDescent="0.35">
      <c r="B12" s="27" t="s">
        <v>5</v>
      </c>
      <c r="C12" s="24" t="s">
        <v>1079</v>
      </c>
      <c r="D12" s="23">
        <v>1</v>
      </c>
      <c r="E12" s="23" t="s">
        <v>193</v>
      </c>
      <c r="F12" s="23" t="s">
        <v>749</v>
      </c>
      <c r="G12" s="23" t="str">
        <f>PRODUCTOS!F40</f>
        <v>0003-01-00033</v>
      </c>
      <c r="H12" s="23"/>
      <c r="I12" s="29" t="s">
        <v>161</v>
      </c>
      <c r="J12" s="25">
        <v>0.6</v>
      </c>
      <c r="K12" s="24" t="s">
        <v>137</v>
      </c>
      <c r="L12" s="24" t="s">
        <v>123</v>
      </c>
      <c r="M12" s="26" t="s">
        <v>189</v>
      </c>
      <c r="N12" s="24" t="s">
        <v>799</v>
      </c>
      <c r="O12" s="24"/>
      <c r="P12" s="24" t="s">
        <v>1520</v>
      </c>
      <c r="Q12" s="24"/>
      <c r="R12" s="24"/>
      <c r="S12" s="24"/>
      <c r="T12" s="28"/>
      <c r="U12" s="28">
        <v>44133</v>
      </c>
    </row>
    <row r="13" spans="2:21" ht="24" x14ac:dyDescent="0.35">
      <c r="B13" s="27" t="s">
        <v>5</v>
      </c>
      <c r="C13" s="24" t="s">
        <v>1080</v>
      </c>
      <c r="D13" s="23">
        <v>2</v>
      </c>
      <c r="E13" s="23" t="s">
        <v>193</v>
      </c>
      <c r="F13" s="23" t="s">
        <v>750</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1" ht="24" x14ac:dyDescent="0.35">
      <c r="B14" s="27" t="s">
        <v>5</v>
      </c>
      <c r="C14" s="24" t="s">
        <v>1081</v>
      </c>
      <c r="D14" s="23">
        <v>3</v>
      </c>
      <c r="E14" s="23" t="s">
        <v>193</v>
      </c>
      <c r="F14" s="23" t="s">
        <v>750</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1" x14ac:dyDescent="0.35">
      <c r="B15" s="27" t="s">
        <v>5</v>
      </c>
      <c r="C15" s="107" t="s">
        <v>1175</v>
      </c>
      <c r="D15" s="23">
        <v>4</v>
      </c>
      <c r="E15" s="23" t="s">
        <v>779</v>
      </c>
      <c r="F15" s="23" t="s">
        <v>749</v>
      </c>
      <c r="G15" s="23" t="str">
        <f>PRODUCTOS!F68</f>
        <v>0003-01-00061</v>
      </c>
      <c r="H15" s="23"/>
      <c r="I15" s="29" t="s">
        <v>161</v>
      </c>
      <c r="J15" s="25">
        <v>0.8</v>
      </c>
      <c r="K15" s="24"/>
      <c r="L15" s="24" t="s">
        <v>123</v>
      </c>
      <c r="M15" s="26" t="s">
        <v>751</v>
      </c>
      <c r="N15" s="24" t="s">
        <v>798</v>
      </c>
      <c r="O15" s="24"/>
      <c r="P15" s="24" t="s">
        <v>1520</v>
      </c>
      <c r="Q15" s="24"/>
      <c r="R15" s="24"/>
      <c r="S15" s="24"/>
      <c r="T15" s="28"/>
      <c r="U15" s="28">
        <v>44133</v>
      </c>
    </row>
    <row r="16" spans="2:21" ht="20.5" customHeight="1" x14ac:dyDescent="0.35">
      <c r="B16" s="27" t="s">
        <v>5</v>
      </c>
      <c r="C16" s="124" t="s">
        <v>1085</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203</v>
      </c>
      <c r="J17" s="25">
        <v>1</v>
      </c>
      <c r="K17" s="24" t="s">
        <v>137</v>
      </c>
      <c r="L17" s="24" t="s">
        <v>99</v>
      </c>
      <c r="M17" s="26" t="s">
        <v>189</v>
      </c>
      <c r="N17" s="24" t="s">
        <v>1475</v>
      </c>
      <c r="O17" s="24"/>
      <c r="P17" s="24"/>
      <c r="Q17" s="24" t="s">
        <v>1520</v>
      </c>
      <c r="R17" s="24"/>
      <c r="S17" s="24" t="s">
        <v>1520</v>
      </c>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942</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hidden="1" x14ac:dyDescent="0.35">
      <c r="B21" s="27" t="s">
        <v>18</v>
      </c>
      <c r="C21" s="24" t="s">
        <v>819</v>
      </c>
      <c r="D21" s="23">
        <v>1</v>
      </c>
      <c r="E21" s="23" t="s">
        <v>193</v>
      </c>
      <c r="F21" s="23" t="s">
        <v>749</v>
      </c>
      <c r="G21" s="23" t="str">
        <f>PRODUCTOS!F60</f>
        <v>0016-01-00053</v>
      </c>
      <c r="H21" s="23"/>
      <c r="I21" s="29" t="s">
        <v>203</v>
      </c>
      <c r="J21" s="25">
        <v>1</v>
      </c>
      <c r="K21" s="24" t="s">
        <v>137</v>
      </c>
      <c r="L21" s="24" t="s">
        <v>820</v>
      </c>
      <c r="M21" s="26" t="s">
        <v>189</v>
      </c>
      <c r="N21" s="24" t="s">
        <v>821</v>
      </c>
      <c r="O21" s="24" t="s">
        <v>1519</v>
      </c>
      <c r="P21" s="24" t="s">
        <v>1519</v>
      </c>
      <c r="Q21" s="24" t="s">
        <v>1520</v>
      </c>
      <c r="R21" s="24"/>
      <c r="S21" s="24"/>
      <c r="T21" s="28"/>
      <c r="U21" s="28">
        <v>44133</v>
      </c>
    </row>
    <row r="22" spans="2:21" ht="24" hidden="1" x14ac:dyDescent="0.35">
      <c r="B22" s="27" t="s">
        <v>18</v>
      </c>
      <c r="C22" s="24" t="s">
        <v>823</v>
      </c>
      <c r="D22" s="23">
        <v>2</v>
      </c>
      <c r="E22" s="23" t="s">
        <v>193</v>
      </c>
      <c r="F22" s="23" t="s">
        <v>750</v>
      </c>
      <c r="G22" s="23"/>
      <c r="H22" s="23"/>
      <c r="I22" s="29" t="s">
        <v>161</v>
      </c>
      <c r="J22" s="25">
        <v>0.4</v>
      </c>
      <c r="K22" s="24" t="s">
        <v>137</v>
      </c>
      <c r="L22" s="24" t="s">
        <v>113</v>
      </c>
      <c r="M22" s="26" t="s">
        <v>189</v>
      </c>
      <c r="N22" s="24" t="s">
        <v>824</v>
      </c>
      <c r="O22" s="24"/>
      <c r="P22" s="24"/>
      <c r="Q22" s="24"/>
      <c r="R22" s="24"/>
      <c r="S22" s="24"/>
      <c r="T22" s="28"/>
      <c r="U22" s="28">
        <v>44133</v>
      </c>
    </row>
    <row r="23" spans="2:21" ht="24" hidden="1" x14ac:dyDescent="0.35">
      <c r="B23" s="27" t="s">
        <v>18</v>
      </c>
      <c r="C23" s="24" t="s">
        <v>825</v>
      </c>
      <c r="D23" s="23">
        <v>3</v>
      </c>
      <c r="E23" s="23" t="s">
        <v>193</v>
      </c>
      <c r="F23" s="23" t="s">
        <v>750</v>
      </c>
      <c r="G23" s="23"/>
      <c r="H23" s="23"/>
      <c r="I23" s="29" t="s">
        <v>161</v>
      </c>
      <c r="J23" s="25">
        <v>0.3</v>
      </c>
      <c r="K23" s="24" t="s">
        <v>137</v>
      </c>
      <c r="L23" s="24" t="s">
        <v>820</v>
      </c>
      <c r="M23" s="26" t="s">
        <v>189</v>
      </c>
      <c r="N23" s="24" t="s">
        <v>822</v>
      </c>
      <c r="O23" s="24"/>
      <c r="P23" s="24"/>
      <c r="Q23" s="24"/>
      <c r="R23" s="24"/>
      <c r="S23" s="24"/>
      <c r="T23" s="28"/>
      <c r="U23" s="28">
        <v>44133</v>
      </c>
    </row>
    <row r="24" spans="2:21" ht="24" hidden="1" x14ac:dyDescent="0.35">
      <c r="B24" s="27" t="s">
        <v>18</v>
      </c>
      <c r="C24" s="24" t="s">
        <v>826</v>
      </c>
      <c r="D24" s="23">
        <v>4</v>
      </c>
      <c r="E24" s="23" t="s">
        <v>193</v>
      </c>
      <c r="F24" s="23" t="s">
        <v>750</v>
      </c>
      <c r="G24" s="23"/>
      <c r="H24" s="23"/>
      <c r="I24" s="29" t="s">
        <v>162</v>
      </c>
      <c r="J24" s="25">
        <v>0</v>
      </c>
      <c r="K24" s="24" t="s">
        <v>754</v>
      </c>
      <c r="L24" s="24" t="s">
        <v>820</v>
      </c>
      <c r="M24" s="26" t="s">
        <v>766</v>
      </c>
      <c r="N24" s="24" t="s">
        <v>827</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203</v>
      </c>
      <c r="J25" s="25">
        <v>1</v>
      </c>
      <c r="K25" s="24" t="s">
        <v>137</v>
      </c>
      <c r="L25" s="24" t="s">
        <v>169</v>
      </c>
      <c r="M25" s="26" t="s">
        <v>189</v>
      </c>
      <c r="N25" s="24" t="s">
        <v>797</v>
      </c>
      <c r="O25" s="24" t="s">
        <v>1519</v>
      </c>
      <c r="P25" s="24" t="s">
        <v>1519</v>
      </c>
      <c r="Q25" s="24" t="s">
        <v>1520</v>
      </c>
      <c r="R25" s="24" t="s">
        <v>1540</v>
      </c>
      <c r="S25" s="24" t="s">
        <v>1520</v>
      </c>
      <c r="T25" s="28"/>
      <c r="U25" s="28">
        <v>44167</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1520</v>
      </c>
      <c r="P26" s="24" t="s">
        <v>1520</v>
      </c>
      <c r="Q26" s="24"/>
      <c r="R26" s="24"/>
      <c r="S26" s="24"/>
      <c r="T26" s="28"/>
      <c r="U26" s="28">
        <v>44167</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1520</v>
      </c>
      <c r="P27" s="24" t="s">
        <v>1520</v>
      </c>
      <c r="Q27" s="24"/>
      <c r="R27" s="24"/>
      <c r="S27" s="24"/>
      <c r="T27" s="28"/>
      <c r="U27" s="28">
        <v>44167</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1519</v>
      </c>
      <c r="P28" s="24"/>
      <c r="Q28" s="24"/>
      <c r="R28" s="24"/>
      <c r="S28" s="24"/>
      <c r="T28" s="28"/>
      <c r="U28" s="28">
        <v>44167</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1519</v>
      </c>
      <c r="P29" s="24"/>
      <c r="Q29" s="24"/>
      <c r="R29" s="24"/>
      <c r="S29" s="24"/>
      <c r="T29" s="28"/>
      <c r="U29" s="28">
        <v>44167</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1520</v>
      </c>
      <c r="P31" s="24" t="s">
        <v>1520</v>
      </c>
      <c r="Q31" s="24"/>
      <c r="R31" s="24" t="s">
        <v>1540</v>
      </c>
      <c r="S31" s="24" t="s">
        <v>1540</v>
      </c>
      <c r="T31" s="28"/>
      <c r="U31" s="28">
        <v>44167</v>
      </c>
    </row>
    <row r="32" spans="2:21" hidden="1" x14ac:dyDescent="0.35">
      <c r="B32" s="27" t="s">
        <v>847</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c r="P32" s="24"/>
      <c r="Q32" s="24"/>
      <c r="R32" s="24"/>
      <c r="S32" s="24"/>
      <c r="T32" s="28"/>
      <c r="U32" s="28">
        <v>44133</v>
      </c>
    </row>
    <row r="33" spans="2:21" ht="36" hidden="1" x14ac:dyDescent="0.35">
      <c r="B33" s="27" t="s">
        <v>8</v>
      </c>
      <c r="C33" s="24" t="s">
        <v>923</v>
      </c>
      <c r="D33" s="23">
        <v>1</v>
      </c>
      <c r="E33" s="23" t="s">
        <v>193</v>
      </c>
      <c r="F33" s="23" t="s">
        <v>749</v>
      </c>
      <c r="G33" s="23" t="str">
        <f>PRODUCTOS!F36</f>
        <v>0007-01-00029</v>
      </c>
      <c r="H33" s="23"/>
      <c r="I33" s="29" t="s">
        <v>203</v>
      </c>
      <c r="J33" s="25">
        <v>1</v>
      </c>
      <c r="K33" s="24" t="s">
        <v>137</v>
      </c>
      <c r="L33" s="24" t="s">
        <v>95</v>
      </c>
      <c r="M33" s="26" t="s">
        <v>189</v>
      </c>
      <c r="N33" s="24" t="s">
        <v>1476</v>
      </c>
      <c r="O33" s="24" t="s">
        <v>1519</v>
      </c>
      <c r="P33" s="24" t="s">
        <v>1519</v>
      </c>
      <c r="Q33" s="24" t="s">
        <v>1520</v>
      </c>
      <c r="R33" s="24" t="s">
        <v>1540</v>
      </c>
      <c r="S33" s="24" t="s">
        <v>1520</v>
      </c>
      <c r="T33" s="28"/>
      <c r="U33" s="28">
        <v>44167</v>
      </c>
    </row>
    <row r="34" spans="2:21" ht="36" hidden="1" x14ac:dyDescent="0.35">
      <c r="B34" s="27" t="s">
        <v>8</v>
      </c>
      <c r="C34" s="24" t="s">
        <v>812</v>
      </c>
      <c r="D34" s="23">
        <v>2</v>
      </c>
      <c r="E34" s="23" t="s">
        <v>193</v>
      </c>
      <c r="F34" s="23" t="s">
        <v>750</v>
      </c>
      <c r="G34" s="23"/>
      <c r="H34" s="23"/>
      <c r="I34" s="29" t="s">
        <v>162</v>
      </c>
      <c r="J34" s="25">
        <v>0.1</v>
      </c>
      <c r="K34" s="24" t="s">
        <v>137</v>
      </c>
      <c r="L34" s="24" t="s">
        <v>95</v>
      </c>
      <c r="M34" s="26" t="s">
        <v>189</v>
      </c>
      <c r="N34" s="24" t="s">
        <v>809</v>
      </c>
      <c r="O34" s="24"/>
      <c r="P34" s="24"/>
      <c r="Q34" s="24"/>
      <c r="R34" s="24"/>
      <c r="S34" s="24"/>
      <c r="T34" s="28"/>
      <c r="U34" s="28">
        <v>44133</v>
      </c>
    </row>
    <row r="35" spans="2:21" hidden="1" x14ac:dyDescent="0.35">
      <c r="B35" s="27" t="s">
        <v>8</v>
      </c>
      <c r="C35" s="24" t="s">
        <v>813</v>
      </c>
      <c r="D35" s="23">
        <v>3</v>
      </c>
      <c r="E35" s="23" t="s">
        <v>193</v>
      </c>
      <c r="F35" s="23" t="s">
        <v>750</v>
      </c>
      <c r="G35" s="23"/>
      <c r="H35" s="23"/>
      <c r="I35" s="29" t="s">
        <v>162</v>
      </c>
      <c r="J35" s="25">
        <v>0.1</v>
      </c>
      <c r="K35" s="24" t="s">
        <v>137</v>
      </c>
      <c r="L35" s="24" t="s">
        <v>95</v>
      </c>
      <c r="M35" s="26" t="s">
        <v>189</v>
      </c>
      <c r="N35" s="24" t="s">
        <v>810</v>
      </c>
      <c r="O35" s="24"/>
      <c r="P35" s="24"/>
      <c r="Q35" s="24"/>
      <c r="R35" s="24"/>
      <c r="S35" s="24"/>
      <c r="T35" s="28"/>
      <c r="U35" s="28">
        <v>44133</v>
      </c>
    </row>
    <row r="36" spans="2:21" hidden="1" x14ac:dyDescent="0.35">
      <c r="B36" s="27" t="s">
        <v>8</v>
      </c>
      <c r="C36" s="24" t="s">
        <v>814</v>
      </c>
      <c r="D36" s="23">
        <v>4</v>
      </c>
      <c r="E36" s="23" t="s">
        <v>193</v>
      </c>
      <c r="F36" s="23" t="s">
        <v>750</v>
      </c>
      <c r="G36" s="23"/>
      <c r="H36" s="23"/>
      <c r="I36" s="29" t="s">
        <v>162</v>
      </c>
      <c r="J36" s="25">
        <v>0.1</v>
      </c>
      <c r="K36" s="24" t="s">
        <v>137</v>
      </c>
      <c r="L36" s="24" t="s">
        <v>95</v>
      </c>
      <c r="M36" s="26" t="s">
        <v>189</v>
      </c>
      <c r="N36" s="24" t="s">
        <v>811</v>
      </c>
      <c r="O36" s="24"/>
      <c r="P36" s="24"/>
      <c r="Q36" s="24"/>
      <c r="R36" s="24"/>
      <c r="S36" s="24"/>
      <c r="T36" s="28"/>
      <c r="U36" s="28">
        <v>44133</v>
      </c>
    </row>
    <row r="37" spans="2:21" ht="24" hidden="1" x14ac:dyDescent="0.35">
      <c r="B37" s="27" t="s">
        <v>28</v>
      </c>
      <c r="C37" s="24" t="s">
        <v>817</v>
      </c>
      <c r="D37" s="23">
        <v>1</v>
      </c>
      <c r="E37" s="23" t="s">
        <v>193</v>
      </c>
      <c r="F37" s="23" t="s">
        <v>749</v>
      </c>
      <c r="G37" s="23" t="str">
        <f>PRODUCTOS!F23</f>
        <v>0018-01-00016</v>
      </c>
      <c r="H37" s="23"/>
      <c r="I37" s="29" t="s">
        <v>203</v>
      </c>
      <c r="J37" s="25">
        <v>1</v>
      </c>
      <c r="K37" s="24" t="s">
        <v>137</v>
      </c>
      <c r="L37" s="24" t="s">
        <v>772</v>
      </c>
      <c r="M37" s="26" t="s">
        <v>189</v>
      </c>
      <c r="N37" s="24" t="s">
        <v>791</v>
      </c>
      <c r="O37" s="24" t="s">
        <v>1519</v>
      </c>
      <c r="P37" s="24" t="s">
        <v>1519</v>
      </c>
      <c r="Q37" s="24" t="s">
        <v>1520</v>
      </c>
      <c r="R37" s="24"/>
      <c r="S37" s="24" t="s">
        <v>1520</v>
      </c>
      <c r="T37" s="28"/>
      <c r="U37" s="28">
        <v>44167</v>
      </c>
    </row>
    <row r="38" spans="2:21" ht="36" hidden="1" x14ac:dyDescent="0.35">
      <c r="B38" s="27" t="s">
        <v>28</v>
      </c>
      <c r="C38" s="24" t="s">
        <v>818</v>
      </c>
      <c r="D38" s="23">
        <v>2</v>
      </c>
      <c r="E38" s="23" t="s">
        <v>193</v>
      </c>
      <c r="F38" s="23" t="s">
        <v>749</v>
      </c>
      <c r="G38" s="23" t="str">
        <f>PRODUCTOS!F92</f>
        <v>0018-01-00085</v>
      </c>
      <c r="H38" s="23"/>
      <c r="I38" s="29" t="s">
        <v>161</v>
      </c>
      <c r="J38" s="25">
        <v>0.5</v>
      </c>
      <c r="K38" s="24" t="s">
        <v>137</v>
      </c>
      <c r="L38" s="24" t="s">
        <v>772</v>
      </c>
      <c r="M38" s="26" t="s">
        <v>189</v>
      </c>
      <c r="N38" s="24" t="s">
        <v>816</v>
      </c>
      <c r="O38" s="24"/>
      <c r="P38" s="24"/>
      <c r="Q38" s="24"/>
      <c r="R38" s="24"/>
      <c r="S38" s="24"/>
      <c r="T38" s="28"/>
      <c r="U38" s="28">
        <v>44133</v>
      </c>
    </row>
    <row r="39" spans="2:21" ht="24" hidden="1" x14ac:dyDescent="0.35">
      <c r="B39" s="27" t="s">
        <v>6</v>
      </c>
      <c r="C39" s="24" t="s">
        <v>946</v>
      </c>
      <c r="D39" s="23">
        <v>1</v>
      </c>
      <c r="E39" s="23" t="s">
        <v>193</v>
      </c>
      <c r="F39" s="23" t="s">
        <v>749</v>
      </c>
      <c r="G39" s="23" t="str">
        <f>PRODUCTOS!F17</f>
        <v>0004-01-00010</v>
      </c>
      <c r="H39" s="23"/>
      <c r="I39" s="29" t="s">
        <v>1523</v>
      </c>
      <c r="J39" s="25">
        <v>0.7</v>
      </c>
      <c r="K39" s="24" t="s">
        <v>754</v>
      </c>
      <c r="L39" s="24" t="s">
        <v>125</v>
      </c>
      <c r="M39" s="26" t="s">
        <v>756</v>
      </c>
      <c r="N39" s="24" t="s">
        <v>784</v>
      </c>
      <c r="O39" s="24" t="s">
        <v>1520</v>
      </c>
      <c r="P39" s="24"/>
      <c r="Q39" s="24"/>
      <c r="R39" s="24"/>
      <c r="S39" s="24"/>
      <c r="T39" s="28"/>
      <c r="U39" s="28">
        <v>44167</v>
      </c>
    </row>
    <row r="40" spans="2:21" hidden="1" x14ac:dyDescent="0.35">
      <c r="B40" s="27" t="s">
        <v>6</v>
      </c>
      <c r="C40" s="24" t="s">
        <v>946</v>
      </c>
      <c r="D40" s="23">
        <v>1</v>
      </c>
      <c r="E40" s="23" t="s">
        <v>765</v>
      </c>
      <c r="F40" s="23" t="s">
        <v>749</v>
      </c>
      <c r="G40" s="23" t="str">
        <f>PRODUCTOS!F35</f>
        <v>0004-02-00028</v>
      </c>
      <c r="H40" s="23"/>
      <c r="I40" s="29" t="s">
        <v>1523</v>
      </c>
      <c r="J40" s="25">
        <v>0.5</v>
      </c>
      <c r="K40" s="24" t="s">
        <v>754</v>
      </c>
      <c r="L40" s="24" t="s">
        <v>125</v>
      </c>
      <c r="M40" s="26" t="s">
        <v>756</v>
      </c>
      <c r="N40" s="24" t="s">
        <v>831</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1523</v>
      </c>
      <c r="J41" s="25">
        <v>0.6</v>
      </c>
      <c r="K41" s="24" t="s">
        <v>754</v>
      </c>
      <c r="L41" s="24" t="s">
        <v>125</v>
      </c>
      <c r="M41" s="26" t="s">
        <v>756</v>
      </c>
      <c r="N41" s="24" t="s">
        <v>784</v>
      </c>
      <c r="O41" s="24" t="s">
        <v>1520</v>
      </c>
      <c r="P41" s="24"/>
      <c r="Q41" s="24"/>
      <c r="R41" s="24"/>
      <c r="S41" s="24"/>
      <c r="T41" s="28"/>
      <c r="U41" s="28">
        <v>44167</v>
      </c>
    </row>
    <row r="42" spans="2:21" ht="24" hidden="1" x14ac:dyDescent="0.35">
      <c r="B42" s="27" t="s">
        <v>6</v>
      </c>
      <c r="C42" s="24" t="s">
        <v>815</v>
      </c>
      <c r="D42" s="23">
        <v>3</v>
      </c>
      <c r="E42" s="23" t="s">
        <v>765</v>
      </c>
      <c r="F42" s="23" t="s">
        <v>749</v>
      </c>
      <c r="G42" s="23" t="str">
        <f>PRODUCTOS!F37</f>
        <v>0004-02-00030</v>
      </c>
      <c r="H42" s="23"/>
      <c r="I42" s="29" t="s">
        <v>203</v>
      </c>
      <c r="J42" s="25">
        <v>1</v>
      </c>
      <c r="K42" s="24" t="s">
        <v>137</v>
      </c>
      <c r="L42" s="24" t="s">
        <v>125</v>
      </c>
      <c r="M42" s="26" t="s">
        <v>189</v>
      </c>
      <c r="N42" s="24" t="s">
        <v>1478</v>
      </c>
      <c r="O42" s="24" t="s">
        <v>1519</v>
      </c>
      <c r="P42" s="24" t="s">
        <v>1519</v>
      </c>
      <c r="Q42" s="24" t="s">
        <v>1520</v>
      </c>
      <c r="R42" s="24"/>
      <c r="S42" s="24"/>
      <c r="T42" s="28"/>
      <c r="U42" s="28">
        <v>44167</v>
      </c>
    </row>
    <row r="43" spans="2:21" ht="24" hidden="1"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808</v>
      </c>
      <c r="O43" s="24" t="s">
        <v>1520</v>
      </c>
      <c r="P43" s="24"/>
      <c r="Q43" s="24"/>
      <c r="R43" s="24"/>
      <c r="S43" s="24"/>
      <c r="T43" s="28"/>
      <c r="U43" s="28">
        <v>44133</v>
      </c>
    </row>
    <row r="44" spans="2:21" ht="24" hidden="1"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807</v>
      </c>
      <c r="O44" s="24"/>
      <c r="P44" s="24"/>
      <c r="Q44" s="24"/>
      <c r="R44" s="24"/>
      <c r="S44" s="24"/>
      <c r="T44" s="28"/>
      <c r="U44" s="28">
        <v>44133</v>
      </c>
    </row>
    <row r="45" spans="2:21" hidden="1" x14ac:dyDescent="0.35">
      <c r="B45" s="27" t="s">
        <v>13</v>
      </c>
      <c r="C45" s="24" t="s">
        <v>805</v>
      </c>
      <c r="D45" s="23">
        <v>1</v>
      </c>
      <c r="E45" s="23" t="s">
        <v>193</v>
      </c>
      <c r="F45" s="23" t="s">
        <v>749</v>
      </c>
      <c r="G45" s="23" t="str">
        <f>PRODUCTOS!F39</f>
        <v>0012-01-00032</v>
      </c>
      <c r="H45" s="23"/>
      <c r="I45" s="29" t="s">
        <v>203</v>
      </c>
      <c r="J45" s="25">
        <v>1</v>
      </c>
      <c r="K45" s="24" t="s">
        <v>137</v>
      </c>
      <c r="L45" s="24" t="s">
        <v>139</v>
      </c>
      <c r="M45" s="26" t="s">
        <v>189</v>
      </c>
      <c r="N45" s="24" t="s">
        <v>806</v>
      </c>
      <c r="O45" s="24" t="s">
        <v>1519</v>
      </c>
      <c r="P45" s="24" t="s">
        <v>1519</v>
      </c>
      <c r="Q45" s="24" t="s">
        <v>1520</v>
      </c>
      <c r="R45" s="24"/>
      <c r="S45" s="24"/>
      <c r="T45" s="28"/>
      <c r="U45" s="28">
        <v>44133</v>
      </c>
    </row>
    <row r="46" spans="2:21" ht="24" hidden="1"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1519</v>
      </c>
      <c r="P46" s="24" t="s">
        <v>1520</v>
      </c>
      <c r="Q46" s="24"/>
      <c r="R46" s="24"/>
      <c r="S46" s="24"/>
      <c r="T46" s="28"/>
      <c r="U46" s="28">
        <v>44133</v>
      </c>
    </row>
    <row r="47" spans="2:21" ht="24" hidden="1"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hidden="1"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hidden="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hidden="1" x14ac:dyDescent="0.35">
      <c r="B50" s="27" t="s">
        <v>13</v>
      </c>
      <c r="C50" s="127" t="s">
        <v>1312</v>
      </c>
      <c r="D50" s="23">
        <v>6</v>
      </c>
      <c r="E50" s="23" t="s">
        <v>193</v>
      </c>
      <c r="F50" s="23" t="s">
        <v>749</v>
      </c>
      <c r="G50" s="23" t="str">
        <f>PRODUCTOS!F13</f>
        <v>0012-01-00006</v>
      </c>
      <c r="H50" s="23"/>
      <c r="I50" s="29" t="s">
        <v>162</v>
      </c>
      <c r="J50" s="25">
        <v>0</v>
      </c>
      <c r="K50" s="24" t="s">
        <v>164</v>
      </c>
      <c r="L50" s="24" t="s">
        <v>99</v>
      </c>
      <c r="M50" s="26" t="s">
        <v>752</v>
      </c>
      <c r="N50" s="24" t="s">
        <v>1313</v>
      </c>
      <c r="O50" s="24"/>
      <c r="P50" s="24"/>
      <c r="Q50" s="24"/>
      <c r="R50" s="24"/>
      <c r="S50" s="24"/>
      <c r="T50" s="28"/>
      <c r="U50" s="28">
        <v>44133</v>
      </c>
    </row>
    <row r="51" spans="2:21" ht="24" hidden="1" x14ac:dyDescent="0.35">
      <c r="B51" s="27" t="s">
        <v>13</v>
      </c>
      <c r="C51" s="24" t="s">
        <v>1255</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44133</v>
      </c>
    </row>
    <row r="53" spans="2:21" ht="48" hidden="1" x14ac:dyDescent="0.35">
      <c r="B53" s="128" t="s">
        <v>3</v>
      </c>
      <c r="C53" s="107" t="s">
        <v>1199</v>
      </c>
      <c r="D53" s="23">
        <v>2</v>
      </c>
      <c r="E53" s="23" t="s">
        <v>193</v>
      </c>
      <c r="F53" s="23" t="s">
        <v>749</v>
      </c>
      <c r="G53" s="23" t="str">
        <f>PRODUCTOS!F32</f>
        <v>0001-01-00025</v>
      </c>
      <c r="H53" s="23"/>
      <c r="I53" s="29" t="s">
        <v>161</v>
      </c>
      <c r="J53" s="25">
        <v>0.8</v>
      </c>
      <c r="K53" s="24" t="s">
        <v>754</v>
      </c>
      <c r="L53" s="24" t="s">
        <v>98</v>
      </c>
      <c r="M53" s="26" t="s">
        <v>756</v>
      </c>
      <c r="N53" s="24" t="s">
        <v>1477</v>
      </c>
      <c r="O53" s="24" t="s">
        <v>1519</v>
      </c>
      <c r="P53" s="24" t="s">
        <v>1519</v>
      </c>
      <c r="Q53" s="24" t="s">
        <v>1520</v>
      </c>
      <c r="R53" s="24"/>
      <c r="S53" s="24"/>
      <c r="T53" s="28"/>
      <c r="U53" s="28">
        <v>44160</v>
      </c>
    </row>
    <row r="54" spans="2:21" hidden="1" x14ac:dyDescent="0.35">
      <c r="B54" s="27" t="s">
        <v>3</v>
      </c>
      <c r="C54" s="24" t="s">
        <v>760</v>
      </c>
      <c r="D54" s="23">
        <v>3</v>
      </c>
      <c r="E54" s="23" t="s">
        <v>193</v>
      </c>
      <c r="F54" s="23" t="s">
        <v>749</v>
      </c>
      <c r="G54" s="23" t="str">
        <f>PRODUCTOS!F30</f>
        <v>0001-01-00023</v>
      </c>
      <c r="H54" s="23"/>
      <c r="I54" s="29" t="s">
        <v>203</v>
      </c>
      <c r="J54" s="25">
        <v>1</v>
      </c>
      <c r="K54" s="24" t="s">
        <v>137</v>
      </c>
      <c r="L54" s="24" t="s">
        <v>98</v>
      </c>
      <c r="M54" s="26" t="s">
        <v>189</v>
      </c>
      <c r="N54" s="24" t="s">
        <v>1474</v>
      </c>
      <c r="O54" s="24"/>
      <c r="P54" s="24"/>
      <c r="Q54" s="24" t="s">
        <v>1520</v>
      </c>
      <c r="R54" s="24"/>
      <c r="S54" s="24"/>
      <c r="T54" s="28"/>
      <c r="U54" s="28">
        <v>44133</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828</v>
      </c>
      <c r="C59" s="24" t="s">
        <v>829</v>
      </c>
      <c r="D59" s="23">
        <v>1</v>
      </c>
      <c r="E59" s="23" t="s">
        <v>193</v>
      </c>
      <c r="F59" s="23" t="s">
        <v>749</v>
      </c>
      <c r="G59" s="23" t="str">
        <f>PRODUCTOS!F56</f>
        <v>0023-01-00049</v>
      </c>
      <c r="H59" s="23"/>
      <c r="I59" s="29" t="s">
        <v>161</v>
      </c>
      <c r="J59" s="25">
        <v>0.2</v>
      </c>
      <c r="K59" s="24" t="s">
        <v>137</v>
      </c>
      <c r="L59" s="24" t="s">
        <v>95</v>
      </c>
      <c r="M59" s="26" t="s">
        <v>189</v>
      </c>
      <c r="N59" s="24" t="s">
        <v>830</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1522</v>
      </c>
      <c r="J60" s="25">
        <v>0.5</v>
      </c>
      <c r="K60" s="24" t="s">
        <v>133</v>
      </c>
      <c r="L60" s="24" t="s">
        <v>772</v>
      </c>
      <c r="M60" s="26" t="s">
        <v>766</v>
      </c>
      <c r="N60" s="24" t="s">
        <v>791</v>
      </c>
      <c r="O60" s="24" t="s">
        <v>1519</v>
      </c>
      <c r="P60" s="24" t="s">
        <v>1522</v>
      </c>
      <c r="Q60" s="24" t="s">
        <v>1523</v>
      </c>
      <c r="R60" s="24"/>
      <c r="S60" s="24" t="s">
        <v>1520</v>
      </c>
      <c r="T60" s="28"/>
      <c r="U60" s="28">
        <v>44133</v>
      </c>
    </row>
    <row r="61" spans="2:21" hidden="1" x14ac:dyDescent="0.35">
      <c r="B61" s="27" t="s">
        <v>10</v>
      </c>
      <c r="C61" s="107" t="s">
        <v>768</v>
      </c>
      <c r="D61" s="23">
        <v>2</v>
      </c>
      <c r="E61" s="23" t="s">
        <v>193</v>
      </c>
      <c r="F61" s="23" t="s">
        <v>749</v>
      </c>
      <c r="G61" s="23" t="str">
        <f>PRODUCTOS!F58</f>
        <v>0009-01-00051</v>
      </c>
      <c r="H61" s="23"/>
      <c r="I61" s="29" t="s">
        <v>1522</v>
      </c>
      <c r="J61" s="25">
        <v>0.5</v>
      </c>
      <c r="K61" s="24" t="s">
        <v>133</v>
      </c>
      <c r="L61" s="24" t="s">
        <v>772</v>
      </c>
      <c r="M61" s="26" t="s">
        <v>766</v>
      </c>
      <c r="N61" s="24" t="s">
        <v>791</v>
      </c>
      <c r="O61" s="24" t="s">
        <v>1519</v>
      </c>
      <c r="P61" s="24" t="s">
        <v>1522</v>
      </c>
      <c r="Q61" s="24" t="s">
        <v>1523</v>
      </c>
      <c r="R61" s="24"/>
      <c r="S61" s="24" t="s">
        <v>1520</v>
      </c>
      <c r="T61" s="28"/>
      <c r="U61" s="28">
        <v>44133</v>
      </c>
    </row>
    <row r="62" spans="2:21" hidden="1" x14ac:dyDescent="0.35">
      <c r="B62" s="27" t="s">
        <v>10</v>
      </c>
      <c r="C62" s="107" t="s">
        <v>769</v>
      </c>
      <c r="D62" s="23">
        <v>3</v>
      </c>
      <c r="E62" s="23" t="s">
        <v>193</v>
      </c>
      <c r="F62" s="23" t="s">
        <v>749</v>
      </c>
      <c r="G62" s="23" t="str">
        <f>PRODUCTOS!F48</f>
        <v>0009-01-00041</v>
      </c>
      <c r="H62" s="23"/>
      <c r="I62" s="29" t="s">
        <v>1522</v>
      </c>
      <c r="J62" s="25">
        <v>0.5</v>
      </c>
      <c r="K62" s="24" t="s">
        <v>133</v>
      </c>
      <c r="L62" s="24" t="s">
        <v>772</v>
      </c>
      <c r="M62" s="26" t="s">
        <v>766</v>
      </c>
      <c r="N62" s="24" t="s">
        <v>791</v>
      </c>
      <c r="O62" s="24" t="s">
        <v>1519</v>
      </c>
      <c r="P62" s="24" t="s">
        <v>1522</v>
      </c>
      <c r="Q62" s="24" t="s">
        <v>1523</v>
      </c>
      <c r="R62" s="24"/>
      <c r="S62" s="24" t="s">
        <v>1520</v>
      </c>
      <c r="T62" s="28"/>
      <c r="U62" s="28">
        <v>44133</v>
      </c>
    </row>
    <row r="63" spans="2:21" hidden="1" x14ac:dyDescent="0.35">
      <c r="B63" s="27" t="s">
        <v>10</v>
      </c>
      <c r="C63" s="107" t="s">
        <v>770</v>
      </c>
      <c r="D63" s="23">
        <v>4</v>
      </c>
      <c r="E63" s="23" t="s">
        <v>193</v>
      </c>
      <c r="F63" s="23" t="s">
        <v>749</v>
      </c>
      <c r="G63" s="23" t="str">
        <f>PRODUCTOS!F49</f>
        <v>0009-01-00042</v>
      </c>
      <c r="H63" s="23"/>
      <c r="I63" s="29" t="s">
        <v>1522</v>
      </c>
      <c r="J63" s="25">
        <v>0.5</v>
      </c>
      <c r="K63" s="24" t="s">
        <v>133</v>
      </c>
      <c r="L63" s="24" t="s">
        <v>772</v>
      </c>
      <c r="M63" s="26" t="s">
        <v>766</v>
      </c>
      <c r="N63" s="24" t="s">
        <v>791</v>
      </c>
      <c r="O63" s="24" t="s">
        <v>1519</v>
      </c>
      <c r="P63" s="24" t="s">
        <v>1522</v>
      </c>
      <c r="Q63" s="24" t="s">
        <v>1523</v>
      </c>
      <c r="R63" s="24"/>
      <c r="S63" s="24" t="s">
        <v>1520</v>
      </c>
      <c r="T63" s="28"/>
      <c r="U63" s="28">
        <v>44133</v>
      </c>
    </row>
    <row r="64" spans="2:21" hidden="1" x14ac:dyDescent="0.35">
      <c r="B64" s="27" t="s">
        <v>10</v>
      </c>
      <c r="C64" s="24" t="s">
        <v>771</v>
      </c>
      <c r="D64" s="23">
        <v>5</v>
      </c>
      <c r="E64" s="23" t="s">
        <v>193</v>
      </c>
      <c r="F64" s="23" t="s">
        <v>749</v>
      </c>
      <c r="G64" s="23" t="str">
        <f>PRODUCTOS!F59</f>
        <v>0009-01-00052</v>
      </c>
      <c r="H64" s="23"/>
      <c r="I64" s="29" t="s">
        <v>1522</v>
      </c>
      <c r="J64" s="25">
        <v>0.5</v>
      </c>
      <c r="K64" s="24" t="s">
        <v>133</v>
      </c>
      <c r="L64" s="24" t="s">
        <v>772</v>
      </c>
      <c r="M64" s="26" t="s">
        <v>766</v>
      </c>
      <c r="N64" s="24" t="s">
        <v>792</v>
      </c>
      <c r="O64" s="24" t="s">
        <v>1519</v>
      </c>
      <c r="P64" s="24" t="s">
        <v>1522</v>
      </c>
      <c r="Q64" s="24" t="s">
        <v>1523</v>
      </c>
      <c r="R64" s="24"/>
      <c r="S64" s="24" t="s">
        <v>1540</v>
      </c>
      <c r="T64" s="28"/>
      <c r="U64" s="28">
        <v>44133</v>
      </c>
    </row>
    <row r="65" spans="2:21" hidden="1" x14ac:dyDescent="0.35">
      <c r="B65" s="27" t="s">
        <v>12</v>
      </c>
      <c r="C65" s="24" t="s">
        <v>836</v>
      </c>
      <c r="D65" s="23">
        <v>1</v>
      </c>
      <c r="E65" s="23" t="s">
        <v>193</v>
      </c>
      <c r="F65" s="23" t="s">
        <v>749</v>
      </c>
      <c r="G65" s="23" t="str">
        <f>PRODUCTOS!F19</f>
        <v>0011-01-00012</v>
      </c>
      <c r="H65" s="23"/>
      <c r="I65" s="29" t="s">
        <v>203</v>
      </c>
      <c r="J65" s="25">
        <v>1</v>
      </c>
      <c r="K65" s="24"/>
      <c r="L65" s="24"/>
      <c r="M65" s="26" t="s">
        <v>189</v>
      </c>
      <c r="N65" s="24" t="s">
        <v>1524</v>
      </c>
      <c r="O65" s="24"/>
      <c r="P65" s="24"/>
      <c r="Q65" s="24" t="s">
        <v>1520</v>
      </c>
      <c r="R65" s="24"/>
      <c r="S65" s="24"/>
      <c r="T65" s="28"/>
      <c r="U65" s="28"/>
    </row>
    <row r="66" spans="2:21" ht="42" hidden="1" customHeight="1" x14ac:dyDescent="0.35">
      <c r="B66" s="27" t="s">
        <v>12</v>
      </c>
      <c r="C66" s="24" t="s">
        <v>837</v>
      </c>
      <c r="D66" s="23">
        <v>2</v>
      </c>
      <c r="E66" s="23" t="s">
        <v>193</v>
      </c>
      <c r="F66" s="23" t="s">
        <v>750</v>
      </c>
      <c r="G66" s="23"/>
      <c r="H66" s="23"/>
      <c r="I66" s="29" t="s">
        <v>161</v>
      </c>
      <c r="J66" s="25"/>
      <c r="K66" s="24"/>
      <c r="L66" s="24"/>
      <c r="M66" s="26"/>
      <c r="N66" s="24"/>
      <c r="O66" s="24"/>
      <c r="P66" s="24"/>
      <c r="Q66" s="24"/>
      <c r="R66" s="24"/>
      <c r="S66" s="24"/>
      <c r="T66" s="28"/>
      <c r="U66" s="28"/>
    </row>
    <row r="67" spans="2:21" hidden="1" x14ac:dyDescent="0.35">
      <c r="B67" s="27" t="s">
        <v>15</v>
      </c>
      <c r="C67" s="24" t="s">
        <v>838</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845</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hidden="1" x14ac:dyDescent="0.35">
      <c r="B69" s="27" t="s">
        <v>9</v>
      </c>
      <c r="C69" s="24" t="s">
        <v>839</v>
      </c>
      <c r="D69" s="23">
        <v>1</v>
      </c>
      <c r="E69" s="23" t="s">
        <v>193</v>
      </c>
      <c r="F69" s="23" t="s">
        <v>750</v>
      </c>
      <c r="G69" s="23"/>
      <c r="H69" s="23"/>
      <c r="I69" s="29" t="s">
        <v>162</v>
      </c>
      <c r="J69" s="25">
        <v>0</v>
      </c>
      <c r="K69" s="24"/>
      <c r="L69" s="24"/>
      <c r="M69" s="26"/>
      <c r="N69" s="24"/>
      <c r="O69" s="24"/>
      <c r="P69" s="24"/>
      <c r="Q69" s="24"/>
      <c r="R69" s="24"/>
      <c r="S69" s="24"/>
      <c r="T69" s="28"/>
      <c r="U69" s="28"/>
    </row>
    <row r="70" spans="2:21" hidden="1" x14ac:dyDescent="0.35">
      <c r="B70" s="27" t="s">
        <v>9</v>
      </c>
      <c r="C70" s="24" t="s">
        <v>840</v>
      </c>
      <c r="D70" s="23">
        <v>2</v>
      </c>
      <c r="E70" s="23" t="s">
        <v>193</v>
      </c>
      <c r="F70" s="23" t="s">
        <v>750</v>
      </c>
      <c r="G70" s="23"/>
      <c r="H70" s="23"/>
      <c r="I70" s="29" t="s">
        <v>162</v>
      </c>
      <c r="J70" s="25">
        <v>0</v>
      </c>
      <c r="K70" s="24"/>
      <c r="L70" s="24"/>
      <c r="M70" s="26"/>
      <c r="N70" s="24"/>
      <c r="O70" s="24"/>
      <c r="P70" s="24"/>
      <c r="Q70" s="24"/>
      <c r="R70" s="24"/>
      <c r="S70" s="24"/>
      <c r="T70" s="28"/>
      <c r="U70" s="28"/>
    </row>
    <row r="71" spans="2:21" hidden="1" x14ac:dyDescent="0.35">
      <c r="B71" s="27" t="s">
        <v>9</v>
      </c>
      <c r="C71" s="24" t="s">
        <v>841</v>
      </c>
      <c r="D71" s="23">
        <v>3</v>
      </c>
      <c r="E71" s="23" t="s">
        <v>193</v>
      </c>
      <c r="F71" s="23" t="s">
        <v>750</v>
      </c>
      <c r="G71" s="23"/>
      <c r="H71" s="23"/>
      <c r="I71" s="29" t="s">
        <v>161</v>
      </c>
      <c r="J71" s="25"/>
      <c r="K71" s="24"/>
      <c r="L71" s="24"/>
      <c r="M71" s="26"/>
      <c r="N71" s="24"/>
      <c r="O71" s="24"/>
      <c r="P71" s="24"/>
      <c r="Q71" s="24"/>
      <c r="R71" s="24"/>
      <c r="S71" s="24"/>
      <c r="T71" s="28"/>
      <c r="U71" s="28"/>
    </row>
    <row r="72" spans="2:21" hidden="1" x14ac:dyDescent="0.35">
      <c r="B72" s="27" t="s">
        <v>832</v>
      </c>
      <c r="C72" s="24" t="s">
        <v>842</v>
      </c>
      <c r="D72" s="23">
        <v>1</v>
      </c>
      <c r="E72" s="23" t="s">
        <v>765</v>
      </c>
      <c r="F72" s="23" t="s">
        <v>749</v>
      </c>
      <c r="G72" s="23" t="str">
        <f>PRODUCTOS!F33</f>
        <v>0019-02-00026</v>
      </c>
      <c r="H72" s="23"/>
      <c r="I72" s="29" t="s">
        <v>161</v>
      </c>
      <c r="J72" s="25">
        <v>0.9</v>
      </c>
      <c r="K72" s="24"/>
      <c r="L72" s="24"/>
      <c r="M72" s="26" t="s">
        <v>189</v>
      </c>
      <c r="N72" s="24" t="s">
        <v>1521</v>
      </c>
      <c r="O72" s="24" t="s">
        <v>1519</v>
      </c>
      <c r="P72" s="24" t="s">
        <v>1519</v>
      </c>
      <c r="Q72" s="24" t="s">
        <v>1520</v>
      </c>
      <c r="R72" s="24"/>
      <c r="S72" s="24"/>
      <c r="T72" s="28"/>
      <c r="U72" s="28"/>
    </row>
    <row r="73" spans="2:21" hidden="1" x14ac:dyDescent="0.35">
      <c r="B73" s="27" t="s">
        <v>832</v>
      </c>
      <c r="C73" s="24" t="s">
        <v>842</v>
      </c>
      <c r="D73" s="23">
        <v>2</v>
      </c>
      <c r="E73" s="23" t="s">
        <v>835</v>
      </c>
      <c r="F73" s="23" t="s">
        <v>749</v>
      </c>
      <c r="G73" s="23" t="str">
        <f>PRODUCTOS!F34</f>
        <v>0019-04-00027</v>
      </c>
      <c r="H73" s="23"/>
      <c r="I73" s="29" t="s">
        <v>162</v>
      </c>
      <c r="J73" s="25">
        <v>0</v>
      </c>
      <c r="K73" s="24"/>
      <c r="L73" s="24"/>
      <c r="M73" s="26"/>
      <c r="N73" s="24"/>
      <c r="O73" s="24"/>
      <c r="P73" s="24"/>
      <c r="Q73" s="24"/>
      <c r="R73" s="24"/>
      <c r="S73" s="24"/>
      <c r="T73" s="28"/>
      <c r="U73" s="28"/>
    </row>
    <row r="74" spans="2:21" ht="24" hidden="1" x14ac:dyDescent="0.35">
      <c r="B74" s="27" t="s">
        <v>7</v>
      </c>
      <c r="C74" s="24" t="s">
        <v>933</v>
      </c>
      <c r="D74" s="23">
        <v>1</v>
      </c>
      <c r="E74" s="23" t="s">
        <v>834</v>
      </c>
      <c r="F74" s="23" t="s">
        <v>749</v>
      </c>
      <c r="G74" s="23" t="str">
        <f>PRODUCTOS!F65</f>
        <v>0006-00-00058</v>
      </c>
      <c r="H74" s="23"/>
      <c r="I74" s="29" t="s">
        <v>161</v>
      </c>
      <c r="J74" s="25"/>
      <c r="K74" s="24"/>
      <c r="L74" s="24" t="s">
        <v>953</v>
      </c>
      <c r="M74" s="26"/>
      <c r="N74" s="24" t="s">
        <v>843</v>
      </c>
      <c r="O74" s="24"/>
      <c r="P74" s="24"/>
      <c r="Q74" s="24"/>
      <c r="R74" s="24"/>
      <c r="S74" s="24"/>
      <c r="T74" s="28"/>
      <c r="U74" s="28"/>
    </row>
    <row r="75" spans="2:21" ht="24" hidden="1" x14ac:dyDescent="0.35">
      <c r="B75" s="27" t="s">
        <v>7</v>
      </c>
      <c r="C75" s="24" t="s">
        <v>934</v>
      </c>
      <c r="D75" s="23">
        <v>2</v>
      </c>
      <c r="E75" s="23" t="s">
        <v>834</v>
      </c>
      <c r="F75" s="23" t="s">
        <v>749</v>
      </c>
      <c r="G75" s="23" t="str">
        <f>PRODUCTOS!F66</f>
        <v>0006-00-00059</v>
      </c>
      <c r="H75" s="23"/>
      <c r="I75" s="29" t="s">
        <v>161</v>
      </c>
      <c r="J75" s="25"/>
      <c r="K75" s="24"/>
      <c r="L75" s="24" t="s">
        <v>953</v>
      </c>
      <c r="M75" s="26"/>
      <c r="N75" s="24" t="s">
        <v>844</v>
      </c>
      <c r="O75" s="24"/>
      <c r="P75" s="24"/>
      <c r="Q75" s="24"/>
      <c r="R75" s="24"/>
      <c r="S75" s="24"/>
      <c r="T75" s="28"/>
      <c r="U75" s="28"/>
    </row>
    <row r="76" spans="2:21" hidden="1" x14ac:dyDescent="0.35">
      <c r="B76" s="27" t="s">
        <v>833</v>
      </c>
      <c r="C76" s="24" t="s">
        <v>935</v>
      </c>
      <c r="D76" s="23">
        <v>1</v>
      </c>
      <c r="E76" s="23" t="s">
        <v>834</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833</v>
      </c>
      <c r="C77" s="24" t="s">
        <v>952</v>
      </c>
      <c r="D77" s="23">
        <v>2</v>
      </c>
      <c r="E77" s="23" t="s">
        <v>834</v>
      </c>
      <c r="F77" s="23" t="s">
        <v>750</v>
      </c>
      <c r="G77" s="23"/>
      <c r="H77" s="23"/>
      <c r="I77" s="29" t="s">
        <v>162</v>
      </c>
      <c r="J77" s="25">
        <v>0</v>
      </c>
      <c r="K77" s="24"/>
      <c r="L77" s="24" t="s">
        <v>127</v>
      </c>
      <c r="M77" s="26" t="s">
        <v>189</v>
      </c>
      <c r="N77" s="24"/>
      <c r="O77" s="24"/>
      <c r="P77" s="24"/>
      <c r="Q77" s="24"/>
      <c r="R77" s="24"/>
      <c r="S77" s="24"/>
      <c r="T77" s="28"/>
      <c r="U77" s="28"/>
    </row>
    <row r="78" spans="2:21" hidden="1" x14ac:dyDescent="0.35">
      <c r="B78" s="27" t="s">
        <v>668</v>
      </c>
      <c r="C78" s="41" t="s">
        <v>1194</v>
      </c>
      <c r="D78" s="23">
        <v>1</v>
      </c>
      <c r="E78" s="23" t="s">
        <v>193</v>
      </c>
      <c r="F78" s="23" t="s">
        <v>750</v>
      </c>
      <c r="G78" s="23"/>
      <c r="H78" s="23"/>
      <c r="I78" s="29" t="s">
        <v>161</v>
      </c>
      <c r="J78" s="25"/>
      <c r="K78" s="24"/>
      <c r="L78" s="24" t="s">
        <v>107</v>
      </c>
      <c r="M78" s="26"/>
      <c r="N78" s="24"/>
      <c r="O78" s="24"/>
      <c r="P78" s="24"/>
      <c r="Q78" s="24"/>
      <c r="R78" s="24"/>
      <c r="S78" s="24"/>
      <c r="T78" s="28"/>
      <c r="U78" s="28"/>
    </row>
    <row r="79" spans="2:21" hidden="1" x14ac:dyDescent="0.35">
      <c r="B79" s="27" t="s">
        <v>668</v>
      </c>
      <c r="C79" s="41" t="s">
        <v>1195</v>
      </c>
      <c r="D79" s="23">
        <v>2</v>
      </c>
      <c r="E79" s="23" t="s">
        <v>835</v>
      </c>
      <c r="F79" s="23" t="s">
        <v>750</v>
      </c>
      <c r="G79" s="23"/>
      <c r="H79" s="23"/>
      <c r="I79" s="29" t="s">
        <v>161</v>
      </c>
      <c r="J79" s="25"/>
      <c r="K79" s="24"/>
      <c r="L79" s="24"/>
      <c r="M79" s="26"/>
      <c r="N79" s="24"/>
      <c r="O79" s="24"/>
      <c r="P79" s="24"/>
      <c r="Q79" s="24"/>
      <c r="R79" s="24"/>
      <c r="S79" s="24"/>
      <c r="T79" s="28"/>
      <c r="U79" s="28"/>
    </row>
    <row r="80" spans="2:21" ht="24" hidden="1" x14ac:dyDescent="0.35">
      <c r="B80" s="27" t="s">
        <v>1094</v>
      </c>
      <c r="C80" s="24" t="s">
        <v>850</v>
      </c>
      <c r="D80" s="23">
        <v>1</v>
      </c>
      <c r="E80" s="23" t="s">
        <v>834</v>
      </c>
      <c r="F80" s="23" t="s">
        <v>749</v>
      </c>
      <c r="G80" s="23" t="str">
        <f>PRODUCTOS!F47</f>
        <v>0005-01-00040</v>
      </c>
      <c r="H80" s="23"/>
      <c r="I80" s="29" t="s">
        <v>161</v>
      </c>
      <c r="J80" s="25">
        <v>0.7</v>
      </c>
      <c r="K80" s="24"/>
      <c r="L80" s="24"/>
      <c r="M80" s="26"/>
      <c r="N80" s="24"/>
      <c r="O80" s="24" t="s">
        <v>1519</v>
      </c>
      <c r="P80" s="24" t="s">
        <v>1520</v>
      </c>
      <c r="Q80" s="24" t="s">
        <v>1520</v>
      </c>
      <c r="R80" s="24"/>
      <c r="S80" s="24"/>
      <c r="T80" s="28"/>
      <c r="U80" s="28"/>
    </row>
    <row r="81" spans="2:21" hidden="1" x14ac:dyDescent="0.35">
      <c r="B81" s="27" t="s">
        <v>846</v>
      </c>
      <c r="C81" s="24" t="s">
        <v>849</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idden="1" x14ac:dyDescent="0.35">
      <c r="B82" s="27" t="s">
        <v>847</v>
      </c>
      <c r="C82" s="24" t="s">
        <v>848</v>
      </c>
      <c r="D82" s="23">
        <v>1</v>
      </c>
      <c r="E82" s="23" t="s">
        <v>193</v>
      </c>
      <c r="F82" s="23" t="s">
        <v>749</v>
      </c>
      <c r="G82" s="23" t="str">
        <f>PRODUCTOS!F55</f>
        <v>0022-01-00048</v>
      </c>
      <c r="H82" s="23"/>
      <c r="I82" s="29" t="s">
        <v>161</v>
      </c>
      <c r="J82" s="25"/>
      <c r="K82" s="24"/>
      <c r="L82" s="24" t="s">
        <v>169</v>
      </c>
      <c r="M82" s="26"/>
      <c r="N82" s="24" t="s">
        <v>1093</v>
      </c>
      <c r="O82" s="24"/>
      <c r="P82" s="24"/>
      <c r="Q82" s="24"/>
      <c r="R82" s="24"/>
      <c r="S82" s="24"/>
      <c r="T82" s="28"/>
      <c r="U82" s="28"/>
    </row>
    <row r="83" spans="2:21" hidden="1" x14ac:dyDescent="0.35">
      <c r="B83" s="27" t="s">
        <v>925</v>
      </c>
      <c r="C83" s="24" t="s">
        <v>926</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925</v>
      </c>
      <c r="C84" s="24" t="s">
        <v>928</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925</v>
      </c>
      <c r="C85" s="24" t="s">
        <v>930</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925</v>
      </c>
      <c r="C86" s="24" t="s">
        <v>932</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hidden="1" x14ac:dyDescent="0.35">
      <c r="B87" s="27" t="s">
        <v>832</v>
      </c>
      <c r="C87" s="107" t="s">
        <v>910</v>
      </c>
      <c r="D87" s="23"/>
      <c r="E87" s="23"/>
      <c r="F87" s="23" t="s">
        <v>749</v>
      </c>
      <c r="G87" s="23" t="str">
        <f>PRODUCTOS!F52</f>
        <v>0019-02-00045</v>
      </c>
      <c r="H87" s="23"/>
      <c r="I87" s="29"/>
      <c r="J87" s="25"/>
      <c r="K87" s="24" t="s">
        <v>137</v>
      </c>
      <c r="L87" s="24" t="s">
        <v>943</v>
      </c>
      <c r="M87" s="26"/>
      <c r="N87" s="24"/>
      <c r="O87" s="24"/>
      <c r="P87" s="24"/>
      <c r="Q87" s="24"/>
      <c r="R87" s="24"/>
      <c r="S87" s="24"/>
      <c r="T87" s="40"/>
      <c r="U87" s="40"/>
    </row>
    <row r="88" spans="2:21" hidden="1" x14ac:dyDescent="0.35">
      <c r="B88" s="27" t="s">
        <v>14</v>
      </c>
      <c r="C88" s="24" t="s">
        <v>951</v>
      </c>
      <c r="D88" s="23"/>
      <c r="E88" s="23"/>
      <c r="F88" s="23" t="s">
        <v>749</v>
      </c>
      <c r="G88" s="23" t="str">
        <f>PRODUCTOS!F46</f>
        <v>0013-01-00039</v>
      </c>
      <c r="H88" s="23"/>
      <c r="I88" s="29"/>
      <c r="J88" s="25"/>
      <c r="K88" s="24"/>
      <c r="L88" s="24"/>
      <c r="M88" s="26"/>
      <c r="N88" s="24"/>
      <c r="O88" s="24"/>
      <c r="P88" s="24"/>
      <c r="Q88" s="24"/>
      <c r="R88" s="24"/>
      <c r="S88" s="24"/>
      <c r="T88" s="40"/>
      <c r="U88" s="40"/>
    </row>
    <row r="89" spans="2:21" ht="24" hidden="1" x14ac:dyDescent="0.35">
      <c r="B89" s="27" t="s">
        <v>4</v>
      </c>
      <c r="C89" s="41" t="s">
        <v>222</v>
      </c>
      <c r="D89" s="23"/>
      <c r="E89" s="23"/>
      <c r="F89" s="23" t="s">
        <v>749</v>
      </c>
      <c r="G89" s="23" t="str">
        <f>PRODUCTOS!F25</f>
        <v>0002-01-00018</v>
      </c>
      <c r="H89" s="23"/>
      <c r="I89" s="29"/>
      <c r="J89" s="25"/>
      <c r="K89" s="24"/>
      <c r="L89" s="41" t="s">
        <v>99</v>
      </c>
      <c r="M89" s="26"/>
      <c r="N89" s="24"/>
      <c r="O89" s="24"/>
      <c r="P89" s="24"/>
      <c r="Q89" s="24"/>
      <c r="R89" s="24"/>
      <c r="S89" s="24"/>
      <c r="T89" s="40"/>
      <c r="U89" s="40"/>
    </row>
    <row r="90" spans="2:21" ht="24" hidden="1" x14ac:dyDescent="0.35">
      <c r="B90" s="27" t="s">
        <v>4</v>
      </c>
      <c r="C90" s="125" t="s">
        <v>252</v>
      </c>
      <c r="D90" s="23"/>
      <c r="E90" s="23" t="s">
        <v>193</v>
      </c>
      <c r="F90" s="23" t="s">
        <v>749</v>
      </c>
      <c r="G90" s="23" t="str">
        <f>PRODUCTOS!F26</f>
        <v>0002-01-00019</v>
      </c>
      <c r="H90" s="23"/>
      <c r="I90" s="29"/>
      <c r="J90" s="25"/>
      <c r="K90" s="24"/>
      <c r="L90" s="41" t="s">
        <v>99</v>
      </c>
      <c r="M90" s="26"/>
      <c r="N90" s="24"/>
      <c r="O90" s="24"/>
      <c r="P90" s="24"/>
      <c r="Q90" s="24"/>
      <c r="R90" s="24"/>
      <c r="S90" s="24"/>
      <c r="T90" s="40"/>
      <c r="U90" s="40"/>
    </row>
    <row r="91" spans="2:21" ht="24" hidden="1" x14ac:dyDescent="0.35">
      <c r="B91" s="27" t="s">
        <v>4</v>
      </c>
      <c r="C91" s="125" t="s">
        <v>220</v>
      </c>
      <c r="D91" s="23"/>
      <c r="E91" s="23" t="s">
        <v>834</v>
      </c>
      <c r="F91" s="23" t="s">
        <v>749</v>
      </c>
      <c r="G91" s="23" t="str">
        <f>PRODUCTOS!F27</f>
        <v>0002-01-00020</v>
      </c>
      <c r="H91" s="23"/>
      <c r="I91" s="29" t="s">
        <v>161</v>
      </c>
      <c r="J91" s="25">
        <v>0.5</v>
      </c>
      <c r="K91" s="24"/>
      <c r="L91" s="41" t="s">
        <v>99</v>
      </c>
      <c r="M91" s="26" t="s">
        <v>1536</v>
      </c>
      <c r="N91" s="24" t="s">
        <v>1525</v>
      </c>
      <c r="O91" s="24"/>
      <c r="P91" s="24"/>
      <c r="Q91" s="24"/>
      <c r="R91" s="24"/>
      <c r="S91" s="24"/>
      <c r="T91" s="40"/>
      <c r="U91" s="40"/>
    </row>
    <row r="92" spans="2:21" ht="24" hidden="1" x14ac:dyDescent="0.35">
      <c r="B92" s="27" t="s">
        <v>4</v>
      </c>
      <c r="C92" s="125" t="s">
        <v>227</v>
      </c>
      <c r="D92" s="23"/>
      <c r="E92" s="23"/>
      <c r="F92" s="23" t="s">
        <v>749</v>
      </c>
      <c r="G92" s="23" t="str">
        <f>PRODUCTOS!F28</f>
        <v>0002-01-00021</v>
      </c>
      <c r="H92" s="23"/>
      <c r="I92" s="29"/>
      <c r="J92" s="25"/>
      <c r="K92" s="24"/>
      <c r="L92" s="41" t="s">
        <v>99</v>
      </c>
      <c r="M92" s="26"/>
      <c r="N92" s="24"/>
      <c r="O92" s="24"/>
      <c r="P92" s="24"/>
      <c r="Q92" s="24"/>
      <c r="R92" s="24"/>
      <c r="S92" s="24"/>
      <c r="T92" s="40"/>
      <c r="U92" s="40"/>
    </row>
    <row r="93" spans="2:21" ht="24" x14ac:dyDescent="0.35">
      <c r="B93" s="27" t="s">
        <v>5</v>
      </c>
      <c r="C93" s="24" t="s">
        <v>1169</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x14ac:dyDescent="0.35">
      <c r="B94" s="27" t="s">
        <v>5</v>
      </c>
      <c r="C94" s="24" t="s">
        <v>1077</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1078</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1082</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1083</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5</v>
      </c>
      <c r="C98" s="24" t="s">
        <v>1084</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8" t="s">
        <v>3</v>
      </c>
      <c r="C99" s="107" t="s">
        <v>1200</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1126</v>
      </c>
      <c r="D100" s="23"/>
      <c r="E100" s="23" t="s">
        <v>193</v>
      </c>
      <c r="F100" s="23" t="s">
        <v>749</v>
      </c>
      <c r="G100" s="23" t="str">
        <f>PRODUCTOS!F75</f>
        <v>0001-01-00068</v>
      </c>
      <c r="H100" s="23"/>
      <c r="I100" s="29" t="s">
        <v>1140</v>
      </c>
      <c r="J100" s="25">
        <v>1</v>
      </c>
      <c r="K100" s="24"/>
      <c r="L100" s="24"/>
      <c r="M100" s="26" t="s">
        <v>189</v>
      </c>
      <c r="N100" s="24"/>
      <c r="O100" s="24"/>
      <c r="P100" s="24"/>
      <c r="Q100" s="24" t="s">
        <v>1140</v>
      </c>
      <c r="R100" s="24"/>
      <c r="S100" s="24"/>
      <c r="T100" s="40"/>
      <c r="U100" s="40"/>
    </row>
    <row r="101" spans="2:21" hidden="1" x14ac:dyDescent="0.35">
      <c r="B101" s="27" t="s">
        <v>6</v>
      </c>
      <c r="C101" s="24" t="s">
        <v>1183</v>
      </c>
      <c r="D101" s="23"/>
      <c r="E101" s="23" t="s">
        <v>193</v>
      </c>
      <c r="F101" s="23" t="s">
        <v>749</v>
      </c>
      <c r="G101" s="23" t="str">
        <f>PRODUCTOS!F77</f>
        <v>0004-01-00070</v>
      </c>
      <c r="H101" s="23"/>
      <c r="I101" s="29" t="s">
        <v>203</v>
      </c>
      <c r="J101" s="25">
        <v>1</v>
      </c>
      <c r="K101" s="24" t="s">
        <v>133</v>
      </c>
      <c r="L101" s="24"/>
      <c r="M101" s="189" t="s">
        <v>1536</v>
      </c>
      <c r="N101" s="24" t="s">
        <v>1524</v>
      </c>
      <c r="O101" s="24" t="s">
        <v>1519</v>
      </c>
      <c r="P101" s="24" t="s">
        <v>1519</v>
      </c>
      <c r="Q101" s="24" t="s">
        <v>1520</v>
      </c>
      <c r="R101" s="24"/>
      <c r="S101" s="24"/>
      <c r="T101" s="40"/>
      <c r="U101" s="40">
        <v>44167</v>
      </c>
    </row>
    <row r="102" spans="2:21" hidden="1" x14ac:dyDescent="0.35">
      <c r="B102" s="27" t="s">
        <v>6</v>
      </c>
      <c r="C102" s="24" t="s">
        <v>1177</v>
      </c>
      <c r="D102" s="23"/>
      <c r="E102" s="23" t="s">
        <v>193</v>
      </c>
      <c r="F102" s="23" t="s">
        <v>749</v>
      </c>
      <c r="G102" s="23" t="str">
        <f>PRODUCTOS!F80</f>
        <v>0004-01-00073</v>
      </c>
      <c r="H102" s="23"/>
      <c r="I102" s="29" t="s">
        <v>1523</v>
      </c>
      <c r="J102" s="25"/>
      <c r="K102" s="24"/>
      <c r="L102" s="24" t="s">
        <v>125</v>
      </c>
      <c r="M102" s="26" t="s">
        <v>189</v>
      </c>
      <c r="N102" s="24"/>
      <c r="O102" s="24"/>
      <c r="P102" s="24"/>
      <c r="Q102" s="24"/>
      <c r="R102" s="24"/>
      <c r="S102" s="24"/>
      <c r="T102" s="40"/>
      <c r="U102" s="40"/>
    </row>
    <row r="103" spans="2:21" x14ac:dyDescent="0.35">
      <c r="B103" s="27" t="s">
        <v>5</v>
      </c>
      <c r="C103" s="24" t="s">
        <v>1171</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1172</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hidden="1" x14ac:dyDescent="0.35">
      <c r="B105" s="27" t="s">
        <v>6</v>
      </c>
      <c r="C105" s="24" t="s">
        <v>1184</v>
      </c>
      <c r="D105" s="23"/>
      <c r="E105" s="23" t="s">
        <v>193</v>
      </c>
      <c r="F105" s="23" t="s">
        <v>749</v>
      </c>
      <c r="G105" s="23" t="str">
        <f>PRODUCTOS!F82</f>
        <v>0004-01-00075</v>
      </c>
      <c r="H105" s="23"/>
      <c r="I105" s="29" t="s">
        <v>1523</v>
      </c>
      <c r="J105" s="25"/>
      <c r="K105" s="24"/>
      <c r="L105" s="24" t="s">
        <v>125</v>
      </c>
      <c r="M105" s="26" t="s">
        <v>189</v>
      </c>
      <c r="N105" s="24"/>
      <c r="O105" s="24"/>
      <c r="P105" s="24"/>
      <c r="Q105" s="24"/>
      <c r="R105" s="24"/>
      <c r="S105" s="24"/>
      <c r="T105" s="40"/>
      <c r="U105" s="40"/>
    </row>
    <row r="106" spans="2:21" hidden="1" x14ac:dyDescent="0.35">
      <c r="B106" s="27" t="s">
        <v>6</v>
      </c>
      <c r="C106" s="24" t="s">
        <v>348</v>
      </c>
      <c r="D106" s="23"/>
      <c r="E106" s="23" t="s">
        <v>193</v>
      </c>
      <c r="F106" s="23" t="s">
        <v>749</v>
      </c>
      <c r="G106" s="23" t="str">
        <f>PRODUCTOS!F83</f>
        <v>0004-01-00076</v>
      </c>
      <c r="H106" s="23"/>
      <c r="I106" s="29" t="s">
        <v>1523</v>
      </c>
      <c r="J106" s="25"/>
      <c r="K106" s="24"/>
      <c r="L106" s="24" t="s">
        <v>125</v>
      </c>
      <c r="M106" s="26" t="s">
        <v>189</v>
      </c>
      <c r="N106" s="24"/>
      <c r="O106" s="24"/>
      <c r="P106" s="24"/>
      <c r="Q106" s="24"/>
      <c r="R106" s="24"/>
      <c r="S106" s="24"/>
      <c r="T106" s="40"/>
      <c r="U106" s="40"/>
    </row>
    <row r="107" spans="2:21" hidden="1" x14ac:dyDescent="0.35">
      <c r="B107" s="27" t="s">
        <v>6</v>
      </c>
      <c r="C107" s="24" t="s">
        <v>727</v>
      </c>
      <c r="D107" s="23"/>
      <c r="E107" s="23" t="s">
        <v>193</v>
      </c>
      <c r="F107" s="23" t="s">
        <v>749</v>
      </c>
      <c r="G107" s="23" t="str">
        <f>PRODUCTOS!F84</f>
        <v>0004-01-00077</v>
      </c>
      <c r="H107" s="23"/>
      <c r="I107" s="29" t="s">
        <v>1523</v>
      </c>
      <c r="J107" s="25"/>
      <c r="K107" s="24"/>
      <c r="L107" s="24" t="s">
        <v>125</v>
      </c>
      <c r="M107" s="26" t="s">
        <v>189</v>
      </c>
      <c r="N107" s="24"/>
      <c r="O107" s="24"/>
      <c r="P107" s="24"/>
      <c r="Q107" s="24"/>
      <c r="R107" s="24"/>
      <c r="S107" s="24"/>
      <c r="T107" s="40"/>
      <c r="U107" s="40"/>
    </row>
    <row r="108" spans="2:21" hidden="1" x14ac:dyDescent="0.35">
      <c r="B108" s="27" t="s">
        <v>832</v>
      </c>
      <c r="C108" s="24" t="s">
        <v>1196</v>
      </c>
      <c r="D108" s="23"/>
      <c r="E108" s="23" t="s">
        <v>765</v>
      </c>
      <c r="F108" s="23" t="s">
        <v>749</v>
      </c>
      <c r="G108" s="23" t="str">
        <f>PRODUCTOS!F93</f>
        <v>0019-02-00086</v>
      </c>
      <c r="H108" s="23"/>
      <c r="I108" s="29" t="s">
        <v>161</v>
      </c>
      <c r="J108" s="25">
        <v>0.9</v>
      </c>
      <c r="K108" s="24"/>
      <c r="L108" s="24"/>
      <c r="M108" s="26" t="s">
        <v>189</v>
      </c>
      <c r="N108" s="24" t="s">
        <v>1521</v>
      </c>
      <c r="O108" s="24" t="s">
        <v>1519</v>
      </c>
      <c r="P108" s="24" t="s">
        <v>1519</v>
      </c>
      <c r="Q108" s="24" t="s">
        <v>1520</v>
      </c>
      <c r="R108" s="24"/>
      <c r="S108" s="24"/>
      <c r="T108" s="40"/>
      <c r="U108" s="40"/>
    </row>
    <row r="109" spans="2:21" hidden="1" x14ac:dyDescent="0.35">
      <c r="B109" s="27" t="s">
        <v>832</v>
      </c>
      <c r="C109" s="24" t="s">
        <v>1197</v>
      </c>
      <c r="D109" s="23"/>
      <c r="E109" s="23" t="s">
        <v>765</v>
      </c>
      <c r="F109" s="23" t="s">
        <v>749</v>
      </c>
      <c r="G109" s="23" t="str">
        <f>PRODUCTOS!F94</f>
        <v>0019-02-00087</v>
      </c>
      <c r="H109" s="23"/>
      <c r="I109" s="29" t="s">
        <v>161</v>
      </c>
      <c r="J109" s="25">
        <v>0.9</v>
      </c>
      <c r="K109" s="24"/>
      <c r="L109" s="24"/>
      <c r="M109" s="26" t="s">
        <v>189</v>
      </c>
      <c r="N109" s="24" t="s">
        <v>1521</v>
      </c>
      <c r="O109" s="24" t="s">
        <v>1519</v>
      </c>
      <c r="P109" s="24" t="s">
        <v>1519</v>
      </c>
      <c r="Q109" s="24" t="s">
        <v>1520</v>
      </c>
      <c r="R109" s="24"/>
      <c r="S109" s="24"/>
      <c r="T109" s="40"/>
      <c r="U109" s="40"/>
    </row>
    <row r="110" spans="2:21" hidden="1" x14ac:dyDescent="0.35">
      <c r="B110" s="27" t="s">
        <v>3</v>
      </c>
      <c r="C110" s="24" t="s">
        <v>1126</v>
      </c>
      <c r="D110" s="23"/>
      <c r="E110" s="23" t="s">
        <v>1224</v>
      </c>
      <c r="F110" s="23" t="s">
        <v>749</v>
      </c>
      <c r="G110" s="23" t="str">
        <f>PRODUCTOS!F50</f>
        <v>0001-05-00043</v>
      </c>
      <c r="H110" s="23"/>
      <c r="I110" s="29" t="s">
        <v>1140</v>
      </c>
      <c r="J110" s="25">
        <v>1</v>
      </c>
      <c r="K110" s="24"/>
      <c r="L110" s="24"/>
      <c r="M110" s="26" t="s">
        <v>189</v>
      </c>
      <c r="N110" s="24"/>
      <c r="O110" s="24"/>
      <c r="P110" s="24"/>
      <c r="Q110" s="24" t="s">
        <v>1140</v>
      </c>
      <c r="R110" s="24"/>
      <c r="S110" s="24"/>
      <c r="T110" s="40"/>
      <c r="U110" s="40"/>
    </row>
    <row r="111" spans="2:21" hidden="1" x14ac:dyDescent="0.35">
      <c r="B111" s="27" t="s">
        <v>3</v>
      </c>
      <c r="C111" s="24" t="s">
        <v>1126</v>
      </c>
      <c r="D111" s="23"/>
      <c r="E111" s="23" t="s">
        <v>835</v>
      </c>
      <c r="F111" s="23" t="s">
        <v>749</v>
      </c>
      <c r="G111" s="23" t="str">
        <f>PRODUCTOS!F51</f>
        <v>0001-04-00044</v>
      </c>
      <c r="H111" s="23"/>
      <c r="I111" s="29" t="s">
        <v>1140</v>
      </c>
      <c r="J111" s="25">
        <v>1</v>
      </c>
      <c r="K111" s="24"/>
      <c r="L111" s="24"/>
      <c r="M111" s="26" t="s">
        <v>189</v>
      </c>
      <c r="N111" s="24"/>
      <c r="O111" s="24"/>
      <c r="P111" s="24"/>
      <c r="Q111" s="24" t="s">
        <v>1140</v>
      </c>
      <c r="R111" s="24"/>
      <c r="S111" s="24"/>
      <c r="T111" s="40"/>
      <c r="U111" s="40"/>
    </row>
    <row r="112" spans="2:21" hidden="1" x14ac:dyDescent="0.35">
      <c r="B112" s="27" t="s">
        <v>3</v>
      </c>
      <c r="C112" s="24" t="s">
        <v>1126</v>
      </c>
      <c r="D112" s="23"/>
      <c r="E112" s="23" t="s">
        <v>765</v>
      </c>
      <c r="F112" s="23" t="s">
        <v>749</v>
      </c>
      <c r="G112" s="23" t="str">
        <f>PRODUCTOS!F90</f>
        <v>0001-02-00083</v>
      </c>
      <c r="H112" s="23"/>
      <c r="I112" s="29" t="s">
        <v>1140</v>
      </c>
      <c r="J112" s="25">
        <v>1</v>
      </c>
      <c r="K112" s="24"/>
      <c r="L112" s="24"/>
      <c r="M112" s="26" t="s">
        <v>189</v>
      </c>
      <c r="N112" s="24"/>
      <c r="O112" s="24"/>
      <c r="P112" s="24"/>
      <c r="Q112" s="24" t="s">
        <v>1140</v>
      </c>
      <c r="R112" s="24"/>
      <c r="S112" s="24"/>
      <c r="T112" s="40"/>
      <c r="U112" s="40"/>
    </row>
    <row r="113" spans="2:21" ht="29" hidden="1" x14ac:dyDescent="0.35">
      <c r="B113" s="27" t="s">
        <v>1433</v>
      </c>
      <c r="C113" s="24" t="s">
        <v>1448</v>
      </c>
      <c r="D113" s="23"/>
      <c r="E113" s="23" t="s">
        <v>1226</v>
      </c>
      <c r="F113" s="23" t="s">
        <v>749</v>
      </c>
      <c r="G113" s="23" t="str">
        <f>PRODUCTOS!F96</f>
        <v>0026-04-00089</v>
      </c>
      <c r="H113" s="23"/>
      <c r="I113" s="29" t="s">
        <v>203</v>
      </c>
      <c r="J113" s="25">
        <v>1</v>
      </c>
      <c r="K113" s="24"/>
      <c r="L113" s="24"/>
      <c r="M113" s="26" t="s">
        <v>766</v>
      </c>
      <c r="N113" s="24" t="s">
        <v>1524</v>
      </c>
      <c r="O113" s="24"/>
      <c r="P113" s="24"/>
      <c r="Q113" s="24" t="s">
        <v>1520</v>
      </c>
      <c r="R113" s="24"/>
      <c r="S113" s="24"/>
      <c r="T113" s="40"/>
      <c r="U113" s="40"/>
    </row>
    <row r="114" spans="2:21" hidden="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hidden="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hidden="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hidden="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1223</v>
      </c>
    </row>
    <row r="5" spans="2:3" x14ac:dyDescent="0.35">
      <c r="B5" s="17" t="s">
        <v>1226</v>
      </c>
      <c r="C5" s="113" t="s">
        <v>1239</v>
      </c>
    </row>
    <row r="6" spans="2:3" x14ac:dyDescent="0.35">
      <c r="B6" s="17" t="s">
        <v>193</v>
      </c>
      <c r="C6" s="113" t="s">
        <v>1240</v>
      </c>
    </row>
    <row r="7" spans="2:3" x14ac:dyDescent="0.35">
      <c r="B7" s="17" t="s">
        <v>765</v>
      </c>
      <c r="C7" s="113" t="s">
        <v>1241</v>
      </c>
    </row>
    <row r="8" spans="2:3" x14ac:dyDescent="0.35">
      <c r="B8" s="17" t="s">
        <v>1039</v>
      </c>
      <c r="C8" s="113" t="s">
        <v>1242</v>
      </c>
    </row>
    <row r="9" spans="2:3" x14ac:dyDescent="0.35">
      <c r="B9" s="17" t="s">
        <v>835</v>
      </c>
      <c r="C9" s="113" t="s">
        <v>1243</v>
      </c>
    </row>
    <row r="10" spans="2:3" x14ac:dyDescent="0.35">
      <c r="B10" s="17" t="s">
        <v>1224</v>
      </c>
      <c r="C10" s="113" t="s">
        <v>1244</v>
      </c>
    </row>
    <row r="11" spans="2:3" x14ac:dyDescent="0.35">
      <c r="B11" s="17"/>
      <c r="C11" s="113" t="s">
        <v>1245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E97"/>
  <sheetViews>
    <sheetView showGridLines="0" tabSelected="1" zoomScale="70" zoomScaleNormal="70" workbookViewId="0">
      <pane xSplit="7" ySplit="7" topLeftCell="H8" activePane="bottomRight" state="frozen"/>
      <selection activeCell="J19" sqref="J19"/>
      <selection pane="topRight" activeCell="J19" sqref="J19"/>
      <selection pane="bottomLeft" activeCell="J19" sqref="J19"/>
      <selection pane="bottomRight" activeCell="G99" sqref="G9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2" customWidth="1"/>
    <col min="12" max="12" width="12.90625" customWidth="1"/>
    <col min="13" max="13" width="18.1796875" customWidth="1"/>
    <col min="14" max="14" width="7.08984375" hidden="1" customWidth="1"/>
    <col min="15" max="15" width="11.453125" hidden="1" customWidth="1"/>
    <col min="16" max="16" width="17.90625" hidden="1" customWidth="1"/>
    <col min="17" max="17" width="9.36328125" hidden="1" customWidth="1"/>
    <col min="18" max="18" width="11.08984375" hidden="1" customWidth="1"/>
    <col min="19" max="19" width="15.81640625" hidden="1" customWidth="1"/>
    <col min="20" max="20" width="14.81640625" hidden="1" customWidth="1"/>
    <col min="21" max="21" width="31.36328125" hidden="1" customWidth="1"/>
    <col min="22" max="22" width="23" hidden="1" customWidth="1"/>
    <col min="23" max="23" width="32" hidden="1" customWidth="1"/>
    <col min="24" max="24" width="31.81640625" customWidth="1"/>
    <col min="25" max="25" width="21.453125" hidden="1" customWidth="1"/>
    <col min="26" max="26" width="26.08984375" hidden="1" customWidth="1"/>
    <col min="27" max="27" width="19.453125" hidden="1" customWidth="1"/>
    <col min="28" max="28" width="32" hidden="1" customWidth="1"/>
    <col min="29" max="29" width="25" customWidth="1"/>
    <col min="30" max="30" width="54" customWidth="1"/>
    <col min="40" max="40" width="45.6328125" customWidth="1"/>
    <col min="41" max="41" width="12.81640625" customWidth="1"/>
    <col min="42" max="44" width="26.6328125" customWidth="1"/>
    <col min="47" max="47" width="20.453125" customWidth="1"/>
    <col min="48" max="48" width="12.1796875" customWidth="1"/>
    <col min="50" max="50" width="22.36328125" customWidth="1"/>
    <col min="51" max="51" width="16.1796875" customWidth="1"/>
    <col min="52" max="52" width="22.90625" customWidth="1"/>
    <col min="55" max="55" width="15.1796875" customWidth="1"/>
    <col min="57" max="57" width="32.6328125" customWidth="1"/>
  </cols>
  <sheetData>
    <row r="6" spans="1:57" ht="33.5" customHeight="1" x14ac:dyDescent="0.35"/>
    <row r="7" spans="1:57" s="14" customFormat="1" ht="28.75" customHeight="1" x14ac:dyDescent="0.35">
      <c r="A7" s="14" t="s">
        <v>80</v>
      </c>
      <c r="B7" s="14" t="s">
        <v>1225</v>
      </c>
      <c r="C7" s="14" t="s">
        <v>91</v>
      </c>
      <c r="D7" s="14" t="s">
        <v>31</v>
      </c>
      <c r="E7" s="14" t="s">
        <v>192</v>
      </c>
      <c r="F7" s="14" t="s">
        <v>81</v>
      </c>
      <c r="G7" s="14" t="s">
        <v>34</v>
      </c>
      <c r="H7" s="14" t="s">
        <v>964</v>
      </c>
      <c r="I7" s="14" t="s">
        <v>92</v>
      </c>
      <c r="J7" s="14" t="s">
        <v>950</v>
      </c>
      <c r="K7" s="14" t="s">
        <v>201</v>
      </c>
      <c r="L7" s="14" t="s">
        <v>202</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204</v>
      </c>
      <c r="AB7" s="15" t="s">
        <v>206</v>
      </c>
      <c r="AC7" s="116" t="s">
        <v>1124</v>
      </c>
      <c r="AD7" s="116" t="s">
        <v>851</v>
      </c>
      <c r="AE7" s="116" t="s">
        <v>852</v>
      </c>
      <c r="AF7" s="116" t="s">
        <v>1260</v>
      </c>
      <c r="AG7" s="116" t="s">
        <v>854</v>
      </c>
      <c r="AH7" s="116" t="s">
        <v>1261</v>
      </c>
      <c r="AI7" s="116" t="s">
        <v>856</v>
      </c>
      <c r="AJ7" s="116" t="s">
        <v>1262</v>
      </c>
      <c r="AK7" s="117" t="s">
        <v>1236</v>
      </c>
      <c r="AL7" s="117" t="s">
        <v>1237</v>
      </c>
      <c r="AM7" s="117" t="s">
        <v>1238</v>
      </c>
      <c r="AN7" s="15" t="s">
        <v>1247</v>
      </c>
      <c r="AO7" s="116" t="s">
        <v>858</v>
      </c>
      <c r="AP7" s="116" t="s">
        <v>859</v>
      </c>
      <c r="AQ7" s="116" t="s">
        <v>1408</v>
      </c>
      <c r="AR7" s="116" t="s">
        <v>1409</v>
      </c>
      <c r="AS7" s="116" t="s">
        <v>860</v>
      </c>
      <c r="AT7" s="116" t="s">
        <v>861</v>
      </c>
      <c r="AU7" s="116" t="s">
        <v>862</v>
      </c>
      <c r="AV7" s="118" t="s">
        <v>863</v>
      </c>
      <c r="AW7" s="118" t="s">
        <v>865</v>
      </c>
      <c r="AX7" s="118" t="s">
        <v>866</v>
      </c>
      <c r="AY7" s="118" t="s">
        <v>867</v>
      </c>
      <c r="AZ7" s="117" t="s">
        <v>1544</v>
      </c>
      <c r="BA7" s="119" t="s">
        <v>868</v>
      </c>
      <c r="BB7" s="119" t="s">
        <v>869</v>
      </c>
      <c r="BC7" s="119" t="s">
        <v>870</v>
      </c>
      <c r="BD7" s="119" t="s">
        <v>871</v>
      </c>
      <c r="BE7" s="120" t="s">
        <v>872</v>
      </c>
    </row>
    <row r="8" spans="1:57" ht="93" hidden="1"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1230</v>
      </c>
      <c r="I8" s="2" t="str">
        <f>+VLOOKUP(PRODUCTOS[[#This Row],[id_producto]],PRIORIZACION!$G$11:$J$112,3,0)</f>
        <v>En Desarrollo</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1338</v>
      </c>
      <c r="O8" s="2" t="s">
        <v>199</v>
      </c>
      <c r="P8" s="2"/>
      <c r="Q8" s="2" t="s">
        <v>194</v>
      </c>
      <c r="R8" s="2" t="s">
        <v>1257</v>
      </c>
      <c r="S8" s="2" t="s">
        <v>205</v>
      </c>
      <c r="T8" s="2" t="s">
        <v>1256</v>
      </c>
      <c r="U8" s="7" t="s">
        <v>43</v>
      </c>
      <c r="V8" s="3" t="s">
        <v>44</v>
      </c>
      <c r="W8" s="7"/>
      <c r="X8" s="12"/>
      <c r="Y8" s="12" t="s">
        <v>143</v>
      </c>
      <c r="Z8" s="182" t="s">
        <v>25</v>
      </c>
      <c r="AA8" s="7"/>
      <c r="AB8" s="13" t="s">
        <v>207</v>
      </c>
      <c r="AC8" s="7" t="str">
        <f>PRODUCTOS[[#This Row],[Nombre comercial]]</f>
        <v>Mapa de Femicidios en Chile (2010-2020)</v>
      </c>
      <c r="AD8" s="7" t="s">
        <v>1540</v>
      </c>
      <c r="AE8" s="7" t="s">
        <v>194</v>
      </c>
      <c r="AF8" s="122">
        <v>20</v>
      </c>
      <c r="AG8" s="7" t="s">
        <v>1263</v>
      </c>
      <c r="AH8" s="7" t="s">
        <v>1263</v>
      </c>
      <c r="AI8" s="7" t="s">
        <v>1263</v>
      </c>
      <c r="AJ8" s="7" t="s">
        <v>1263</v>
      </c>
      <c r="AK8" s="167"/>
      <c r="AL8" s="7" t="s">
        <v>1263</v>
      </c>
      <c r="AM8" s="7" t="s">
        <v>1263</v>
      </c>
      <c r="AN8" s="19" t="s">
        <v>1350</v>
      </c>
      <c r="AO8" s="7" t="s">
        <v>954</v>
      </c>
      <c r="AP8" s="7" t="s">
        <v>193</v>
      </c>
      <c r="AQ8" s="7"/>
      <c r="AR8" s="7"/>
      <c r="AS8" s="7" t="s">
        <v>1257</v>
      </c>
      <c r="AT8" s="7" t="s">
        <v>873</v>
      </c>
      <c r="AU8" s="7" t="str">
        <f>PRODUCTOS[[#This Row],[Data]]</f>
        <v>DATARIESGO</v>
      </c>
      <c r="AV8" s="7" t="str">
        <f>PRODUCTOS[[#This Row],[Tecnología]]</f>
        <v>POWER BI</v>
      </c>
      <c r="AW8" s="7" t="s">
        <v>874</v>
      </c>
      <c r="AX8" s="7" t="s">
        <v>957</v>
      </c>
      <c r="AY8" s="7" t="s">
        <v>43</v>
      </c>
      <c r="AZ8" s="7"/>
      <c r="BA8" s="7" t="s">
        <v>875</v>
      </c>
      <c r="BB8" s="7" t="s">
        <v>876</v>
      </c>
      <c r="BC8" s="7" t="s">
        <v>205</v>
      </c>
      <c r="BD8" s="7">
        <v>1</v>
      </c>
      <c r="BE8" s="7" t="s">
        <v>877</v>
      </c>
    </row>
    <row r="9" spans="1:57" ht="115.5" hidden="1"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tr">
        <f>+VLOOKUP(PRODUCTOS[[#This Row],[id_producto]],PRIORIZACION!$G$11:$J$112,3,0)</f>
        <v>No Iniciado</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1338</v>
      </c>
      <c r="O9" s="2" t="s">
        <v>199</v>
      </c>
      <c r="P9" s="2"/>
      <c r="Q9" s="2"/>
      <c r="R9" s="2"/>
      <c r="S9" s="2"/>
      <c r="T9" s="2"/>
      <c r="U9" s="2"/>
      <c r="V9" s="3"/>
      <c r="W9" s="7"/>
      <c r="AA9" s="7"/>
      <c r="AB9" s="13"/>
      <c r="AC9" s="7">
        <f>PRODUCTOS[[#This Row],[Nombre comercial]]</f>
        <v>0</v>
      </c>
      <c r="AD9" s="7"/>
      <c r="AE9" s="7"/>
      <c r="AF9" s="122"/>
      <c r="AG9" s="7"/>
      <c r="AH9" s="7"/>
      <c r="AI9" s="7"/>
      <c r="AJ9" s="7"/>
      <c r="AK9" s="7"/>
      <c r="AL9" s="7"/>
      <c r="AM9" s="7"/>
      <c r="AN9" s="19" t="s">
        <v>1489</v>
      </c>
      <c r="AO9" s="7"/>
      <c r="AP9" s="7"/>
      <c r="AQ9" s="7"/>
      <c r="AR9" s="7"/>
      <c r="AS9" s="7"/>
      <c r="AT9" s="7" t="s">
        <v>873</v>
      </c>
      <c r="AU9" s="7" t="str">
        <f>PRODUCTOS[[#This Row],[Data]]</f>
        <v>DATARIESGO</v>
      </c>
      <c r="AV9" s="7" t="str">
        <f>PRODUCTOS[[#This Row],[Tecnología]]</f>
        <v>NO DEFINIDO</v>
      </c>
      <c r="AW9" s="7"/>
      <c r="AX9" s="7" t="s">
        <v>957</v>
      </c>
      <c r="AY9" s="7"/>
      <c r="AZ9" s="7"/>
      <c r="BA9" s="7" t="s">
        <v>875</v>
      </c>
      <c r="BB9" s="7" t="s">
        <v>876</v>
      </c>
      <c r="BC9" s="7" t="s">
        <v>205</v>
      </c>
      <c r="BD9" s="7">
        <v>1</v>
      </c>
      <c r="BE9" s="7"/>
    </row>
    <row r="10" spans="1:57" ht="78" hidden="1"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tr">
        <f>+VLOOKUP(PRODUCTOS[[#This Row],[id_producto]],PRIORIZACION!$G$11:$J$112,3,0)</f>
        <v>En Desarrollo</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1338</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5"/>
      <c r="AG10" s="19" t="s">
        <v>1149</v>
      </c>
      <c r="AH10" s="166"/>
      <c r="AI10" s="19" t="s">
        <v>1150</v>
      </c>
      <c r="AJ10" s="166"/>
      <c r="AK10" s="167"/>
      <c r="AL10" s="167"/>
      <c r="AM10" s="167"/>
      <c r="AN10" s="19" t="s">
        <v>1234</v>
      </c>
      <c r="AO10" s="19" t="s">
        <v>1153</v>
      </c>
      <c r="AP10" s="19" t="s">
        <v>193</v>
      </c>
      <c r="AQ10" s="19" t="s">
        <v>1410</v>
      </c>
      <c r="AR10" s="19" t="s">
        <v>1319</v>
      </c>
      <c r="AS10" s="7" t="s">
        <v>1151</v>
      </c>
      <c r="AT10" s="7" t="s">
        <v>873</v>
      </c>
      <c r="AU10" s="7" t="str">
        <f>PRODUCTOS[[#This Row],[Data]]</f>
        <v>DATARIESGO</v>
      </c>
      <c r="AV10" s="7" t="str">
        <f>PRODUCTOS[[#This Row],[Tecnología]]</f>
        <v>GEE</v>
      </c>
      <c r="AW10" s="7" t="s">
        <v>1152</v>
      </c>
      <c r="AX10" s="7" t="s">
        <v>957</v>
      </c>
      <c r="AY10" s="100"/>
      <c r="AZ10" s="100"/>
      <c r="BA10" s="7" t="s">
        <v>875</v>
      </c>
      <c r="BB10" s="7" t="s">
        <v>876</v>
      </c>
      <c r="BC10" s="100"/>
      <c r="BD10" s="7">
        <v>1</v>
      </c>
      <c r="BE10" s="7" t="s">
        <v>1324</v>
      </c>
    </row>
    <row r="11" spans="1:57" ht="63" hidden="1"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tr">
        <f>+VLOOKUP(PRODUCTOS[[#This Row],[id_producto]],PRIORIZACION!$G$11:$J$112,3,0)</f>
        <v>No Iniciado</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1338</v>
      </c>
      <c r="O11" s="2" t="s">
        <v>199</v>
      </c>
      <c r="P11" s="2"/>
      <c r="Q11" s="2"/>
      <c r="R11" s="2"/>
      <c r="S11" s="2"/>
      <c r="T11" s="2"/>
      <c r="U11" s="2"/>
      <c r="V11" s="3" t="s">
        <v>52</v>
      </c>
      <c r="W11" s="7"/>
      <c r="AA11" s="7"/>
      <c r="AB11" s="13"/>
      <c r="AC11" s="7">
        <f>PRODUCTOS[[#This Row],[Nombre comercial]]</f>
        <v>0</v>
      </c>
      <c r="AD11" s="7"/>
      <c r="AE11" s="7" t="s">
        <v>194</v>
      </c>
      <c r="AF11" s="165"/>
      <c r="AG11" s="7" t="s">
        <v>1263</v>
      </c>
      <c r="AH11" s="7" t="s">
        <v>1263</v>
      </c>
      <c r="AI11" s="7" t="s">
        <v>1263</v>
      </c>
      <c r="AJ11" s="7" t="s">
        <v>1263</v>
      </c>
      <c r="AK11" s="167"/>
      <c r="AL11" s="7" t="s">
        <v>1263</v>
      </c>
      <c r="AM11" s="7" t="s">
        <v>1263</v>
      </c>
      <c r="AN11" s="19" t="s">
        <v>1528</v>
      </c>
      <c r="AO11" s="7"/>
      <c r="AP11" s="7"/>
      <c r="AQ11" s="7"/>
      <c r="AR11" s="7"/>
      <c r="AS11" s="7"/>
      <c r="AT11" s="7" t="s">
        <v>873</v>
      </c>
      <c r="AU11" s="7" t="str">
        <f>PRODUCTOS[[#This Row],[Data]]</f>
        <v>DATARIESGO</v>
      </c>
      <c r="AV11" s="7" t="str">
        <f>PRODUCTOS[[#This Row],[Tecnología]]</f>
        <v>NO DEFINIDO</v>
      </c>
      <c r="AW11" s="7"/>
      <c r="AX11" s="7" t="s">
        <v>957</v>
      </c>
      <c r="AY11" s="7"/>
      <c r="AZ11" s="7"/>
      <c r="BA11" s="7" t="s">
        <v>875</v>
      </c>
      <c r="BB11" s="7" t="s">
        <v>876</v>
      </c>
      <c r="BC11" s="7" t="s">
        <v>205</v>
      </c>
      <c r="BD11" s="7">
        <v>1</v>
      </c>
      <c r="BE11" s="7"/>
    </row>
    <row r="12" spans="1:57" ht="52.5" hidden="1"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tr">
        <f>+VLOOKUP(PRODUCTOS[[#This Row],[id_producto]],PRIORIZACION!$G$11:$J$112,3,0)</f>
        <v>No Iniciado</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1338</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19" t="s">
        <v>55</v>
      </c>
      <c r="AO12" s="7"/>
      <c r="AP12" s="7"/>
      <c r="AQ12" s="7"/>
      <c r="AR12" s="7"/>
      <c r="AS12" s="7"/>
      <c r="AT12" s="7" t="s">
        <v>873</v>
      </c>
      <c r="AU12" s="7" t="str">
        <f>PRODUCTOS[[#This Row],[Data]]</f>
        <v>DATARIESGO</v>
      </c>
      <c r="AV12" s="7" t="str">
        <f>PRODUCTOS[[#This Row],[Tecnología]]</f>
        <v>NO DEFINIDO</v>
      </c>
      <c r="AW12" s="7"/>
      <c r="AX12" s="7"/>
      <c r="AY12" s="7"/>
      <c r="AZ12" s="7"/>
      <c r="BA12" s="7"/>
      <c r="BB12" s="7"/>
      <c r="BC12" s="7"/>
      <c r="BD12" s="7"/>
      <c r="BE12" s="7"/>
    </row>
    <row r="13" spans="1:57" ht="63" hidden="1" x14ac:dyDescent="0.35">
      <c r="A13" s="2" t="str">
        <f>+VLOOKUP(D13,'DATA`S'!$B$8:$C$32,2,0)</f>
        <v>0012</v>
      </c>
      <c r="B13" s="2" t="str">
        <f>VLOOKUP(PRODUCTOS[[#This Row],[País]],PAISES!$B$4:$C$12,2,0)</f>
        <v>01</v>
      </c>
      <c r="C13" s="9" t="s">
        <v>87</v>
      </c>
      <c r="D13" s="2" t="s">
        <v>13</v>
      </c>
      <c r="E13" s="2" t="s">
        <v>193</v>
      </c>
      <c r="F13" s="9" t="str">
        <f t="shared" si="0"/>
        <v>0012-01-00006</v>
      </c>
      <c r="G13" s="2" t="s">
        <v>1312</v>
      </c>
      <c r="H13" s="2"/>
      <c r="I13" s="2" t="str">
        <f>+VLOOKUP(PRODUCTOS[[#This Row],[id_producto]],PRIORIZACION!$G$11:$J$112,3,0)</f>
        <v>No Iniciado</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1338</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19" t="s">
        <v>57</v>
      </c>
      <c r="AO13" s="7"/>
      <c r="AP13" s="7"/>
      <c r="AQ13" s="7"/>
      <c r="AR13" s="7"/>
      <c r="AS13" s="7"/>
      <c r="AT13" s="7" t="s">
        <v>873</v>
      </c>
      <c r="AU13" s="7" t="str">
        <f>PRODUCTOS[[#This Row],[Data]]</f>
        <v>DATARIESGO</v>
      </c>
      <c r="AV13" s="7" t="str">
        <f>PRODUCTOS[[#This Row],[Tecnología]]</f>
        <v>NO DEFINIDO</v>
      </c>
      <c r="AW13" s="7"/>
      <c r="AX13" s="7"/>
      <c r="AY13" s="7"/>
      <c r="AZ13" s="7"/>
      <c r="BA13" s="7"/>
      <c r="BB13" s="7"/>
      <c r="BC13" s="7"/>
      <c r="BD13" s="7"/>
      <c r="BE13" s="7"/>
    </row>
    <row r="14" spans="1:57" ht="78" hidden="1"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tr">
        <f>+VLOOKUP(PRODUCTOS[[#This Row],[id_producto]],PRIORIZACION!$G$11:$J$112,3,0)</f>
        <v>En Desarrollo</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1338</v>
      </c>
      <c r="O14" s="2" t="s">
        <v>199</v>
      </c>
      <c r="P14" s="2"/>
      <c r="Q14" s="2"/>
      <c r="R14" s="2"/>
      <c r="S14" s="2"/>
      <c r="T14" s="2"/>
      <c r="U14" s="2"/>
      <c r="V14" s="3"/>
      <c r="W14" s="7" t="s">
        <v>53</v>
      </c>
      <c r="X14" s="46" t="s">
        <v>208</v>
      </c>
      <c r="Y14" s="3" t="s">
        <v>147</v>
      </c>
      <c r="Z14" s="46" t="s">
        <v>20</v>
      </c>
      <c r="AA14" s="7"/>
      <c r="AB14" s="13" t="s">
        <v>211</v>
      </c>
      <c r="AC14" s="7">
        <f>PRODUCTOS[[#This Row],[Nombre comercial]]</f>
        <v>0</v>
      </c>
      <c r="AD14" s="7" t="s">
        <v>955</v>
      </c>
      <c r="AE14" s="7" t="s">
        <v>194</v>
      </c>
      <c r="AF14" s="121"/>
      <c r="AG14" s="101" t="s">
        <v>1263</v>
      </c>
      <c r="AH14" s="101" t="s">
        <v>1263</v>
      </c>
      <c r="AI14" s="101" t="s">
        <v>1263</v>
      </c>
      <c r="AJ14" s="101" t="s">
        <v>1263</v>
      </c>
      <c r="AK14" s="167"/>
      <c r="AL14" s="188" t="s">
        <v>1263</v>
      </c>
      <c r="AM14" s="188" t="s">
        <v>1263</v>
      </c>
      <c r="AN14" s="19" t="s">
        <v>1168</v>
      </c>
      <c r="AO14" s="7" t="s">
        <v>1146</v>
      </c>
      <c r="AP14" s="7" t="s">
        <v>193</v>
      </c>
      <c r="AQ14" s="7" t="s">
        <v>1263</v>
      </c>
      <c r="AR14" s="7" t="s">
        <v>1263</v>
      </c>
      <c r="AS14" s="7" t="s">
        <v>1566</v>
      </c>
      <c r="AT14" s="7" t="s">
        <v>873</v>
      </c>
      <c r="AU14" s="7" t="str">
        <f>PRODUCTOS[[#This Row],[Data]]</f>
        <v>DATAGÉNERO</v>
      </c>
      <c r="AV14" s="7" t="str">
        <f>PRODUCTOS[[#This Row],[Tecnología]]</f>
        <v>INFOGRAM</v>
      </c>
      <c r="AW14" s="7"/>
      <c r="AX14" s="7"/>
      <c r="AY14" s="7" t="s">
        <v>1565</v>
      </c>
      <c r="AZ14" s="7"/>
      <c r="BA14" s="7"/>
      <c r="BB14" s="7"/>
      <c r="BC14" s="7"/>
      <c r="BD14" s="7"/>
      <c r="BE14" s="7" t="s">
        <v>1567</v>
      </c>
    </row>
    <row r="15" spans="1:57" ht="70" hidden="1" customHeight="1" x14ac:dyDescent="0.35">
      <c r="A15" s="2" t="str">
        <f>+VLOOKUP(D15,'DATA`S'!$B$8:$C$32,2,0)</f>
        <v>0022</v>
      </c>
      <c r="B15" s="2" t="str">
        <f>VLOOKUP(PRODUCTOS[[#This Row],[País]],PAISES!$B$4:$C$12,2,0)</f>
        <v>01</v>
      </c>
      <c r="C15" s="9" t="s">
        <v>89</v>
      </c>
      <c r="D15" s="2" t="s">
        <v>847</v>
      </c>
      <c r="E15" s="2" t="s">
        <v>193</v>
      </c>
      <c r="F15" s="9" t="str">
        <f t="shared" si="0"/>
        <v>0022-01-00008</v>
      </c>
      <c r="G15" s="2" t="s">
        <v>60</v>
      </c>
      <c r="H15" s="2"/>
      <c r="I15" s="2" t="str">
        <f>+VLOOKUP(PRODUCTOS[[#This Row],[id_producto]],PRIORIZACION!$G$11:$J$112,3,0)</f>
        <v>En Desarrollo</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1338</v>
      </c>
      <c r="O15" s="2" t="s">
        <v>199</v>
      </c>
      <c r="P15" s="2"/>
      <c r="Q15" s="2"/>
      <c r="R15" s="2"/>
      <c r="S15" s="2"/>
      <c r="T15" s="2"/>
      <c r="U15" s="2"/>
      <c r="V15" s="3"/>
      <c r="W15" s="7"/>
      <c r="X15" s="46" t="s">
        <v>209</v>
      </c>
      <c r="Y15" s="3" t="s">
        <v>147</v>
      </c>
      <c r="Z15" s="3" t="s">
        <v>20</v>
      </c>
      <c r="AA15" s="7"/>
      <c r="AB15" s="13" t="s">
        <v>210</v>
      </c>
      <c r="AC15" s="7">
        <f>PRODUCTOS[[#This Row],[Nombre comercial]]</f>
        <v>0</v>
      </c>
      <c r="AD15" s="7" t="s">
        <v>955</v>
      </c>
      <c r="AE15" s="7" t="s">
        <v>194</v>
      </c>
      <c r="AF15" s="121"/>
      <c r="AG15" s="7" t="s">
        <v>1149</v>
      </c>
      <c r="AH15" s="100"/>
      <c r="AI15" s="7"/>
      <c r="AJ15" s="7"/>
      <c r="AK15" s="7"/>
      <c r="AL15" s="7"/>
      <c r="AM15" s="7"/>
      <c r="AN15" s="19" t="s">
        <v>1167</v>
      </c>
      <c r="AO15" s="7" t="s">
        <v>1146</v>
      </c>
      <c r="AP15" s="7" t="s">
        <v>193</v>
      </c>
      <c r="AQ15" s="7"/>
      <c r="AR15" s="7"/>
      <c r="AS15" s="7"/>
      <c r="AT15" s="7" t="s">
        <v>873</v>
      </c>
      <c r="AU15" s="7" t="str">
        <f>PRODUCTOS[[#This Row],[Data]]</f>
        <v>DATASOCIAL</v>
      </c>
      <c r="AV15" s="7" t="str">
        <f>PRODUCTOS[[#This Row],[Tecnología]]</f>
        <v>INFOGRAM</v>
      </c>
      <c r="AW15" s="7"/>
      <c r="AX15" s="7"/>
      <c r="AY15" s="7"/>
      <c r="AZ15" s="7"/>
      <c r="BA15" s="7"/>
      <c r="BB15" s="7"/>
      <c r="BC15" s="7"/>
      <c r="BD15" s="7"/>
      <c r="BE15" s="7"/>
    </row>
    <row r="16" spans="1:57" ht="55.5" hidden="1" customHeight="1" x14ac:dyDescent="0.35">
      <c r="A16" s="2" t="str">
        <f>+VLOOKUP(D16,'DATA`S'!$B$8:$C$32,2,0)</f>
        <v>0012</v>
      </c>
      <c r="B16" s="2" t="str">
        <f>VLOOKUP(PRODUCTOS[[#This Row],[País]],PAISES!$B$4:$C$12,2,0)</f>
        <v>01</v>
      </c>
      <c r="C16" s="9" t="s">
        <v>90</v>
      </c>
      <c r="D16" s="2" t="s">
        <v>13</v>
      </c>
      <c r="E16" s="2" t="s">
        <v>193</v>
      </c>
      <c r="F16" s="9" t="str">
        <f t="shared" si="0"/>
        <v>0012-01-00009</v>
      </c>
      <c r="G16" s="2" t="s">
        <v>1255</v>
      </c>
      <c r="H16" s="2"/>
      <c r="I16" s="2" t="str">
        <f>+VLOOKUP(PRODUCTOS[[#This Row],[id_producto]],PRIORIZACION!$G$11:$J$112,3,0)</f>
        <v>En Desarrollo</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1338</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19" t="s">
        <v>1490</v>
      </c>
      <c r="AO16" s="7"/>
      <c r="AP16" s="7"/>
      <c r="AQ16" s="7"/>
      <c r="AR16" s="7"/>
      <c r="AS16" s="7"/>
      <c r="AT16" s="7" t="s">
        <v>873</v>
      </c>
      <c r="AU16" s="7" t="str">
        <f>PRODUCTOS[[#This Row],[Data]]</f>
        <v>DATARIESGO</v>
      </c>
      <c r="AV16" s="7" t="str">
        <f>PRODUCTOS[[#This Row],[Tecnología]]</f>
        <v>NO DEFINIDO</v>
      </c>
      <c r="AW16" s="7"/>
      <c r="AX16" s="7"/>
      <c r="AY16" s="7"/>
      <c r="AZ16" s="7"/>
      <c r="BA16" s="7"/>
      <c r="BB16" s="7"/>
      <c r="BC16" s="7"/>
      <c r="BD16" s="7"/>
      <c r="BE16" s="7"/>
    </row>
    <row r="17" spans="1:57" ht="58" hidden="1" x14ac:dyDescent="0.35">
      <c r="A17" s="2" t="str">
        <f>+VLOOKUP(D17,'DATA`S'!$B$8:$C$32,2,0)</f>
        <v>0004</v>
      </c>
      <c r="B17" s="2" t="str">
        <f>VLOOKUP(PRODUCTOS[[#This Row],[País]],PAISES!$B$4:$C$12,2,0)</f>
        <v>01</v>
      </c>
      <c r="C17" s="9" t="s">
        <v>730</v>
      </c>
      <c r="D17" s="45" t="s">
        <v>6</v>
      </c>
      <c r="E17" s="2" t="s">
        <v>193</v>
      </c>
      <c r="F17" s="2" t="str">
        <f t="shared" si="0"/>
        <v>0004-01-00010</v>
      </c>
      <c r="G17" s="45" t="s">
        <v>946</v>
      </c>
      <c r="H17" s="2" t="s">
        <v>1327</v>
      </c>
      <c r="I17" s="2" t="str">
        <f>+VLOOKUP(PRODUCTOS[[#This Row],[id_producto]],PRIORIZACION!$G$11:$J$112,3,0)</f>
        <v>En pausa</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732</v>
      </c>
      <c r="AC17" s="7" t="str">
        <f>PRODUCTOS[[#This Row],[Nombre comercial]]</f>
        <v xml:space="preserve">Índices y métricas ciudadanas </v>
      </c>
      <c r="AD17" s="7"/>
      <c r="AE17" s="7" t="s">
        <v>194</v>
      </c>
      <c r="AF17" s="165"/>
      <c r="AG17" s="7" t="s">
        <v>1149</v>
      </c>
      <c r="AH17" s="165"/>
      <c r="AI17" s="7" t="s">
        <v>961</v>
      </c>
      <c r="AJ17" s="165"/>
      <c r="AK17" s="167"/>
      <c r="AL17" s="167"/>
      <c r="AM17" s="167"/>
      <c r="AN17" s="181"/>
      <c r="AO17" s="7"/>
      <c r="AP17" s="7" t="s">
        <v>1319</v>
      </c>
      <c r="AQ17" s="7"/>
      <c r="AR17" s="7"/>
      <c r="AS17" s="7">
        <v>2017</v>
      </c>
      <c r="AT17" s="7" t="s">
        <v>873</v>
      </c>
      <c r="AU17" s="7" t="str">
        <f>PRODUCTOS[[#This Row],[Data]]</f>
        <v>DATAMUNICIPIO</v>
      </c>
      <c r="AV17" s="7" t="str">
        <f>PRODUCTOS[[#This Row],[Tecnología]]</f>
        <v>ARCGIS-POWER BI</v>
      </c>
      <c r="AW17" s="7" t="s">
        <v>874</v>
      </c>
      <c r="AX17" s="7" t="s">
        <v>957</v>
      </c>
      <c r="AY17" s="132"/>
      <c r="AZ17" s="132"/>
      <c r="BA17" s="7" t="s">
        <v>875</v>
      </c>
      <c r="BB17" s="132"/>
      <c r="BC17" s="132"/>
      <c r="BD17" s="7">
        <v>1</v>
      </c>
      <c r="BE17" s="132"/>
    </row>
    <row r="18" spans="1:57" ht="48" hidden="1"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t="str">
        <f>+VLOOKUP(PRODUCTOS[[#This Row],[id_producto]],PRIORIZACION!$G$11:$J$112,3,0)</f>
        <v>En pausa</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732</v>
      </c>
      <c r="AC18" s="7">
        <f>PRODUCTOS[[#This Row],[Nombre comercial]]</f>
        <v>0</v>
      </c>
      <c r="AD18" s="7"/>
      <c r="AE18" s="7"/>
      <c r="AF18" s="122"/>
      <c r="AG18" s="7"/>
      <c r="AH18" s="7"/>
      <c r="AI18" s="7"/>
      <c r="AJ18" s="7"/>
      <c r="AK18" s="7"/>
      <c r="AL18" s="7"/>
      <c r="AM18" s="7"/>
      <c r="AN18" s="181"/>
      <c r="AO18" s="7"/>
      <c r="AP18" s="7" t="s">
        <v>1319</v>
      </c>
      <c r="AQ18" s="7"/>
      <c r="AR18" s="7"/>
      <c r="AS18" s="132"/>
      <c r="AT18" s="7" t="s">
        <v>873</v>
      </c>
      <c r="AU18" s="7" t="str">
        <f>PRODUCTOS[[#This Row],[Data]]</f>
        <v>DATAMUNICIPIO</v>
      </c>
      <c r="AV18" s="7" t="str">
        <f>PRODUCTOS[[#This Row],[Tecnología]]</f>
        <v>ARCGIS-POWER BI</v>
      </c>
      <c r="AW18" s="7" t="s">
        <v>874</v>
      </c>
      <c r="AX18" s="7" t="s">
        <v>957</v>
      </c>
      <c r="AY18" s="132"/>
      <c r="AZ18" s="132"/>
      <c r="BA18" s="7" t="s">
        <v>875</v>
      </c>
      <c r="BB18" s="132"/>
      <c r="BC18" s="132"/>
      <c r="BD18" s="7">
        <v>1</v>
      </c>
      <c r="BE18" s="132"/>
    </row>
    <row r="19" spans="1:57" ht="87" hidden="1" x14ac:dyDescent="0.35">
      <c r="A19" s="2" t="str">
        <f>+VLOOKUP(D19,'DATA`S'!$B$8:$C$32,2,0)</f>
        <v>0011</v>
      </c>
      <c r="B19" s="2" t="str">
        <f>VLOOKUP(PRODUCTOS[[#This Row],[País]],PAISES!$B$4:$C$12,2,0)</f>
        <v>01</v>
      </c>
      <c r="C19" s="9" t="s">
        <v>878</v>
      </c>
      <c r="D19" s="2" t="s">
        <v>12</v>
      </c>
      <c r="E19" s="2" t="s">
        <v>193</v>
      </c>
      <c r="F19" s="2" t="str">
        <f t="shared" si="0"/>
        <v>0011-01-00012</v>
      </c>
      <c r="G19" s="2" t="s">
        <v>836</v>
      </c>
      <c r="H19" s="99" t="s">
        <v>1326</v>
      </c>
      <c r="I19" s="2" t="str">
        <f>+VLOOKUP(PRODUCTOS[[#This Row],[id_producto]],PRIORIZACION!$G$11:$J$112,3,0)</f>
        <v>Publicado</v>
      </c>
      <c r="J19" s="44">
        <f>+VLOOKUP(PRODUCTOS[[#This Row],[id_producto]],PRIORIZACION!$G$11:$J$112,4,0)</f>
        <v>1</v>
      </c>
      <c r="K19" s="2">
        <f>+VLOOKUP(PRODUCTOS[[#This Row],[id_producto]],PRIORIZACION!$G$11:$K$112,5,0)</f>
        <v>0</v>
      </c>
      <c r="L19" s="2">
        <f>+VLOOKUP(PRODUCTOS[[#This Row],[id_producto]],PRIORIZACION!$G$11:$L$112,6,0)</f>
        <v>0</v>
      </c>
      <c r="M19" s="2" t="str">
        <f>+VLOOKUP(PRODUCTOS[[#This Row],[id_producto]],PRIORIZACION!$G$11:$S$112,7,0)</f>
        <v>POWER BI</v>
      </c>
      <c r="N19" s="2"/>
      <c r="O19" s="2"/>
      <c r="P19" s="2"/>
      <c r="Q19" s="2"/>
      <c r="R19" s="2"/>
      <c r="S19" s="2"/>
      <c r="T19" s="2"/>
      <c r="U19" s="2"/>
      <c r="V19" s="3"/>
      <c r="W19" s="7"/>
      <c r="X19" s="91" t="s">
        <v>172</v>
      </c>
      <c r="AA19" s="7"/>
      <c r="AB19" s="13"/>
      <c r="AC19" s="7" t="str">
        <f>PRODUCTOS[[#This Row],[Nombre comercial]]</f>
        <v>Instrumentos de Planificación Territorial (IPT)</v>
      </c>
      <c r="AD19" s="7"/>
      <c r="AE19" s="19" t="s">
        <v>194</v>
      </c>
      <c r="AF19" s="165"/>
      <c r="AG19" s="19" t="s">
        <v>1149</v>
      </c>
      <c r="AH19" s="166"/>
      <c r="AI19" s="19" t="s">
        <v>1150</v>
      </c>
      <c r="AJ19" s="166"/>
      <c r="AK19" s="167"/>
      <c r="AL19" s="167"/>
      <c r="AM19" s="167"/>
      <c r="AN19" s="19" t="s">
        <v>1411</v>
      </c>
      <c r="AO19" s="7" t="s">
        <v>1153</v>
      </c>
      <c r="AP19" s="7" t="s">
        <v>193</v>
      </c>
      <c r="AQ19" s="19" t="s">
        <v>1410</v>
      </c>
      <c r="AR19" s="19" t="s">
        <v>1319</v>
      </c>
      <c r="AS19" s="100"/>
      <c r="AT19" s="7" t="s">
        <v>873</v>
      </c>
      <c r="AU19" s="7" t="str">
        <f>PRODUCTOS[[#This Row],[Data]]</f>
        <v>DATATERRITORIO</v>
      </c>
      <c r="AV19" s="100" t="str">
        <f>PRODUCTOS[[#This Row],[Tecnología]]</f>
        <v>POWER BI</v>
      </c>
      <c r="AW19" s="7" t="s">
        <v>874</v>
      </c>
      <c r="AX19" s="7" t="s">
        <v>957</v>
      </c>
      <c r="AY19" s="7" t="s">
        <v>1154</v>
      </c>
      <c r="AZ19" s="7"/>
      <c r="BA19" s="7" t="s">
        <v>875</v>
      </c>
      <c r="BB19" s="7" t="s">
        <v>876</v>
      </c>
      <c r="BC19" s="101" t="s">
        <v>1412</v>
      </c>
      <c r="BD19" s="7">
        <v>1</v>
      </c>
      <c r="BE19" s="7" t="s">
        <v>1156</v>
      </c>
    </row>
    <row r="20" spans="1:57" ht="29" hidden="1" x14ac:dyDescent="0.35">
      <c r="A20" s="2" t="str">
        <f>+VLOOKUP(D20,'DATA`S'!$B$8:$C$32,2,0)</f>
        <v>0010</v>
      </c>
      <c r="B20" s="2" t="str">
        <f>VLOOKUP(PRODUCTOS[[#This Row],[País]],PAISES!$B$4:$C$12,2,0)</f>
        <v>01</v>
      </c>
      <c r="C20" s="9" t="s">
        <v>879</v>
      </c>
      <c r="D20" s="2" t="s">
        <v>11</v>
      </c>
      <c r="E20" s="2" t="s">
        <v>193</v>
      </c>
      <c r="F20" s="2" t="str">
        <f t="shared" si="0"/>
        <v>0010-01-00013</v>
      </c>
      <c r="G20" s="2" t="s">
        <v>308</v>
      </c>
      <c r="H20" s="2" t="s">
        <v>775</v>
      </c>
      <c r="I20" s="2" t="str">
        <f>+VLOOKUP(PRODUCTOS[[#This Row],[id_producto]],PRIORIZACION!$G$11:$J$112,3,0)</f>
        <v>En Desarrollo</v>
      </c>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t="s">
        <v>1540</v>
      </c>
      <c r="AE20" s="19" t="s">
        <v>194</v>
      </c>
      <c r="AF20" s="165"/>
      <c r="AG20" s="19" t="s">
        <v>1149</v>
      </c>
      <c r="AH20" s="166"/>
      <c r="AI20" s="19" t="s">
        <v>1150</v>
      </c>
      <c r="AJ20" s="166"/>
      <c r="AK20" s="167"/>
      <c r="AL20" s="167"/>
      <c r="AM20" s="167"/>
      <c r="AN20" s="19" t="s">
        <v>1540</v>
      </c>
      <c r="AO20" s="7" t="s">
        <v>1536</v>
      </c>
      <c r="AP20" s="7" t="s">
        <v>193</v>
      </c>
      <c r="AQ20" s="7" t="s">
        <v>1410</v>
      </c>
      <c r="AR20" s="7" t="s">
        <v>1319</v>
      </c>
      <c r="AS20" s="7" t="s">
        <v>1536</v>
      </c>
      <c r="AT20" s="7" t="s">
        <v>873</v>
      </c>
      <c r="AU20" s="7" t="str">
        <f>PRODUCTOS[[#This Row],[Data]]</f>
        <v>DATAEDUCACIÓN</v>
      </c>
      <c r="AV20" s="7" t="str">
        <f>PRODUCTOS[[#This Row],[Tecnología]]</f>
        <v>ARCGISONLINE</v>
      </c>
      <c r="AW20" s="7" t="s">
        <v>1536</v>
      </c>
      <c r="AX20" s="7" t="s">
        <v>957</v>
      </c>
      <c r="AY20" s="7" t="s">
        <v>1536</v>
      </c>
      <c r="AZ20" s="7" t="s">
        <v>1536</v>
      </c>
      <c r="BA20" s="7" t="s">
        <v>875</v>
      </c>
      <c r="BB20" s="7" t="s">
        <v>1536</v>
      </c>
      <c r="BC20" s="7" t="s">
        <v>1536</v>
      </c>
      <c r="BD20" s="7">
        <v>1</v>
      </c>
      <c r="BE20" s="7" t="s">
        <v>1554</v>
      </c>
    </row>
    <row r="21" spans="1:57" ht="95.5" hidden="1" customHeight="1" x14ac:dyDescent="0.35">
      <c r="A21" s="2" t="str">
        <f>+VLOOKUP(D21,'DATA`S'!$B$8:$C$32,2,0)</f>
        <v>0010</v>
      </c>
      <c r="B21" s="2" t="str">
        <f>VLOOKUP(PRODUCTOS[[#This Row],[País]],PAISES!$B$4:$C$12,2,0)</f>
        <v>01</v>
      </c>
      <c r="C21" s="9" t="s">
        <v>880</v>
      </c>
      <c r="D21" s="2" t="s">
        <v>11</v>
      </c>
      <c r="E21" s="2" t="s">
        <v>193</v>
      </c>
      <c r="F21" s="2" t="str">
        <f t="shared" si="0"/>
        <v>0010-01-00014</v>
      </c>
      <c r="G21" s="2" t="s">
        <v>216</v>
      </c>
      <c r="H21" s="99" t="s">
        <v>1549</v>
      </c>
      <c r="I21" s="2" t="str">
        <f>+VLOOKUP(PRODUCTOS[[#This Row],[id_producto]],PRIORIZACION!$G$11:$J$112,3,0)</f>
        <v>Publicado</v>
      </c>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1" t="s">
        <v>179</v>
      </c>
      <c r="AA21" s="7"/>
      <c r="AB21" s="38"/>
      <c r="AC21" s="7" t="str">
        <f>PRODUCTOS[[#This Row],[Nombre comercial]]</f>
        <v>Ranking Comunal de Establecimientos Educacionales</v>
      </c>
      <c r="AD21" s="100" t="s">
        <v>1540</v>
      </c>
      <c r="AE21" s="19" t="s">
        <v>194</v>
      </c>
      <c r="AF21" s="165"/>
      <c r="AG21" s="19" t="s">
        <v>1149</v>
      </c>
      <c r="AH21" s="166"/>
      <c r="AI21" s="19" t="s">
        <v>1150</v>
      </c>
      <c r="AJ21" s="166"/>
      <c r="AK21" s="167"/>
      <c r="AL21" s="167"/>
      <c r="AM21" s="167"/>
      <c r="AN21" s="19" t="s">
        <v>1157</v>
      </c>
      <c r="AO21" s="7" t="s">
        <v>1153</v>
      </c>
      <c r="AP21" s="7" t="s">
        <v>193</v>
      </c>
      <c r="AQ21" s="19" t="s">
        <v>1410</v>
      </c>
      <c r="AR21" s="19" t="s">
        <v>1319</v>
      </c>
      <c r="AS21" s="19">
        <v>2018</v>
      </c>
      <c r="AT21" s="7" t="s">
        <v>873</v>
      </c>
      <c r="AU21" s="7" t="str">
        <f>PRODUCTOS[[#This Row],[Data]]</f>
        <v>DATAEDUCACIÓN</v>
      </c>
      <c r="AV21" s="7" t="str">
        <f>PRODUCTOS[[#This Row],[Tecnología]]</f>
        <v>POWER BI</v>
      </c>
      <c r="AW21" s="7" t="s">
        <v>874</v>
      </c>
      <c r="AX21" s="7" t="s">
        <v>957</v>
      </c>
      <c r="AY21" s="7" t="s">
        <v>1551</v>
      </c>
      <c r="AZ21" s="7" t="s">
        <v>1552</v>
      </c>
      <c r="BA21" s="7" t="s">
        <v>875</v>
      </c>
      <c r="BB21" s="7" t="s">
        <v>876</v>
      </c>
      <c r="BC21" s="19" t="s">
        <v>205</v>
      </c>
      <c r="BD21" s="7">
        <v>1</v>
      </c>
      <c r="BE21" s="7" t="s">
        <v>1553</v>
      </c>
    </row>
    <row r="22" spans="1:57" ht="80.5" hidden="1" customHeight="1" x14ac:dyDescent="0.35">
      <c r="A22" s="2" t="str">
        <f>+VLOOKUP(D22,'DATA`S'!$B$8:$C$32,2,0)</f>
        <v>0010</v>
      </c>
      <c r="B22" s="2" t="str">
        <f>VLOOKUP(PRODUCTOS[[#This Row],[País]],PAISES!$B$4:$C$12,2,0)</f>
        <v>01</v>
      </c>
      <c r="C22" s="9" t="s">
        <v>881</v>
      </c>
      <c r="D22" s="2" t="s">
        <v>11</v>
      </c>
      <c r="E22" s="2" t="s">
        <v>193</v>
      </c>
      <c r="F22" s="2" t="str">
        <f t="shared" si="0"/>
        <v>0010-01-00015</v>
      </c>
      <c r="G22" s="2" t="s">
        <v>295</v>
      </c>
      <c r="H22" s="2" t="s">
        <v>774</v>
      </c>
      <c r="I22" s="2" t="str">
        <f>+VLOOKUP(PRODUCTOS[[#This Row],[id_producto]],PRIORIZACION!$G$11:$J$112,3,0)</f>
        <v>En Desarrollo</v>
      </c>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1540</v>
      </c>
      <c r="AE22" s="7" t="s">
        <v>194</v>
      </c>
      <c r="AF22" s="121"/>
      <c r="AG22" s="7" t="s">
        <v>1536</v>
      </c>
      <c r="AH22" s="7"/>
      <c r="AI22" s="7" t="s">
        <v>1536</v>
      </c>
      <c r="AJ22" s="7"/>
      <c r="AK22" s="7"/>
      <c r="AL22" s="7"/>
      <c r="AM22" s="7"/>
      <c r="AN22" s="188" t="s">
        <v>1540</v>
      </c>
      <c r="AO22" s="7" t="s">
        <v>1536</v>
      </c>
      <c r="AP22" s="7" t="s">
        <v>193</v>
      </c>
      <c r="AQ22" s="7"/>
      <c r="AR22" s="7"/>
      <c r="AS22" s="129" t="s">
        <v>1536</v>
      </c>
      <c r="AT22" s="7" t="s">
        <v>873</v>
      </c>
      <c r="AU22" s="7" t="str">
        <f>PRODUCTOS[[#This Row],[Data]]</f>
        <v>DATAEDUCACIÓN</v>
      </c>
      <c r="AV22" s="7" t="str">
        <f>PRODUCTOS[[#This Row],[Tecnología]]</f>
        <v>POWER BI</v>
      </c>
      <c r="AW22" s="7" t="s">
        <v>1536</v>
      </c>
      <c r="AX22" s="7" t="s">
        <v>957</v>
      </c>
      <c r="AY22" s="100" t="s">
        <v>1536</v>
      </c>
      <c r="AZ22" s="100" t="s">
        <v>1536</v>
      </c>
      <c r="BA22" s="7" t="s">
        <v>875</v>
      </c>
      <c r="BB22" s="100" t="s">
        <v>1536</v>
      </c>
      <c r="BC22" s="100" t="s">
        <v>1536</v>
      </c>
      <c r="BD22" s="7">
        <v>1</v>
      </c>
      <c r="BE22" s="7" t="s">
        <v>1321</v>
      </c>
    </row>
    <row r="23" spans="1:57" ht="149.5" hidden="1" customHeight="1" x14ac:dyDescent="0.35">
      <c r="A23" s="42" t="str">
        <f>+VLOOKUP(D23,'DATA`S'!$B$8:$C$32,2,0)</f>
        <v>0018</v>
      </c>
      <c r="B23" s="42" t="str">
        <f>VLOOKUP(PRODUCTOS[[#This Row],[País]],PAISES!$B$4:$C$12,2,0)</f>
        <v>01</v>
      </c>
      <c r="C23" s="9" t="s">
        <v>882</v>
      </c>
      <c r="D23" s="2" t="s">
        <v>28</v>
      </c>
      <c r="E23" s="2" t="s">
        <v>193</v>
      </c>
      <c r="F23" s="2" t="str">
        <f t="shared" si="0"/>
        <v>0018-01-00016</v>
      </c>
      <c r="G23" s="2" t="s">
        <v>817</v>
      </c>
      <c r="H23" s="2" t="s">
        <v>1564</v>
      </c>
      <c r="I23" s="2" t="str">
        <f>+VLOOKUP(PRODUCTOS[[#This Row],[id_producto]],PRIORIZACION!$G$11:$J$112,3,0)</f>
        <v>Publicado</v>
      </c>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73" t="s">
        <v>181</v>
      </c>
      <c r="AA23" s="7"/>
      <c r="AB23" s="13"/>
      <c r="AC23" s="7" t="str">
        <f>PRODUCTOS[[#This Row],[Nombre comercial]]</f>
        <v>Evaluación de Programas e Instituciones del servicio público (1997-2020).</v>
      </c>
      <c r="AD23" s="7" t="s">
        <v>1560</v>
      </c>
      <c r="AE23" s="19" t="s">
        <v>194</v>
      </c>
      <c r="AF23" s="165"/>
      <c r="AG23" s="19" t="s">
        <v>1263</v>
      </c>
      <c r="AH23" s="19" t="s">
        <v>1263</v>
      </c>
      <c r="AI23" s="19" t="s">
        <v>1263</v>
      </c>
      <c r="AJ23" s="19" t="s">
        <v>1263</v>
      </c>
      <c r="AK23" s="167"/>
      <c r="AL23" s="19" t="s">
        <v>1263</v>
      </c>
      <c r="AM23" s="19" t="s">
        <v>1263</v>
      </c>
      <c r="AN23" s="19" t="s">
        <v>1561</v>
      </c>
      <c r="AO23" s="7" t="s">
        <v>1153</v>
      </c>
      <c r="AP23" s="7" t="s">
        <v>193</v>
      </c>
      <c r="AQ23" s="19" t="s">
        <v>1263</v>
      </c>
      <c r="AR23" s="19" t="s">
        <v>1263</v>
      </c>
      <c r="AS23" s="7" t="s">
        <v>1163</v>
      </c>
      <c r="AT23" s="7" t="s">
        <v>873</v>
      </c>
      <c r="AU23" s="7" t="str">
        <f>PRODUCTOS[[#This Row],[Data]]</f>
        <v>DATAEVALUACIÓN</v>
      </c>
      <c r="AV23" s="7" t="str">
        <f>PRODUCTOS[[#This Row],[Tecnología]]</f>
        <v>POWER BI</v>
      </c>
      <c r="AW23" s="7" t="s">
        <v>1542</v>
      </c>
      <c r="AX23" s="7" t="s">
        <v>957</v>
      </c>
      <c r="AY23" s="101" t="s">
        <v>1563</v>
      </c>
      <c r="AZ23" s="101" t="s">
        <v>1562</v>
      </c>
      <c r="BA23" s="7" t="s">
        <v>875</v>
      </c>
      <c r="BB23" s="7" t="s">
        <v>876</v>
      </c>
      <c r="BC23" s="7" t="s">
        <v>1413</v>
      </c>
      <c r="BD23" s="7">
        <v>1</v>
      </c>
      <c r="BE23" s="7" t="s">
        <v>1414</v>
      </c>
    </row>
    <row r="24" spans="1:57" ht="143" hidden="1" x14ac:dyDescent="0.35">
      <c r="A24" s="2" t="str">
        <f>+VLOOKUP(D24,'DATA`S'!$B$8:$C$32,2,0)</f>
        <v>0002</v>
      </c>
      <c r="B24" s="2" t="str">
        <f>VLOOKUP(PRODUCTOS[[#This Row],[País]],PAISES!$B$4:$C$12,2,0)</f>
        <v>01</v>
      </c>
      <c r="C24" s="9" t="s">
        <v>883</v>
      </c>
      <c r="D24" s="2" t="s">
        <v>4</v>
      </c>
      <c r="E24" s="2" t="s">
        <v>193</v>
      </c>
      <c r="F24" s="2" t="str">
        <f t="shared" si="0"/>
        <v>0002-01-00017</v>
      </c>
      <c r="G24" s="2" t="s">
        <v>1336</v>
      </c>
      <c r="H24" s="2" t="s">
        <v>1337</v>
      </c>
      <c r="I24" s="2" t="str">
        <f>+VLOOKUP(PRODUCTOS[[#This Row],[id_producto]],PRIORIZACION!$G$11:$J$112,3,0)</f>
        <v>Publicado</v>
      </c>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100" t="s">
        <v>1540</v>
      </c>
      <c r="AE24" s="19" t="s">
        <v>194</v>
      </c>
      <c r="AF24" s="165"/>
      <c r="AG24" s="19" t="s">
        <v>1263</v>
      </c>
      <c r="AH24" s="19" t="s">
        <v>1263</v>
      </c>
      <c r="AI24" s="19" t="s">
        <v>1263</v>
      </c>
      <c r="AJ24" s="19" t="s">
        <v>1263</v>
      </c>
      <c r="AK24" s="167"/>
      <c r="AL24" s="19" t="s">
        <v>1263</v>
      </c>
      <c r="AM24" s="19" t="s">
        <v>1263</v>
      </c>
      <c r="AN24" s="19" t="s">
        <v>1512</v>
      </c>
      <c r="AO24" s="184" t="s">
        <v>1536</v>
      </c>
      <c r="AP24" s="7" t="s">
        <v>193</v>
      </c>
      <c r="AQ24" s="7" t="s">
        <v>1263</v>
      </c>
      <c r="AR24" s="7" t="s">
        <v>1263</v>
      </c>
      <c r="AS24" s="7" t="s">
        <v>1513</v>
      </c>
      <c r="AT24" s="7" t="s">
        <v>873</v>
      </c>
      <c r="AU24" s="7" t="str">
        <f>PRODUCTOS[[#This Row],[Data]]</f>
        <v>DATACLIMÁTICO</v>
      </c>
      <c r="AV24" s="7" t="str">
        <f>PRODUCTOS[[#This Row],[Tecnología]]</f>
        <v>POWER BI</v>
      </c>
      <c r="AW24" s="7" t="s">
        <v>1542</v>
      </c>
      <c r="AX24" s="7" t="s">
        <v>957</v>
      </c>
      <c r="AY24" s="7" t="s">
        <v>1541</v>
      </c>
      <c r="AZ24" s="7" t="s">
        <v>1550</v>
      </c>
      <c r="BA24" s="7" t="s">
        <v>875</v>
      </c>
      <c r="BB24" s="7" t="s">
        <v>876</v>
      </c>
      <c r="BC24" s="7" t="s">
        <v>1508</v>
      </c>
      <c r="BD24" s="7">
        <v>1</v>
      </c>
      <c r="BE24" s="7" t="s">
        <v>1516</v>
      </c>
    </row>
    <row r="25" spans="1:57" ht="29" hidden="1" x14ac:dyDescent="0.35">
      <c r="A25" s="2" t="str">
        <f>+VLOOKUP(D25,'DATA`S'!$B$8:$C$32,2,0)</f>
        <v>0002</v>
      </c>
      <c r="B25" s="2" t="str">
        <f>VLOOKUP(PRODUCTOS[[#This Row],[País]],PAISES!$B$4:$C$12,2,0)</f>
        <v>01</v>
      </c>
      <c r="C25" s="9" t="s">
        <v>884</v>
      </c>
      <c r="D25" s="2" t="s">
        <v>4</v>
      </c>
      <c r="E25" s="2" t="s">
        <v>193</v>
      </c>
      <c r="F25" s="2" t="str">
        <f t="shared" si="0"/>
        <v>0002-01-00018</v>
      </c>
      <c r="G25" s="186" t="s">
        <v>222</v>
      </c>
      <c r="H25" s="2"/>
      <c r="I25" s="2">
        <f>+VLOOKUP(PRODUCTOS[[#This Row],[id_producto]],PRIORIZACION!$G$11:$J$112,3,0)</f>
        <v>0</v>
      </c>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19"/>
      <c r="AO25" s="7"/>
      <c r="AP25" s="7"/>
      <c r="AQ25" s="7"/>
      <c r="AR25" s="7"/>
      <c r="AS25" s="7"/>
      <c r="AT25" s="7" t="s">
        <v>873</v>
      </c>
      <c r="AU25" s="7" t="str">
        <f>PRODUCTOS[[#This Row],[Data]]</f>
        <v>DATACLIMÁTICO</v>
      </c>
      <c r="AV25" s="7">
        <f>PRODUCTOS[[#This Row],[Tecnología]]</f>
        <v>0</v>
      </c>
      <c r="AW25" s="7"/>
      <c r="AX25" s="7"/>
      <c r="AY25" s="7"/>
      <c r="AZ25" s="7"/>
      <c r="BA25" s="7"/>
      <c r="BB25" s="7"/>
      <c r="BC25" s="7"/>
      <c r="BD25" s="7"/>
      <c r="BE25" s="7"/>
    </row>
    <row r="26" spans="1:57" ht="29" hidden="1" x14ac:dyDescent="0.35">
      <c r="A26" s="2" t="str">
        <f>+VLOOKUP(D26,'DATA`S'!$B$8:$C$32,2,0)</f>
        <v>0002</v>
      </c>
      <c r="B26" s="2" t="str">
        <f>VLOOKUP(PRODUCTOS[[#This Row],[País]],PAISES!$B$4:$C$12,2,0)</f>
        <v>01</v>
      </c>
      <c r="C26" s="9" t="s">
        <v>885</v>
      </c>
      <c r="D26" s="2" t="s">
        <v>4</v>
      </c>
      <c r="E26" s="2" t="s">
        <v>193</v>
      </c>
      <c r="F26" s="2" t="str">
        <f t="shared" si="0"/>
        <v>0002-01-00019</v>
      </c>
      <c r="G26" s="186" t="s">
        <v>252</v>
      </c>
      <c r="H26" s="2"/>
      <c r="I26" s="2">
        <f>+VLOOKUP(PRODUCTOS[[#This Row],[id_producto]],PRIORIZACION!$G$11:$J$112,3,0)</f>
        <v>0</v>
      </c>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19"/>
      <c r="AO26" s="7"/>
      <c r="AP26" s="7"/>
      <c r="AQ26" s="7"/>
      <c r="AR26" s="7"/>
      <c r="AS26" s="7" t="s">
        <v>1264</v>
      </c>
      <c r="AT26" s="7" t="s">
        <v>873</v>
      </c>
      <c r="AU26" s="7" t="str">
        <f>PRODUCTOS[[#This Row],[Data]]</f>
        <v>DATACLIMÁTICO</v>
      </c>
      <c r="AV26" s="7">
        <f>PRODUCTOS[[#This Row],[Tecnología]]</f>
        <v>0</v>
      </c>
      <c r="AW26" s="7"/>
      <c r="AX26" s="7"/>
      <c r="AY26" s="7"/>
      <c r="AZ26" s="7"/>
      <c r="BA26" s="7"/>
      <c r="BB26" s="7"/>
      <c r="BC26" s="7"/>
      <c r="BD26" s="7"/>
      <c r="BE26" s="7"/>
    </row>
    <row r="27" spans="1:57" ht="48" hidden="1" x14ac:dyDescent="0.35">
      <c r="A27" s="2" t="str">
        <f>+VLOOKUP(D27,'DATA`S'!$B$8:$C$32,2,0)</f>
        <v>0002</v>
      </c>
      <c r="B27" s="2" t="str">
        <f>VLOOKUP(PRODUCTOS[[#This Row],[País]],PAISES!$B$4:$C$12,2,0)</f>
        <v>01</v>
      </c>
      <c r="C27" s="9" t="s">
        <v>886</v>
      </c>
      <c r="D27" s="2" t="s">
        <v>4</v>
      </c>
      <c r="E27" s="2" t="s">
        <v>193</v>
      </c>
      <c r="F27" s="2" t="str">
        <f t="shared" si="0"/>
        <v>0002-01-00020</v>
      </c>
      <c r="G27" s="187" t="s">
        <v>220</v>
      </c>
      <c r="H27" s="2"/>
      <c r="I27" s="2" t="str">
        <f>+VLOOKUP(PRODUCTOS[[#This Row],[id_producto]],PRIORIZACION!$G$11:$J$112,3,0)</f>
        <v>En Desarrollo</v>
      </c>
      <c r="J27" s="44">
        <f>+VLOOKUP(PRODUCTOS[[#This Row],[id_producto]],PRIORIZACION!$G$11:$J$112,4,0)</f>
        <v>0.5</v>
      </c>
      <c r="K27" s="2">
        <f>+VLOOKUP(PRODUCTOS[[#This Row],[id_producto]],PRIORIZACION!$G$11:$K$112,5,0)</f>
        <v>0</v>
      </c>
      <c r="L27" s="2" t="str">
        <f>+VLOOKUP(PRODUCTOS[[#This Row],[id_producto]],PRIORIZACION!$G$11:$L$112,6,0)</f>
        <v>Natalia</v>
      </c>
      <c r="M27" s="2" t="str">
        <f>+VLOOKUP(PRODUCTOS[[#This Row],[id_producto]],PRIORIZACION!$G$11:$S$112,7,0)</f>
        <v>Por definir</v>
      </c>
      <c r="N27" s="2"/>
      <c r="O27" s="2"/>
      <c r="P27" s="2"/>
      <c r="Q27" s="2"/>
      <c r="R27" s="2"/>
      <c r="S27" s="2"/>
      <c r="T27" s="2"/>
      <c r="U27" s="2"/>
      <c r="V27" s="3"/>
      <c r="W27" s="7"/>
      <c r="AA27" s="7"/>
      <c r="AB27" s="38"/>
      <c r="AC27" s="7">
        <f>PRODUCTOS[[#This Row],[Nombre comercial]]</f>
        <v>0</v>
      </c>
      <c r="AD27" s="7" t="s">
        <v>955</v>
      </c>
      <c r="AE27" s="7" t="s">
        <v>834</v>
      </c>
      <c r="AF27" s="122">
        <v>0</v>
      </c>
      <c r="AG27" s="7" t="s">
        <v>1263</v>
      </c>
      <c r="AH27" s="7" t="s">
        <v>1263</v>
      </c>
      <c r="AI27" s="7" t="s">
        <v>1263</v>
      </c>
      <c r="AJ27" s="7" t="s">
        <v>1263</v>
      </c>
      <c r="AK27" s="167"/>
      <c r="AL27" s="19" t="s">
        <v>1263</v>
      </c>
      <c r="AM27" s="19" t="s">
        <v>1263</v>
      </c>
      <c r="AN27" s="185" t="s">
        <v>1538</v>
      </c>
      <c r="AO27" s="7" t="s">
        <v>954</v>
      </c>
      <c r="AP27" s="7" t="s">
        <v>834</v>
      </c>
      <c r="AQ27" s="7" t="s">
        <v>1263</v>
      </c>
      <c r="AR27" s="7" t="s">
        <v>1263</v>
      </c>
      <c r="AS27" s="7" t="s">
        <v>1263</v>
      </c>
      <c r="AT27" s="7" t="s">
        <v>873</v>
      </c>
      <c r="AU27" s="7" t="str">
        <f>PRODUCTOS[[#This Row],[Data]]</f>
        <v>DATACLIMÁTICO</v>
      </c>
      <c r="AV27" s="7" t="str">
        <f>PRODUCTOS[[#This Row],[Tecnología]]</f>
        <v>Por definir</v>
      </c>
      <c r="AW27" s="7" t="s">
        <v>1536</v>
      </c>
      <c r="AX27" s="7" t="s">
        <v>1536</v>
      </c>
      <c r="AY27" s="7" t="s">
        <v>1536</v>
      </c>
      <c r="AZ27" s="7"/>
      <c r="BA27" s="7" t="s">
        <v>1536</v>
      </c>
      <c r="BB27" s="7" t="s">
        <v>1536</v>
      </c>
      <c r="BC27" s="7" t="s">
        <v>1536</v>
      </c>
      <c r="BD27" s="7" t="s">
        <v>1536</v>
      </c>
      <c r="BE27" s="7" t="s">
        <v>1539</v>
      </c>
    </row>
    <row r="28" spans="1:57" ht="43.5" hidden="1" x14ac:dyDescent="0.35">
      <c r="A28" s="2" t="str">
        <f>+VLOOKUP(D28,'DATA`S'!$B$8:$C$32,2,0)</f>
        <v>0002</v>
      </c>
      <c r="B28" s="2" t="str">
        <f>VLOOKUP(PRODUCTOS[[#This Row],[País]],PAISES!$B$4:$C$12,2,0)</f>
        <v>01</v>
      </c>
      <c r="C28" s="9" t="s">
        <v>887</v>
      </c>
      <c r="D28" s="2" t="s">
        <v>4</v>
      </c>
      <c r="E28" s="2" t="s">
        <v>193</v>
      </c>
      <c r="F28" s="2" t="str">
        <f t="shared" si="0"/>
        <v>0002-01-00021</v>
      </c>
      <c r="G28" s="186" t="s">
        <v>227</v>
      </c>
      <c r="H28" s="2"/>
      <c r="I28" s="2">
        <f>+VLOOKUP(PRODUCTOS[[#This Row],[id_producto]],PRIORIZACION!$G$11:$J$112,3,0)</f>
        <v>0</v>
      </c>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19"/>
      <c r="AO28" s="7"/>
      <c r="AP28" s="7"/>
      <c r="AQ28" s="7"/>
      <c r="AR28" s="7"/>
      <c r="AS28" s="7"/>
      <c r="AT28" s="7" t="s">
        <v>873</v>
      </c>
      <c r="AU28" s="7" t="str">
        <f>PRODUCTOS[[#This Row],[Data]]</f>
        <v>DATACLIMÁTICO</v>
      </c>
      <c r="AV28" s="7">
        <f>PRODUCTOS[[#This Row],[Tecnología]]</f>
        <v>0</v>
      </c>
      <c r="AW28" s="7"/>
      <c r="AX28" s="7"/>
      <c r="AY28" s="7"/>
      <c r="AZ28" s="7"/>
      <c r="BA28" s="7"/>
      <c r="BB28" s="7"/>
      <c r="BC28" s="7"/>
      <c r="BD28" s="7"/>
      <c r="BE28" s="7"/>
    </row>
    <row r="29" spans="1:57" ht="24" hidden="1" x14ac:dyDescent="0.35">
      <c r="A29" s="2" t="str">
        <f>+VLOOKUP(D29,'DATA`S'!$B$8:$C$32,2,0)</f>
        <v>0002</v>
      </c>
      <c r="B29" s="2" t="str">
        <f>VLOOKUP(PRODUCTOS[[#This Row],[País]],PAISES!$B$4:$C$12,2,0)</f>
        <v>01</v>
      </c>
      <c r="C29" s="9" t="s">
        <v>888</v>
      </c>
      <c r="D29" s="2" t="s">
        <v>4</v>
      </c>
      <c r="E29" s="2" t="s">
        <v>193</v>
      </c>
      <c r="F29" s="2" t="str">
        <f t="shared" si="0"/>
        <v>0002-01-00022</v>
      </c>
      <c r="G29" s="2" t="s">
        <v>889</v>
      </c>
      <c r="H29" s="2" t="s">
        <v>782</v>
      </c>
      <c r="I29" s="2" t="str">
        <f>+VLOOKUP(PRODUCTOS[[#This Row],[id_producto]],PRIORIZACION!$G$11:$J$112,3,0)</f>
        <v>En Desarrollo</v>
      </c>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19"/>
      <c r="AO29" s="7"/>
      <c r="AP29" s="7"/>
      <c r="AQ29" s="7"/>
      <c r="AR29" s="7"/>
      <c r="AS29" s="7"/>
      <c r="AT29" s="7" t="s">
        <v>873</v>
      </c>
      <c r="AU29" s="7" t="str">
        <f>PRODUCTOS[[#This Row],[Data]]</f>
        <v>DATACLIMÁTICO</v>
      </c>
      <c r="AV29" s="7" t="str">
        <f>PRODUCTOS[[#This Row],[Tecnología]]</f>
        <v>GEE</v>
      </c>
      <c r="AW29" s="7"/>
      <c r="AX29" s="7"/>
      <c r="AY29" s="7"/>
      <c r="AZ29" s="7"/>
      <c r="BA29" s="7"/>
      <c r="BB29" s="7"/>
      <c r="BC29" s="7"/>
      <c r="BD29" s="7"/>
      <c r="BE29" s="7"/>
    </row>
    <row r="30" spans="1:57" ht="104" hidden="1" customHeight="1" x14ac:dyDescent="0.35">
      <c r="A30" s="2" t="str">
        <f>+VLOOKUP(D30,'DATA`S'!$B$8:$C$32,2,0)</f>
        <v>0001</v>
      </c>
      <c r="B30" s="2" t="str">
        <f>VLOOKUP(PRODUCTOS[[#This Row],[País]],PAISES!$B$4:$C$12,2,0)</f>
        <v>01</v>
      </c>
      <c r="C30" s="9" t="s">
        <v>890</v>
      </c>
      <c r="D30" s="2" t="s">
        <v>3</v>
      </c>
      <c r="E30" s="2" t="s">
        <v>193</v>
      </c>
      <c r="F30" s="99" t="str">
        <f t="shared" si="0"/>
        <v>0001-01-00023</v>
      </c>
      <c r="G30" s="99" t="s">
        <v>760</v>
      </c>
      <c r="H30" s="99" t="s">
        <v>1526</v>
      </c>
      <c r="I30" s="2" t="str">
        <f>+VLOOKUP(PRODUCTOS[[#This Row],[id_producto]],PRIORIZACION!$G$11:$J$112,3,0)</f>
        <v>Publicado</v>
      </c>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91" t="s">
        <v>1473</v>
      </c>
      <c r="AA30" s="7"/>
      <c r="AB30" s="38"/>
      <c r="AC30" s="7" t="str">
        <f>PRODUCTOS[[#This Row],[Nombre comercial]]</f>
        <v>Avance del cáncer cervicouterino (2011-2018)</v>
      </c>
      <c r="AD30" s="7"/>
      <c r="AE30" s="7" t="s">
        <v>194</v>
      </c>
      <c r="AF30" s="165"/>
      <c r="AG30" s="7" t="s">
        <v>1149</v>
      </c>
      <c r="AH30" s="165"/>
      <c r="AI30" s="19" t="s">
        <v>1263</v>
      </c>
      <c r="AJ30" s="7" t="s">
        <v>1263</v>
      </c>
      <c r="AK30" s="167"/>
      <c r="AL30" s="167"/>
      <c r="AM30" s="19" t="s">
        <v>1263</v>
      </c>
      <c r="AN30" s="19" t="s">
        <v>1514</v>
      </c>
      <c r="AO30" s="184" t="s">
        <v>1536</v>
      </c>
      <c r="AP30" s="7" t="s">
        <v>193</v>
      </c>
      <c r="AQ30" s="7" t="s">
        <v>1410</v>
      </c>
      <c r="AR30" s="7" t="s">
        <v>1263</v>
      </c>
      <c r="AS30" s="7" t="s">
        <v>1513</v>
      </c>
      <c r="AT30" s="7" t="s">
        <v>873</v>
      </c>
      <c r="AU30" s="7" t="str">
        <f>PRODUCTOS[[#This Row],[Data]]</f>
        <v>DATASALUD</v>
      </c>
      <c r="AV30" s="7" t="str">
        <f>PRODUCTOS[[#This Row],[Tecnología]]</f>
        <v>POWER BI</v>
      </c>
      <c r="AW30" s="7" t="s">
        <v>1543</v>
      </c>
      <c r="AX30" s="7" t="s">
        <v>957</v>
      </c>
      <c r="AY30" s="7"/>
      <c r="AZ30" s="7"/>
      <c r="BA30" s="7" t="s">
        <v>875</v>
      </c>
      <c r="BB30" s="7" t="s">
        <v>876</v>
      </c>
      <c r="BC30" s="7" t="s">
        <v>1508</v>
      </c>
      <c r="BD30" s="7">
        <v>1</v>
      </c>
      <c r="BE30" s="7" t="s">
        <v>1515</v>
      </c>
    </row>
    <row r="31" spans="1:57" ht="24" hidden="1" x14ac:dyDescent="0.35">
      <c r="A31" s="2" t="str">
        <f>+VLOOKUP(D31,'DATA`S'!$B$8:$C$32,2,0)</f>
        <v>0001</v>
      </c>
      <c r="B31" s="2" t="str">
        <f>VLOOKUP(PRODUCTOS[[#This Row],[País]],PAISES!$B$4:$C$12,2,0)</f>
        <v>01</v>
      </c>
      <c r="C31" s="9" t="s">
        <v>891</v>
      </c>
      <c r="D31" s="2" t="s">
        <v>3</v>
      </c>
      <c r="E31" s="2" t="s">
        <v>193</v>
      </c>
      <c r="F31" s="2" t="str">
        <f t="shared" si="0"/>
        <v>0001-01-00024</v>
      </c>
      <c r="G31" s="2" t="s">
        <v>892</v>
      </c>
      <c r="H31" s="2"/>
      <c r="I31" s="2" t="str">
        <f>+VLOOKUP(PRODUCTOS[[#This Row],[id_producto]],PRIORIZACION!$G$11:$J$112,3,0)</f>
        <v>En Desarrollo</v>
      </c>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19"/>
      <c r="AO31" s="7"/>
      <c r="AP31" s="7"/>
      <c r="AQ31" s="7"/>
      <c r="AR31" s="7"/>
      <c r="AS31" s="7"/>
      <c r="AT31" s="7" t="s">
        <v>873</v>
      </c>
      <c r="AU31" s="7" t="str">
        <f>PRODUCTOS[[#This Row],[Data]]</f>
        <v>DATASALUD</v>
      </c>
      <c r="AV31" s="7" t="str">
        <f>PRODUCTOS[[#This Row],[Tecnología]]</f>
        <v>POWER BI</v>
      </c>
      <c r="AW31" s="7"/>
      <c r="AX31" s="7"/>
      <c r="AY31" s="7"/>
      <c r="AZ31" s="7"/>
      <c r="BA31" s="7"/>
      <c r="BB31" s="7"/>
      <c r="BC31" s="7"/>
      <c r="BD31" s="7"/>
      <c r="BE31" s="7"/>
    </row>
    <row r="32" spans="1:57" ht="72.5" hidden="1" x14ac:dyDescent="0.35">
      <c r="A32" s="2" t="str">
        <f>+VLOOKUP(D32,'DATA`S'!$B$8:$C$32,2,0)</f>
        <v>0001</v>
      </c>
      <c r="B32" s="2" t="str">
        <f>VLOOKUP(PRODUCTOS[[#This Row],[País]],PAISES!$B$4:$C$12,2,0)</f>
        <v>01</v>
      </c>
      <c r="C32" s="9" t="s">
        <v>893</v>
      </c>
      <c r="D32" s="2" t="s">
        <v>3</v>
      </c>
      <c r="E32" s="2" t="s">
        <v>193</v>
      </c>
      <c r="F32" s="2" t="str">
        <f t="shared" si="0"/>
        <v>0001-01-00025</v>
      </c>
      <c r="G32" s="2" t="s">
        <v>1199</v>
      </c>
      <c r="H32" s="2" t="s">
        <v>1527</v>
      </c>
      <c r="I32" s="2" t="str">
        <f>+VLOOKUP(PRODUCTOS[[#This Row],[id_producto]],PRIORIZACION!$G$11:$J$112,3,0)</f>
        <v>En Desarrollo</v>
      </c>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1" t="s">
        <v>187</v>
      </c>
      <c r="AA32" s="7"/>
      <c r="AB32" s="38"/>
      <c r="AC32" s="7" t="str">
        <f>PRODUCTOS[[#This Row],[Nombre comercial]]</f>
        <v>Salud 24/7</v>
      </c>
      <c r="AD32" s="7" t="s">
        <v>960</v>
      </c>
      <c r="AE32" s="7" t="s">
        <v>961</v>
      </c>
      <c r="AF32" s="122"/>
      <c r="AG32" s="7"/>
      <c r="AH32" s="7"/>
      <c r="AI32" s="7"/>
      <c r="AJ32" s="7"/>
      <c r="AK32" s="7"/>
      <c r="AL32" s="7"/>
      <c r="AM32" s="7"/>
      <c r="AN32" s="19" t="s">
        <v>1537</v>
      </c>
      <c r="AO32" s="7"/>
      <c r="AP32" s="7" t="s">
        <v>193</v>
      </c>
      <c r="AQ32" s="7" t="s">
        <v>1410</v>
      </c>
      <c r="AR32" s="7" t="s">
        <v>1319</v>
      </c>
      <c r="AS32" s="7">
        <v>2020</v>
      </c>
      <c r="AT32" s="7" t="s">
        <v>873</v>
      </c>
      <c r="AU32" s="7" t="str">
        <f>PRODUCTOS[[#This Row],[Data]]</f>
        <v>DATASALUD</v>
      </c>
      <c r="AV32" s="7" t="str">
        <f>PRODUCTOS[[#This Row],[Tecnología]]</f>
        <v>ARCGIS-POWER BI</v>
      </c>
      <c r="AW32" s="7" t="s">
        <v>1543</v>
      </c>
      <c r="AX32" s="7" t="s">
        <v>957</v>
      </c>
      <c r="AY32" s="7" t="s">
        <v>1518</v>
      </c>
      <c r="AZ32" s="7"/>
      <c r="BA32" s="7" t="s">
        <v>875</v>
      </c>
      <c r="BB32" s="7" t="s">
        <v>876</v>
      </c>
      <c r="BC32" s="7" t="s">
        <v>1517</v>
      </c>
      <c r="BD32" s="7">
        <v>1</v>
      </c>
      <c r="BE32" s="7" t="s">
        <v>1339</v>
      </c>
    </row>
    <row r="33" spans="1:57" ht="143" hidden="1" x14ac:dyDescent="0.35">
      <c r="A33" s="42" t="str">
        <f>+VLOOKUP(D33,'DATA`S'!$B$8:$C$32,2,0)</f>
        <v>0019</v>
      </c>
      <c r="B33" s="42" t="str">
        <f>VLOOKUP(PRODUCTOS[[#This Row],[País]],PAISES!$B$4:$C$12,2,0)</f>
        <v>02</v>
      </c>
      <c r="C33" s="9" t="s">
        <v>894</v>
      </c>
      <c r="D33" s="2" t="s">
        <v>832</v>
      </c>
      <c r="E33" s="2" t="s">
        <v>765</v>
      </c>
      <c r="F33" s="2" t="str">
        <f t="shared" si="0"/>
        <v>0019-02-00026</v>
      </c>
      <c r="G33" s="2" t="s">
        <v>944</v>
      </c>
      <c r="H33" s="2" t="s">
        <v>1529</v>
      </c>
      <c r="I33" s="2" t="str">
        <f>+VLOOKUP(PRODUCTOS[[#This Row],[id_producto]],PRIORIZACION!$G$11:$J$112,3,0)</f>
        <v>En Desarrollo</v>
      </c>
      <c r="J33" s="44">
        <f>+VLOOKUP(PRODUCTOS[[#This Row],[id_producto]],PRIORIZACION!$G$11:$J$112,4,0)</f>
        <v>0.9</v>
      </c>
      <c r="K33" s="2">
        <f>+VLOOKUP(PRODUCTOS[[#This Row],[id_producto]],PRIORIZACION!$G$11:$K$112,5,0)</f>
        <v>0</v>
      </c>
      <c r="L33" s="2">
        <f>+VLOOKUP(PRODUCTOS[[#This Row],[id_producto]],PRIORIZACION!$G$11:$L$112,6,0)</f>
        <v>0</v>
      </c>
      <c r="M33" s="2" t="str">
        <f>+VLOOKUP(PRODUCTOS[[#This Row],[id_producto]],PRIORIZACION!$G$11:$S$112,7,0)</f>
        <v>POWER BI</v>
      </c>
      <c r="N33" s="2"/>
      <c r="O33" s="2"/>
      <c r="P33" s="2"/>
      <c r="Q33" s="2"/>
      <c r="R33" s="2"/>
      <c r="S33" s="2"/>
      <c r="T33" s="2"/>
      <c r="U33" s="2"/>
      <c r="V33" s="3"/>
      <c r="W33" s="7"/>
      <c r="X33" s="91" t="s">
        <v>1487</v>
      </c>
      <c r="AA33" s="7"/>
      <c r="AB33" s="13"/>
      <c r="AC33" s="7" t="str">
        <f>PRODUCTOS[[#This Row],[Nombre comercial]]</f>
        <v>Mapa Pueblos y  Comunidades Lingüisticas  de Guatemala</v>
      </c>
      <c r="AD33" s="7"/>
      <c r="AE33" s="7" t="s">
        <v>194</v>
      </c>
      <c r="AF33" s="122"/>
      <c r="AG33" s="7"/>
      <c r="AH33" s="7"/>
      <c r="AI33" s="7"/>
      <c r="AJ33" s="7"/>
      <c r="AK33" s="7"/>
      <c r="AL33" s="7"/>
      <c r="AM33" s="7"/>
      <c r="AN33" s="19" t="s">
        <v>1491</v>
      </c>
      <c r="AO33" s="7"/>
      <c r="AP33" s="7" t="s">
        <v>765</v>
      </c>
      <c r="AQ33" s="7" t="s">
        <v>1417</v>
      </c>
      <c r="AR33" s="7"/>
      <c r="AS33" s="7">
        <v>2018</v>
      </c>
      <c r="AT33" s="7" t="s">
        <v>873</v>
      </c>
      <c r="AU33" s="7" t="str">
        <f>PRODUCTOS[[#This Row],[Data]]</f>
        <v>DATAPUEBLOS</v>
      </c>
      <c r="AV33" s="7" t="str">
        <f>PRODUCTOS[[#This Row],[Tecnología]]</f>
        <v>POWER BI</v>
      </c>
      <c r="AW33" s="7" t="s">
        <v>1543</v>
      </c>
      <c r="AX33" s="7" t="s">
        <v>957</v>
      </c>
      <c r="AY33" s="7" t="s">
        <v>1507</v>
      </c>
      <c r="AZ33" s="7"/>
      <c r="BA33" s="7" t="s">
        <v>875</v>
      </c>
      <c r="BB33" s="7" t="s">
        <v>876</v>
      </c>
      <c r="BC33" s="7" t="s">
        <v>1508</v>
      </c>
      <c r="BD33" s="7">
        <v>1</v>
      </c>
      <c r="BE33" s="7" t="s">
        <v>1509</v>
      </c>
    </row>
    <row r="34" spans="1:57" ht="29" hidden="1" x14ac:dyDescent="0.35">
      <c r="A34" s="42" t="str">
        <f>+VLOOKUP(D34,'DATA`S'!$B$8:$C$32,2,0)</f>
        <v>0019</v>
      </c>
      <c r="B34" s="42" t="str">
        <f>VLOOKUP(PRODUCTOS[[#This Row],[País]],PAISES!$B$4:$C$12,2,0)</f>
        <v>04</v>
      </c>
      <c r="C34" s="9" t="s">
        <v>895</v>
      </c>
      <c r="D34" s="2" t="s">
        <v>832</v>
      </c>
      <c r="E34" s="2" t="s">
        <v>835</v>
      </c>
      <c r="F34" s="2" t="str">
        <f t="shared" si="0"/>
        <v>0019-04-00027</v>
      </c>
      <c r="G34" s="2" t="s">
        <v>945</v>
      </c>
      <c r="H34" s="2" t="s">
        <v>1530</v>
      </c>
      <c r="I34" s="2" t="str">
        <f>+VLOOKUP(PRODUCTOS[[#This Row],[id_producto]],PRIORIZACION!$G$11:$J$112,3,0)</f>
        <v>No Iniciado</v>
      </c>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t="str">
        <f>PRODUCTOS[[#This Row],[Nombre comercial]]</f>
        <v>Mapa de Pueblos y Comunidades Lingüisticas de Honduras</v>
      </c>
      <c r="AD34" s="7"/>
      <c r="AE34" s="7"/>
      <c r="AF34" s="122"/>
      <c r="AG34" s="7"/>
      <c r="AH34" s="7"/>
      <c r="AI34" s="7"/>
      <c r="AJ34" s="7"/>
      <c r="AK34" s="7"/>
      <c r="AL34" s="7"/>
      <c r="AM34" s="7"/>
      <c r="AN34" s="19"/>
      <c r="AO34" s="7"/>
      <c r="AP34" s="7"/>
      <c r="AQ34" s="7"/>
      <c r="AR34" s="7"/>
      <c r="AS34" s="7"/>
      <c r="AT34" s="7" t="s">
        <v>873</v>
      </c>
      <c r="AU34" s="7" t="str">
        <f>PRODUCTOS[[#This Row],[Data]]</f>
        <v>DATAPUEBLOS</v>
      </c>
      <c r="AV34" s="7">
        <f>PRODUCTOS[[#This Row],[Tecnología]]</f>
        <v>0</v>
      </c>
      <c r="AW34" s="7"/>
      <c r="AX34" s="7"/>
      <c r="AY34" s="7"/>
      <c r="AZ34" s="7"/>
      <c r="BA34" s="7"/>
      <c r="BB34" s="7"/>
      <c r="BC34" s="7"/>
      <c r="BD34" s="7"/>
      <c r="BE34" s="7"/>
    </row>
    <row r="35" spans="1:57" ht="29" hidden="1" x14ac:dyDescent="0.35">
      <c r="A35" s="42" t="str">
        <f>+VLOOKUP(D35,'DATA`S'!$B$8:$C$32,2,0)</f>
        <v>0004</v>
      </c>
      <c r="B35" s="42" t="str">
        <f>VLOOKUP(PRODUCTOS[[#This Row],[País]],PAISES!$B$4:$C$12,2,0)</f>
        <v>02</v>
      </c>
      <c r="C35" s="9" t="s">
        <v>896</v>
      </c>
      <c r="D35" s="2" t="s">
        <v>6</v>
      </c>
      <c r="E35" s="2" t="s">
        <v>765</v>
      </c>
      <c r="F35" s="2" t="str">
        <f t="shared" si="0"/>
        <v>0004-02-00028</v>
      </c>
      <c r="G35" s="2" t="s">
        <v>947</v>
      </c>
      <c r="H35" s="2"/>
      <c r="I35" s="2" t="str">
        <f>+VLOOKUP(PRODUCTOS[[#This Row],[id_producto]],PRIORIZACION!$G$11:$J$112,3,0)</f>
        <v>En pausa</v>
      </c>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c r="AE35" s="7" t="s">
        <v>961</v>
      </c>
      <c r="AF35" s="122"/>
      <c r="AG35" s="7"/>
      <c r="AH35" s="7"/>
      <c r="AI35" s="7"/>
      <c r="AJ35" s="7"/>
      <c r="AK35" s="7"/>
      <c r="AL35" s="7"/>
      <c r="AM35" s="7"/>
      <c r="AN35" s="166"/>
      <c r="AO35" s="7"/>
      <c r="AP35" s="7"/>
      <c r="AQ35" s="7"/>
      <c r="AR35" s="7"/>
      <c r="AS35" s="7"/>
      <c r="AT35" s="7" t="s">
        <v>873</v>
      </c>
      <c r="AU35" s="7" t="str">
        <f>PRODUCTOS[[#This Row],[Data]]</f>
        <v>DATAMUNICIPIO</v>
      </c>
      <c r="AV35" s="7" t="str">
        <f>PRODUCTOS[[#This Row],[Tecnología]]</f>
        <v>ARCGIS-POWER BI</v>
      </c>
      <c r="AW35" s="7"/>
      <c r="AX35" s="7"/>
      <c r="AY35" s="7"/>
      <c r="AZ35" s="7"/>
      <c r="BA35" s="7"/>
      <c r="BB35" s="7"/>
      <c r="BC35" s="7"/>
      <c r="BD35" s="7"/>
      <c r="BE35" s="7"/>
    </row>
    <row r="36" spans="1:57" ht="78" hidden="1" x14ac:dyDescent="0.35">
      <c r="A36" s="2" t="str">
        <f>+VLOOKUP(D36,'DATA`S'!$B$8:$C$32,2,0)</f>
        <v>0007</v>
      </c>
      <c r="B36" s="2" t="str">
        <f>VLOOKUP(PRODUCTOS[[#This Row],[País]],PAISES!$B$4:$C$12,2,0)</f>
        <v>01</v>
      </c>
      <c r="C36" s="9" t="s">
        <v>897</v>
      </c>
      <c r="D36" s="2" t="s">
        <v>8</v>
      </c>
      <c r="E36" s="2" t="s">
        <v>193</v>
      </c>
      <c r="F36" s="2" t="str">
        <f t="shared" si="0"/>
        <v>0007-01-00029</v>
      </c>
      <c r="G36" s="2" t="s">
        <v>923</v>
      </c>
      <c r="H36" s="98" t="s">
        <v>1325</v>
      </c>
      <c r="I36" s="2" t="str">
        <f>+VLOOKUP(PRODUCTOS[[#This Row],[id_producto]],PRIORIZACION!$G$11:$J$112,3,0)</f>
        <v>Publicado</v>
      </c>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1" t="s">
        <v>178</v>
      </c>
      <c r="AA36" s="7"/>
      <c r="AB36" s="38"/>
      <c r="AC36" s="7" t="str">
        <f>PRODUCTOS[[#This Row],[Nombre comercial]]</f>
        <v>Empresas Registradas en el SII</v>
      </c>
      <c r="AD36" s="134" t="s">
        <v>1559</v>
      </c>
      <c r="AE36" s="19" t="s">
        <v>194</v>
      </c>
      <c r="AF36" s="165"/>
      <c r="AG36" s="19" t="s">
        <v>1149</v>
      </c>
      <c r="AH36" s="166"/>
      <c r="AI36" s="19" t="s">
        <v>1263</v>
      </c>
      <c r="AJ36" s="188" t="s">
        <v>1263</v>
      </c>
      <c r="AK36" s="167"/>
      <c r="AL36" s="167"/>
      <c r="AM36" s="188" t="s">
        <v>1263</v>
      </c>
      <c r="AN36" s="19" t="s">
        <v>1556</v>
      </c>
      <c r="AO36" s="7" t="s">
        <v>1536</v>
      </c>
      <c r="AP36" s="7" t="s">
        <v>193</v>
      </c>
      <c r="AQ36" s="19" t="s">
        <v>1410</v>
      </c>
      <c r="AR36" s="19" t="s">
        <v>1263</v>
      </c>
      <c r="AS36" s="166" t="s">
        <v>1536</v>
      </c>
      <c r="AT36" s="7" t="s">
        <v>873</v>
      </c>
      <c r="AU36" s="7" t="str">
        <f>PRODUCTOS[[#This Row],[Data]]</f>
        <v>DATAEMPRESA</v>
      </c>
      <c r="AV36" s="7" t="str">
        <f>PRODUCTOS[[#This Row],[Tecnología]]</f>
        <v>POWER BI</v>
      </c>
      <c r="AW36" s="7" t="s">
        <v>874</v>
      </c>
      <c r="AX36" s="7" t="s">
        <v>957</v>
      </c>
      <c r="AY36" s="101" t="s">
        <v>1557</v>
      </c>
      <c r="AZ36" s="100" t="s">
        <v>1558</v>
      </c>
      <c r="BA36" s="7" t="s">
        <v>875</v>
      </c>
      <c r="BB36" s="7" t="s">
        <v>876</v>
      </c>
      <c r="BC36" s="100" t="s">
        <v>1155</v>
      </c>
      <c r="BD36" s="7">
        <v>1</v>
      </c>
      <c r="BE36" s="7" t="s">
        <v>1555</v>
      </c>
    </row>
    <row r="37" spans="1:57" ht="104" hidden="1" x14ac:dyDescent="0.35">
      <c r="A37" s="42" t="str">
        <f>+VLOOKUP(D37,'DATA`S'!$B$8:$C$32,2,0)</f>
        <v>0004</v>
      </c>
      <c r="B37" s="42" t="str">
        <f>VLOOKUP(PRODUCTOS[[#This Row],[País]],PAISES!$B$4:$C$12,2,0)</f>
        <v>02</v>
      </c>
      <c r="C37" s="9" t="s">
        <v>898</v>
      </c>
      <c r="D37" s="2" t="s">
        <v>6</v>
      </c>
      <c r="E37" s="2" t="s">
        <v>765</v>
      </c>
      <c r="F37" s="2" t="str">
        <f t="shared" si="0"/>
        <v>0004-02-00030</v>
      </c>
      <c r="G37" s="2" t="s">
        <v>948</v>
      </c>
      <c r="H37" s="2" t="s">
        <v>1133</v>
      </c>
      <c r="I37" s="2" t="str">
        <f>+VLOOKUP(PRODUCTOS[[#This Row],[id_producto]],PRIORIZACION!$G$11:$J$112,3,0)</f>
        <v>Publicado</v>
      </c>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1" t="s">
        <v>183</v>
      </c>
      <c r="AA37" s="7"/>
      <c r="AB37" s="13"/>
      <c r="AC37" s="7" t="str">
        <f>PRODUCTOS[[#This Row],[Nombre comercial]]</f>
        <v>Métricas e índices para la gestión municipal</v>
      </c>
      <c r="AD37" s="100" t="s">
        <v>1540</v>
      </c>
      <c r="AE37" s="19" t="s">
        <v>194</v>
      </c>
      <c r="AF37" s="165"/>
      <c r="AG37" s="19" t="s">
        <v>1415</v>
      </c>
      <c r="AH37" s="166"/>
      <c r="AI37" s="19" t="s">
        <v>961</v>
      </c>
      <c r="AJ37" s="166"/>
      <c r="AK37" s="167"/>
      <c r="AL37" s="167"/>
      <c r="AM37" s="167"/>
      <c r="AN37" s="19" t="s">
        <v>1416</v>
      </c>
      <c r="AO37" s="7" t="s">
        <v>1146</v>
      </c>
      <c r="AP37" s="7" t="s">
        <v>765</v>
      </c>
      <c r="AQ37" s="19" t="s">
        <v>1417</v>
      </c>
      <c r="AR37" s="19" t="s">
        <v>1320</v>
      </c>
      <c r="AS37" s="7">
        <v>2018</v>
      </c>
      <c r="AT37" s="7" t="s">
        <v>873</v>
      </c>
      <c r="AU37" s="7" t="str">
        <f>PRODUCTOS[[#This Row],[Data]]</f>
        <v>DATAMUNICIPIO</v>
      </c>
      <c r="AV37" s="7" t="str">
        <f>PRODUCTOS[[#This Row],[Tecnología]]</f>
        <v>POWER BI</v>
      </c>
      <c r="AW37" s="7" t="s">
        <v>874</v>
      </c>
      <c r="AX37" s="7" t="s">
        <v>957</v>
      </c>
      <c r="AY37" s="101" t="s">
        <v>1568</v>
      </c>
      <c r="AZ37" s="101" t="s">
        <v>1569</v>
      </c>
      <c r="BA37" s="7" t="s">
        <v>875</v>
      </c>
      <c r="BB37" s="101" t="s">
        <v>876</v>
      </c>
      <c r="BC37" s="101" t="s">
        <v>1508</v>
      </c>
      <c r="BD37" s="7">
        <v>1</v>
      </c>
      <c r="BE37" s="7" t="s">
        <v>1570</v>
      </c>
    </row>
    <row r="38" spans="1:57" ht="24" hidden="1" x14ac:dyDescent="0.35">
      <c r="A38" s="42" t="str">
        <f>+VLOOKUP(D38,'DATA`S'!$B$8:$C$32,2,0)</f>
        <v>0021</v>
      </c>
      <c r="B38" s="42" t="str">
        <f>VLOOKUP(PRODUCTOS[[#This Row],[País]],PAISES!$B$4:$C$12,2,0)</f>
        <v>01</v>
      </c>
      <c r="C38" s="9" t="s">
        <v>899</v>
      </c>
      <c r="D38" s="2" t="s">
        <v>833</v>
      </c>
      <c r="E38" s="2" t="s">
        <v>193</v>
      </c>
      <c r="F38" s="2" t="str">
        <f t="shared" si="0"/>
        <v>0021-01-00031</v>
      </c>
      <c r="G38" s="2" t="s">
        <v>949</v>
      </c>
      <c r="H38" s="2"/>
      <c r="I38" s="2" t="str">
        <f>+VLOOKUP(PRODUCTOS[[#This Row],[id_producto]],PRIORIZACION!$G$11:$J$112,3,0)</f>
        <v>No Iniciado</v>
      </c>
      <c r="J38" s="44">
        <f>+VLOOKUP(PRODUCTOS[[#This Row],[id_producto]],PRIORIZACION!$G$11:$J$112,4,0)</f>
        <v>0</v>
      </c>
      <c r="K38" s="2">
        <f>+VLOOKUP(PRODUCTOS[[#This Row],[id_producto]],PRIORIZACION!$G$11:$K$112,5,0)</f>
        <v>0</v>
      </c>
      <c r="L38" s="2" t="str">
        <f>+VLOOKUP(PRODUCTOS[[#This Row],[id_producto]],PRIORIZACION!$G$11:$L$112,6,0)</f>
        <v>Karen</v>
      </c>
      <c r="M38" s="2" t="str">
        <f>+VLOOKUP(PRODUCTOS[[#This Row],[id_producto]],PRIORIZACION!$G$11:$S$112,7,0)</f>
        <v>POWER BI</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19"/>
      <c r="AO38" s="7"/>
      <c r="AP38" s="7"/>
      <c r="AQ38" s="7"/>
      <c r="AR38" s="7"/>
      <c r="AS38" s="7"/>
      <c r="AT38" s="7" t="s">
        <v>873</v>
      </c>
      <c r="AU38" s="7" t="str">
        <f>PRODUCTOS[[#This Row],[Data]]</f>
        <v>DATAODS</v>
      </c>
      <c r="AV38" s="7" t="str">
        <f>PRODUCTOS[[#This Row],[Tecnología]]</f>
        <v>POWER BI</v>
      </c>
      <c r="AW38" s="7"/>
      <c r="AX38" s="7"/>
      <c r="AY38" s="7"/>
      <c r="AZ38" s="7"/>
      <c r="BA38" s="7"/>
      <c r="BB38" s="7"/>
      <c r="BC38" s="7"/>
      <c r="BD38" s="7"/>
      <c r="BE38" s="7"/>
    </row>
    <row r="39" spans="1:57" ht="77.5" hidden="1" customHeight="1" x14ac:dyDescent="0.35">
      <c r="A39" s="42" t="str">
        <f>+VLOOKUP(D39,'DATA`S'!$B$8:$C$32,2,0)</f>
        <v>0012</v>
      </c>
      <c r="B39" s="42" t="str">
        <f>VLOOKUP(PRODUCTOS[[#This Row],[País]],PAISES!$B$4:$C$12,2,0)</f>
        <v>01</v>
      </c>
      <c r="C39" s="9" t="s">
        <v>900</v>
      </c>
      <c r="D39" s="2" t="s">
        <v>13</v>
      </c>
      <c r="E39" s="2" t="s">
        <v>193</v>
      </c>
      <c r="F39" s="99" t="str">
        <f t="shared" si="0"/>
        <v>0012-01-00032</v>
      </c>
      <c r="G39" s="99" t="s">
        <v>1246</v>
      </c>
      <c r="H39" s="2" t="s">
        <v>1231</v>
      </c>
      <c r="I39" s="2" t="str">
        <f>+VLOOKUP(PRODUCTOS[[#This Row],[id_producto]],PRIORIZACION!$G$11:$J$112,3,0)</f>
        <v>Publicado</v>
      </c>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1338</v>
      </c>
      <c r="O39" s="2" t="s">
        <v>199</v>
      </c>
      <c r="P39" s="2"/>
      <c r="Q39" s="2"/>
      <c r="R39" s="2"/>
      <c r="S39" s="2"/>
      <c r="T39" s="2"/>
      <c r="U39" s="2"/>
      <c r="V39" s="3"/>
      <c r="W39" s="7"/>
      <c r="X39" s="91" t="s">
        <v>173</v>
      </c>
      <c r="AA39" s="7"/>
      <c r="AB39" s="13"/>
      <c r="AC39" s="7" t="str">
        <f>PRODUCTOS[[#This Row],[Nombre comercial]]</f>
        <v>Mapa de Femicidios en Chile (2020)</v>
      </c>
      <c r="AD39" s="7" t="s">
        <v>1540</v>
      </c>
      <c r="AE39" s="19" t="s">
        <v>194</v>
      </c>
      <c r="AF39" s="169">
        <v>0</v>
      </c>
      <c r="AG39" s="19" t="s">
        <v>1263</v>
      </c>
      <c r="AH39" s="19" t="s">
        <v>1263</v>
      </c>
      <c r="AI39" s="19" t="s">
        <v>1263</v>
      </c>
      <c r="AJ39" s="19" t="s">
        <v>1263</v>
      </c>
      <c r="AK39" s="167"/>
      <c r="AL39" s="19" t="s">
        <v>1263</v>
      </c>
      <c r="AM39" s="19" t="s">
        <v>1263</v>
      </c>
      <c r="AN39" s="19" t="s">
        <v>1349</v>
      </c>
      <c r="AO39" s="7" t="s">
        <v>1146</v>
      </c>
      <c r="AP39" s="7" t="s">
        <v>193</v>
      </c>
      <c r="AQ39" s="7" t="s">
        <v>1263</v>
      </c>
      <c r="AR39" s="7" t="s">
        <v>1263</v>
      </c>
      <c r="AS39" s="7">
        <v>2020</v>
      </c>
      <c r="AT39" s="7" t="s">
        <v>873</v>
      </c>
      <c r="AU39" s="7" t="str">
        <f>PRODUCTOS[[#This Row],[Data]]</f>
        <v>DATARIESGO</v>
      </c>
      <c r="AV39" s="7" t="str">
        <f>PRODUCTOS[[#This Row],[Tecnología]]</f>
        <v>POWER BI</v>
      </c>
      <c r="AW39" s="7" t="s">
        <v>874</v>
      </c>
      <c r="AX39" s="7" t="s">
        <v>957</v>
      </c>
      <c r="AY39" s="7" t="s">
        <v>43</v>
      </c>
      <c r="AZ39" s="7" t="s">
        <v>43</v>
      </c>
      <c r="BA39" s="7" t="s">
        <v>875</v>
      </c>
      <c r="BB39" s="7" t="s">
        <v>876</v>
      </c>
      <c r="BC39" s="7" t="s">
        <v>1148</v>
      </c>
      <c r="BD39" s="7">
        <v>1</v>
      </c>
      <c r="BE39" s="7" t="s">
        <v>1571</v>
      </c>
    </row>
    <row r="40" spans="1:57" ht="61" customHeight="1" x14ac:dyDescent="0.35">
      <c r="A40" s="2" t="str">
        <f>+VLOOKUP(D40,'DATA`S'!$B$8:$C$32,2,0)</f>
        <v>0003</v>
      </c>
      <c r="B40" s="2" t="str">
        <f>VLOOKUP(PRODUCTOS[[#This Row],[País]],PAISES!$B$4:$C$12,2,0)</f>
        <v>01</v>
      </c>
      <c r="C40" s="9" t="s">
        <v>901</v>
      </c>
      <c r="D40" s="2" t="s">
        <v>5</v>
      </c>
      <c r="E40" s="2" t="s">
        <v>193</v>
      </c>
      <c r="F40" s="2" t="str">
        <f t="shared" ref="F40:F75" si="1">A40&amp;"-"&amp;B40&amp;"-"&amp;C40</f>
        <v>0003-01-00033</v>
      </c>
      <c r="G40" s="2" t="s">
        <v>1079</v>
      </c>
      <c r="H40" s="2" t="s">
        <v>1098</v>
      </c>
      <c r="I40" s="2" t="str">
        <f>+VLOOKUP(PRODUCTOS[[#This Row],[id_producto]],PRIORIZACION!$G$11:$J$112,3,0)</f>
        <v>En Desarrollo</v>
      </c>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1097</v>
      </c>
      <c r="AE40" s="7" t="s">
        <v>961</v>
      </c>
      <c r="AF40" s="121"/>
      <c r="AG40" s="7" t="s">
        <v>962</v>
      </c>
      <c r="AH40" s="100"/>
      <c r="AI40" s="7" t="s">
        <v>194</v>
      </c>
      <c r="AJ40" s="100"/>
      <c r="AK40" s="167"/>
      <c r="AL40" s="167"/>
      <c r="AM40" s="167"/>
      <c r="AN40" s="19" t="s">
        <v>1492</v>
      </c>
      <c r="AO40" s="7"/>
      <c r="AP40" s="100"/>
      <c r="AQ40" s="100"/>
      <c r="AR40" s="100"/>
      <c r="AS40" s="100"/>
      <c r="AT40" s="7" t="s">
        <v>873</v>
      </c>
      <c r="AU40" s="7" t="str">
        <f>PRODUCTOS[[#This Row],[Data]]</f>
        <v>DATAAGRO</v>
      </c>
      <c r="AV40" s="7" t="str">
        <f>PRODUCTOS[[#This Row],[Tecnología]]</f>
        <v>POWER BI</v>
      </c>
      <c r="AW40" s="7" t="s">
        <v>874</v>
      </c>
      <c r="AX40" s="7" t="s">
        <v>957</v>
      </c>
      <c r="AY40" s="100"/>
      <c r="AZ40" s="100"/>
      <c r="BA40" s="7" t="s">
        <v>875</v>
      </c>
      <c r="BB40" s="7" t="s">
        <v>876</v>
      </c>
      <c r="BC40" s="7" t="s">
        <v>205</v>
      </c>
      <c r="BD40" s="7">
        <v>1</v>
      </c>
      <c r="BE40" s="7" t="s">
        <v>1483</v>
      </c>
    </row>
    <row r="41" spans="1:57" ht="29" x14ac:dyDescent="0.35">
      <c r="A41" s="2" t="str">
        <f>+VLOOKUP(D41,'DATA`S'!$B$8:$C$32,2,0)</f>
        <v>0003</v>
      </c>
      <c r="B41" s="2" t="str">
        <f>VLOOKUP(PRODUCTOS[[#This Row],[País]],PAISES!$B$4:$C$12,2,0)</f>
        <v>01</v>
      </c>
      <c r="C41" s="9" t="s">
        <v>902</v>
      </c>
      <c r="D41" s="2" t="s">
        <v>5</v>
      </c>
      <c r="E41" s="2" t="s">
        <v>193</v>
      </c>
      <c r="F41" s="99" t="str">
        <f t="shared" si="1"/>
        <v>0003-01-00034</v>
      </c>
      <c r="G41" s="2" t="s">
        <v>1169</v>
      </c>
      <c r="H41" s="99" t="s">
        <v>1169</v>
      </c>
      <c r="I41" s="2" t="str">
        <f>+VLOOKUP(PRODUCTOS[[#This Row],[id_producto]],PRIORIZACION!$G$11:$J$112,3,0)</f>
        <v>En Desarrollo</v>
      </c>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19"/>
      <c r="AO41" s="7"/>
      <c r="AP41" s="7"/>
      <c r="AQ41" s="7"/>
      <c r="AR41" s="7"/>
      <c r="AS41" s="7"/>
      <c r="AT41" s="7" t="s">
        <v>873</v>
      </c>
      <c r="AU41" s="7" t="str">
        <f>PRODUCTOS[[#This Row],[Data]]</f>
        <v>DATAAGRO</v>
      </c>
      <c r="AV41" s="7" t="str">
        <f>PRODUCTOS[[#This Row],[Tecnología]]</f>
        <v>GEE</v>
      </c>
      <c r="AW41" s="7"/>
      <c r="AX41" s="7"/>
      <c r="AY41" s="7"/>
      <c r="AZ41" s="7"/>
      <c r="BA41" s="7"/>
      <c r="BB41" s="7"/>
      <c r="BC41" s="7"/>
      <c r="BD41" s="7"/>
      <c r="BE41" s="7"/>
    </row>
    <row r="42" spans="1:57" ht="24" x14ac:dyDescent="0.35">
      <c r="A42" s="2" t="str">
        <f>+VLOOKUP(D42,'DATA`S'!$B$8:$C$32,2,0)</f>
        <v>0003</v>
      </c>
      <c r="B42" s="2" t="str">
        <f>VLOOKUP(PRODUCTOS[[#This Row],[País]],PAISES!$B$4:$C$12,2,0)</f>
        <v>02</v>
      </c>
      <c r="C42" s="9" t="s">
        <v>903</v>
      </c>
      <c r="D42" s="2" t="s">
        <v>5</v>
      </c>
      <c r="E42" s="2" t="s">
        <v>765</v>
      </c>
      <c r="F42" s="2" t="str">
        <f t="shared" si="1"/>
        <v>0003-02-00035</v>
      </c>
      <c r="G42" s="98" t="s">
        <v>1531</v>
      </c>
      <c r="H42" s="2"/>
      <c r="I42" s="2" t="str">
        <f>+VLOOKUP(PRODUCTOS[[#This Row],[id_producto]],PRIORIZACION!$G$11:$J$112,3,0)</f>
        <v>En Desarrollo</v>
      </c>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f>PRODUCTOS[[#This Row],[Nombre comercial]]</f>
        <v>0</v>
      </c>
      <c r="AD42" s="7"/>
      <c r="AE42" s="7" t="s">
        <v>961</v>
      </c>
      <c r="AF42" s="122"/>
      <c r="AG42" s="7" t="s">
        <v>962</v>
      </c>
      <c r="AH42" s="7"/>
      <c r="AI42" s="7" t="s">
        <v>194</v>
      </c>
      <c r="AJ42" s="7"/>
      <c r="AK42" s="7"/>
      <c r="AL42" s="7"/>
      <c r="AM42" s="7"/>
      <c r="AN42" s="19"/>
      <c r="AO42" s="7"/>
      <c r="AP42" s="7"/>
      <c r="AQ42" s="7"/>
      <c r="AR42" s="7"/>
      <c r="AS42" s="7"/>
      <c r="AT42" s="7" t="s">
        <v>873</v>
      </c>
      <c r="AU42" s="7" t="str">
        <f>PRODUCTOS[[#This Row],[Data]]</f>
        <v>DATAAGRO</v>
      </c>
      <c r="AV42" s="7" t="str">
        <f>PRODUCTOS[[#This Row],[Tecnología]]</f>
        <v>POWER BI</v>
      </c>
      <c r="AW42" s="7"/>
      <c r="AX42" s="7"/>
      <c r="AY42" s="7"/>
      <c r="AZ42" s="7"/>
      <c r="BA42" s="7"/>
      <c r="BB42" s="7"/>
      <c r="BC42" s="7"/>
      <c r="BD42" s="7"/>
      <c r="BE42" s="7"/>
    </row>
    <row r="43" spans="1:57" ht="24" hidden="1" x14ac:dyDescent="0.35">
      <c r="A43" s="42" t="str">
        <f>+VLOOKUP(D43,'DATA`S'!$B$8:$C$32,2,0)</f>
        <v>0014</v>
      </c>
      <c r="B43" s="42" t="str">
        <f>VLOOKUP(PRODUCTOS[[#This Row],[País]],PAISES!$B$4:$C$12,2,0)</f>
        <v>01</v>
      </c>
      <c r="C43" s="9" t="s">
        <v>904</v>
      </c>
      <c r="D43" s="2" t="s">
        <v>15</v>
      </c>
      <c r="E43" s="2" t="s">
        <v>193</v>
      </c>
      <c r="F43" s="2" t="str">
        <f t="shared" si="1"/>
        <v>0014-01-00036</v>
      </c>
      <c r="G43" s="2" t="s">
        <v>838</v>
      </c>
      <c r="H43" s="2"/>
      <c r="I43" s="2" t="str">
        <f>+VLOOKUP(PRODUCTOS[[#This Row],[id_producto]],PRIORIZACION!$G$11:$J$112,3,0)</f>
        <v>En Desarrollo</v>
      </c>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19"/>
      <c r="AO43" s="7"/>
      <c r="AP43" s="7"/>
      <c r="AQ43" s="7"/>
      <c r="AR43" s="7"/>
      <c r="AS43" s="7"/>
      <c r="AT43" s="7" t="s">
        <v>873</v>
      </c>
      <c r="AU43" s="7" t="str">
        <f>PRODUCTOS[[#This Row],[Data]]</f>
        <v>DATATRANSPARENCIA</v>
      </c>
      <c r="AV43" s="7">
        <f>PRODUCTOS[[#This Row],[Tecnología]]</f>
        <v>0</v>
      </c>
      <c r="AW43" s="7"/>
      <c r="AX43" s="7"/>
      <c r="AY43" s="7"/>
      <c r="AZ43" s="7"/>
      <c r="BA43" s="7"/>
      <c r="BB43" s="7"/>
      <c r="BC43" s="7"/>
      <c r="BD43" s="7"/>
      <c r="BE43" s="7"/>
    </row>
    <row r="44" spans="1:57" ht="24" hidden="1" x14ac:dyDescent="0.35">
      <c r="A44" s="42" t="str">
        <f>+VLOOKUP(D44,'DATA`S'!$B$8:$C$32,2,0)</f>
        <v>0014</v>
      </c>
      <c r="B44" s="42" t="str">
        <f>VLOOKUP(PRODUCTOS[[#This Row],[País]],PAISES!$B$4:$C$12,2,0)</f>
        <v>01</v>
      </c>
      <c r="C44" s="9" t="s">
        <v>905</v>
      </c>
      <c r="D44" s="2" t="s">
        <v>15</v>
      </c>
      <c r="E44" s="2" t="s">
        <v>193</v>
      </c>
      <c r="F44" s="2" t="str">
        <f t="shared" si="1"/>
        <v>0014-01-00037</v>
      </c>
      <c r="G44" s="2" t="s">
        <v>845</v>
      </c>
      <c r="H44" s="2"/>
      <c r="I44" s="2" t="str">
        <f>+VLOOKUP(PRODUCTOS[[#This Row],[id_producto]],PRIORIZACION!$G$11:$J$112,3,0)</f>
        <v>No Iniciado</v>
      </c>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19"/>
      <c r="AO44" s="7"/>
      <c r="AP44" s="7"/>
      <c r="AQ44" s="7"/>
      <c r="AR44" s="7"/>
      <c r="AS44" s="7"/>
      <c r="AT44" s="7" t="s">
        <v>873</v>
      </c>
      <c r="AU44" s="7" t="str">
        <f>PRODUCTOS[[#This Row],[Data]]</f>
        <v>DATATRANSPARENCIA</v>
      </c>
      <c r="AV44" s="7">
        <f>PRODUCTOS[[#This Row],[Tecnología]]</f>
        <v>0</v>
      </c>
      <c r="AW44" s="7"/>
      <c r="AX44" s="7"/>
      <c r="AY44" s="7"/>
      <c r="AZ44" s="7"/>
      <c r="BA44" s="7"/>
      <c r="BB44" s="7"/>
      <c r="BC44" s="7"/>
      <c r="BD44" s="7"/>
      <c r="BE44" s="7"/>
    </row>
    <row r="45" spans="1:57" ht="104" hidden="1" x14ac:dyDescent="0.35">
      <c r="A45" s="42" t="str">
        <f>+VLOOKUP(D45,'DATA`S'!$B$8:$C$32,2,0)</f>
        <v>0009</v>
      </c>
      <c r="B45" s="42" t="str">
        <f>VLOOKUP(PRODUCTOS[[#This Row],[País]],PAISES!$B$4:$C$12,2,0)</f>
        <v>01</v>
      </c>
      <c r="C45" s="9" t="s">
        <v>906</v>
      </c>
      <c r="D45" s="2" t="s">
        <v>10</v>
      </c>
      <c r="E45" s="2" t="s">
        <v>193</v>
      </c>
      <c r="F45" s="2" t="str">
        <f t="shared" si="1"/>
        <v>0009-01-00038</v>
      </c>
      <c r="G45" s="2" t="s">
        <v>767</v>
      </c>
      <c r="H45" s="99" t="s">
        <v>1315</v>
      </c>
      <c r="I45" s="2" t="str">
        <f>+VLOOKUP(PRODUCTOS[[#This Row],[id_producto]],PRIORIZACION!$G$11:$J$112,3,0)</f>
        <v>Parada</v>
      </c>
      <c r="J45" s="44">
        <f>+VLOOKUP(PRODUCTOS[[#This Row],[id_producto]],PRIORIZACION!$G$11:$J$112,4,0)</f>
        <v>0.5</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1435</v>
      </c>
      <c r="AA45" s="7"/>
      <c r="AB45" s="13"/>
      <c r="AC45" s="7" t="str">
        <f>PRODUCTOS[[#This Row],[Nombre comercial]]</f>
        <v>Índice de Calidad de Vida Urbana - Comparación 2017-2018-2019</v>
      </c>
      <c r="AD45" s="100" t="s">
        <v>1540</v>
      </c>
      <c r="AE45" s="19" t="s">
        <v>1536</v>
      </c>
      <c r="AF45" s="165"/>
      <c r="AG45" s="19" t="s">
        <v>1263</v>
      </c>
      <c r="AH45" s="19" t="s">
        <v>1263</v>
      </c>
      <c r="AI45" s="19" t="s">
        <v>1263</v>
      </c>
      <c r="AJ45" s="19" t="s">
        <v>1263</v>
      </c>
      <c r="AK45" s="167"/>
      <c r="AL45" s="19" t="s">
        <v>1263</v>
      </c>
      <c r="AM45" s="19" t="s">
        <v>1263</v>
      </c>
      <c r="AN45" s="19" t="s">
        <v>1493</v>
      </c>
      <c r="AO45" s="7" t="s">
        <v>1146</v>
      </c>
      <c r="AP45" s="7" t="s">
        <v>1118</v>
      </c>
      <c r="AQ45" s="7" t="s">
        <v>1263</v>
      </c>
      <c r="AR45" s="7" t="s">
        <v>1263</v>
      </c>
      <c r="AS45" s="7" t="s">
        <v>1265</v>
      </c>
      <c r="AT45" s="7" t="s">
        <v>873</v>
      </c>
      <c r="AU45" s="7" t="str">
        <f>PRODUCTOS[[#This Row],[Data]]</f>
        <v>DATAVIVIENDA</v>
      </c>
      <c r="AV45" s="7" t="str">
        <f>PRODUCTOS[[#This Row],[Tecnología]]</f>
        <v>ARCGISONLINE</v>
      </c>
      <c r="AW45" s="7" t="s">
        <v>1120</v>
      </c>
      <c r="AX45" s="7" t="s">
        <v>957</v>
      </c>
      <c r="AY45" s="100" t="s">
        <v>1536</v>
      </c>
      <c r="AZ45" s="100" t="s">
        <v>1536</v>
      </c>
      <c r="BA45" s="7" t="s">
        <v>875</v>
      </c>
      <c r="BB45" s="7" t="s">
        <v>876</v>
      </c>
      <c r="BC45" s="7" t="s">
        <v>205</v>
      </c>
      <c r="BD45" s="7">
        <v>1</v>
      </c>
      <c r="BE45" s="7" t="s">
        <v>1121</v>
      </c>
    </row>
    <row r="46" spans="1:57" ht="29" hidden="1" x14ac:dyDescent="0.35">
      <c r="A46" s="42" t="str">
        <f>+VLOOKUP(D46,'DATA`S'!$B$8:$C$32,2,0)</f>
        <v>0013</v>
      </c>
      <c r="B46" s="42" t="str">
        <f>VLOOKUP(PRODUCTOS[[#This Row],[País]],PAISES!$B$4:$C$12,2,0)</f>
        <v>01</v>
      </c>
      <c r="C46" s="9" t="s">
        <v>907</v>
      </c>
      <c r="D46" s="2" t="s">
        <v>14</v>
      </c>
      <c r="E46" s="2" t="s">
        <v>193</v>
      </c>
      <c r="F46" s="2" t="str">
        <f t="shared" si="1"/>
        <v>0013-01-00039</v>
      </c>
      <c r="G46" s="2" t="s">
        <v>951</v>
      </c>
      <c r="H46" s="2"/>
      <c r="I46" s="2">
        <f>+VLOOKUP(PRODUCTOS[[#This Row],[id_producto]],PRIORIZACION!$G$11:$J$112,3,0)</f>
        <v>0</v>
      </c>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19"/>
      <c r="AO46" s="7"/>
      <c r="AP46" s="7"/>
      <c r="AQ46" s="7"/>
      <c r="AR46" s="7"/>
      <c r="AS46" s="7"/>
      <c r="AT46" s="7" t="s">
        <v>873</v>
      </c>
      <c r="AU46" s="7" t="str">
        <f>PRODUCTOS[[#This Row],[Data]]</f>
        <v>DATACLIMA</v>
      </c>
      <c r="AV46" s="7">
        <f>PRODUCTOS[[#This Row],[Tecnología]]</f>
        <v>0</v>
      </c>
      <c r="AW46" s="7"/>
      <c r="AX46" s="7"/>
      <c r="AY46" s="7"/>
      <c r="AZ46" s="7"/>
      <c r="BA46" s="7"/>
      <c r="BB46" s="7"/>
      <c r="BC46" s="7"/>
      <c r="BD46" s="7"/>
      <c r="BE46" s="7"/>
    </row>
    <row r="47" spans="1:57" ht="104" hidden="1" x14ac:dyDescent="0.35">
      <c r="A47" s="2" t="str">
        <f>+VLOOKUP(D47,'DATA`S'!$B$8:$C$32,2,0)</f>
        <v>0005</v>
      </c>
      <c r="B47" s="2" t="str">
        <f>VLOOKUP(PRODUCTOS[[#This Row],[País]],PAISES!$B$4:$C$12,2,0)</f>
        <v>01</v>
      </c>
      <c r="C47" s="9" t="s">
        <v>908</v>
      </c>
      <c r="D47" s="2" t="s">
        <v>1094</v>
      </c>
      <c r="E47" s="2" t="s">
        <v>193</v>
      </c>
      <c r="F47" s="2" t="str">
        <f t="shared" si="1"/>
        <v>0005-01-00040</v>
      </c>
      <c r="G47" s="2" t="s">
        <v>850</v>
      </c>
      <c r="H47" s="99" t="s">
        <v>850</v>
      </c>
      <c r="I47" s="2" t="str">
        <f>+VLOOKUP(PRODUCTOS[[#This Row],[id_producto]],PRIORIZACION!$G$11:$J$112,3,0)</f>
        <v>En Desarrollo</v>
      </c>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1" t="s">
        <v>177</v>
      </c>
      <c r="AA47" s="7"/>
      <c r="AB47" s="38"/>
      <c r="AC47" s="7" t="str">
        <f>PRODUCTOS[[#This Row],[Nombre comercial]]</f>
        <v>Salvaguardas de la Cooperación Internacional</v>
      </c>
      <c r="AD47" s="7"/>
      <c r="AE47" s="7"/>
      <c r="AF47" s="122"/>
      <c r="AG47" s="7"/>
      <c r="AH47" s="7"/>
      <c r="AI47" s="7"/>
      <c r="AJ47" s="7"/>
      <c r="AK47" s="7"/>
      <c r="AL47" s="7"/>
      <c r="AM47" s="7"/>
      <c r="AN47" s="19" t="s">
        <v>1494</v>
      </c>
      <c r="AO47" s="7"/>
      <c r="AP47" s="7"/>
      <c r="AQ47" s="7"/>
      <c r="AR47" s="7"/>
      <c r="AS47" s="7"/>
      <c r="AT47" s="7" t="s">
        <v>873</v>
      </c>
      <c r="AU47" s="7" t="str">
        <f>PRODUCTOS[[#This Row],[Data]]</f>
        <v>DATASALVAGUARDAS</v>
      </c>
      <c r="AV47" s="7">
        <f>PRODUCTOS[[#This Row],[Tecnología]]</f>
        <v>0</v>
      </c>
      <c r="AW47" s="7"/>
      <c r="AX47" s="7"/>
      <c r="AY47" s="7"/>
      <c r="AZ47" s="7"/>
      <c r="BA47" s="7"/>
      <c r="BB47" s="7"/>
      <c r="BC47" s="7"/>
      <c r="BD47" s="7"/>
      <c r="BE47" s="7"/>
    </row>
    <row r="48" spans="1:57" ht="83" hidden="1" customHeight="1" x14ac:dyDescent="0.35">
      <c r="A48" s="42" t="str">
        <f>+VLOOKUP(D48,'DATA`S'!$B$8:$C$34,2,0)</f>
        <v>0009</v>
      </c>
      <c r="B48" s="42" t="str">
        <f>VLOOKUP(PRODUCTOS[[#This Row],[País]],PAISES!$B$4:$C$12,2,0)</f>
        <v>01</v>
      </c>
      <c r="C48" s="9" t="s">
        <v>1250</v>
      </c>
      <c r="D48" s="2" t="s">
        <v>10</v>
      </c>
      <c r="E48" s="2" t="s">
        <v>193</v>
      </c>
      <c r="F48" s="42" t="str">
        <f>A48&amp;"-"&amp;B48&amp;"-"&amp;C48</f>
        <v>0009-01-00041</v>
      </c>
      <c r="G48" s="2" t="s">
        <v>1249</v>
      </c>
      <c r="H48" s="2" t="s">
        <v>1316</v>
      </c>
      <c r="I48" s="2" t="str">
        <f>+VLOOKUP(PRODUCTOS[[#This Row],[id_producto]],PRIORIZACION!$G$11:$J$112,3,0)</f>
        <v>Parada</v>
      </c>
      <c r="J48" s="44">
        <f>+VLOOKUP(PRODUCTOS[[#This Row],[id_producto]],PRIORIZACION!$G$11:$J$112,4,0)</f>
        <v>0.5</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100" t="s">
        <v>1540</v>
      </c>
      <c r="AE48" s="19" t="s">
        <v>1536</v>
      </c>
      <c r="AF48" s="165"/>
      <c r="AG48" s="19" t="s">
        <v>1263</v>
      </c>
      <c r="AH48" s="19" t="s">
        <v>1263</v>
      </c>
      <c r="AI48" s="19" t="s">
        <v>1263</v>
      </c>
      <c r="AJ48" s="19" t="s">
        <v>1263</v>
      </c>
      <c r="AK48" s="167"/>
      <c r="AL48" s="19" t="s">
        <v>1263</v>
      </c>
      <c r="AM48" s="19" t="s">
        <v>1263</v>
      </c>
      <c r="AN48" s="19" t="s">
        <v>1418</v>
      </c>
      <c r="AO48" s="184" t="s">
        <v>1536</v>
      </c>
      <c r="AP48" s="7" t="s">
        <v>1118</v>
      </c>
      <c r="AQ48" s="19" t="s">
        <v>1263</v>
      </c>
      <c r="AR48" s="19" t="s">
        <v>1263</v>
      </c>
      <c r="AS48" s="7">
        <v>2018</v>
      </c>
      <c r="AT48" s="7" t="s">
        <v>873</v>
      </c>
      <c r="AU48" s="7" t="str">
        <f>PRODUCTOS[[#This Row],[Data]]</f>
        <v>DATAVIVIENDA</v>
      </c>
      <c r="AV48" s="7" t="str">
        <f>PRODUCTOS[[#This Row],[Tecnología]]</f>
        <v>ARCGISONLINE</v>
      </c>
      <c r="AW48" s="7" t="s">
        <v>1120</v>
      </c>
      <c r="AX48" s="7" t="s">
        <v>957</v>
      </c>
      <c r="AY48" s="100" t="s">
        <v>1536</v>
      </c>
      <c r="AZ48" s="100" t="s">
        <v>1536</v>
      </c>
      <c r="BA48" s="7" t="s">
        <v>875</v>
      </c>
      <c r="BB48" s="100"/>
      <c r="BC48" s="7" t="s">
        <v>205</v>
      </c>
      <c r="BD48" s="7">
        <v>1</v>
      </c>
      <c r="BE48" s="7" t="s">
        <v>1121</v>
      </c>
    </row>
    <row r="49" spans="1:57" ht="87.5" hidden="1" customHeight="1" x14ac:dyDescent="0.35">
      <c r="A49" s="42" t="str">
        <f>+VLOOKUP(D49,'DATA`S'!$B$8:$C$34,2,0)</f>
        <v>0009</v>
      </c>
      <c r="B49" s="42" t="str">
        <f>VLOOKUP(PRODUCTOS[[#This Row],[País]],PAISES!$B$4:$C$12,2,0)</f>
        <v>01</v>
      </c>
      <c r="C49" s="9" t="s">
        <v>1251</v>
      </c>
      <c r="D49" s="2" t="s">
        <v>10</v>
      </c>
      <c r="E49" s="2" t="s">
        <v>193</v>
      </c>
      <c r="F49" s="42" t="str">
        <f>A49&amp;"-"&amp;B49&amp;"-"&amp;C49</f>
        <v>0009-01-00042</v>
      </c>
      <c r="G49" s="2" t="s">
        <v>1254</v>
      </c>
      <c r="H49" s="2" t="s">
        <v>1317</v>
      </c>
      <c r="I49" s="2" t="str">
        <f>+VLOOKUP(PRODUCTOS[[#This Row],[id_producto]],PRIORIZACION!$G$11:$J$112,3,0)</f>
        <v>Parada</v>
      </c>
      <c r="J49" s="44">
        <f>+VLOOKUP(PRODUCTOS[[#This Row],[id_producto]],PRIORIZACION!$G$11:$J$112,4,0)</f>
        <v>0.5</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100" t="s">
        <v>1540</v>
      </c>
      <c r="AE49" s="19" t="s">
        <v>1536</v>
      </c>
      <c r="AF49" s="165"/>
      <c r="AG49" s="19" t="s">
        <v>1263</v>
      </c>
      <c r="AH49" s="19" t="s">
        <v>1263</v>
      </c>
      <c r="AI49" s="19" t="s">
        <v>1263</v>
      </c>
      <c r="AJ49" s="19" t="s">
        <v>1263</v>
      </c>
      <c r="AK49" s="167"/>
      <c r="AL49" s="19" t="s">
        <v>1263</v>
      </c>
      <c r="AM49" s="19" t="s">
        <v>1263</v>
      </c>
      <c r="AN49" s="19" t="s">
        <v>1419</v>
      </c>
      <c r="AO49" s="184" t="s">
        <v>1536</v>
      </c>
      <c r="AP49" s="7" t="s">
        <v>1118</v>
      </c>
      <c r="AQ49" s="19" t="s">
        <v>1263</v>
      </c>
      <c r="AR49" s="19" t="s">
        <v>1263</v>
      </c>
      <c r="AS49" s="7">
        <v>2019</v>
      </c>
      <c r="AT49" s="7" t="s">
        <v>873</v>
      </c>
      <c r="AU49" s="7" t="str">
        <f>PRODUCTOS[[#This Row],[Data]]</f>
        <v>DATAVIVIENDA</v>
      </c>
      <c r="AV49" s="7" t="str">
        <f>PRODUCTOS[[#This Row],[Tecnología]]</f>
        <v>ARCGISONLINE</v>
      </c>
      <c r="AW49" s="7" t="s">
        <v>1120</v>
      </c>
      <c r="AX49" s="7" t="s">
        <v>957</v>
      </c>
      <c r="AY49" s="100" t="s">
        <v>1536</v>
      </c>
      <c r="AZ49" s="100" t="s">
        <v>1536</v>
      </c>
      <c r="BA49" s="7" t="s">
        <v>875</v>
      </c>
      <c r="BB49" s="100"/>
      <c r="BC49" s="7" t="s">
        <v>205</v>
      </c>
      <c r="BD49" s="7">
        <v>1</v>
      </c>
      <c r="BE49" s="7" t="s">
        <v>1121</v>
      </c>
    </row>
    <row r="50" spans="1:57" ht="78" hidden="1" x14ac:dyDescent="0.35">
      <c r="A50" s="42" t="str">
        <f>+VLOOKUP(D50,'DATA`S'!$B$8:$C$34,2,0)</f>
        <v>0001</v>
      </c>
      <c r="B50" s="42" t="str">
        <f>VLOOKUP(PRODUCTOS[[#This Row],[País]],PAISES!$B$4:$C$12,2,0)</f>
        <v>05</v>
      </c>
      <c r="C50" s="9" t="s">
        <v>1252</v>
      </c>
      <c r="D50" s="2" t="s">
        <v>3</v>
      </c>
      <c r="E50" s="2" t="s">
        <v>1224</v>
      </c>
      <c r="F50" s="2" t="str">
        <f t="shared" ref="F50:F51" si="2">A50&amp;"-"&amp;B50&amp;"-"&amp;C50</f>
        <v>0001-05-00043</v>
      </c>
      <c r="G50" s="2" t="s">
        <v>1126</v>
      </c>
      <c r="H50" s="99" t="s">
        <v>1330</v>
      </c>
      <c r="I50" s="2" t="str">
        <f>+VLOOKUP(PRODUCTOS[[#This Row],[id_producto]],PRIORIZACION!$G$11:$J$112,3,0)</f>
        <v>Listo</v>
      </c>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3" t="s">
        <v>1432</v>
      </c>
      <c r="AA50" s="7"/>
      <c r="AB50" s="13"/>
      <c r="AC50" s="7" t="str">
        <f>PRODUCTOS[[#This Row],[Nombre comercial]]</f>
        <v>Avance del COVID-19</v>
      </c>
      <c r="AD50" s="7"/>
      <c r="AE50" s="19" t="s">
        <v>194</v>
      </c>
      <c r="AF50" s="169">
        <v>0</v>
      </c>
      <c r="AG50" s="19" t="s">
        <v>1263</v>
      </c>
      <c r="AH50" s="19" t="s">
        <v>1263</v>
      </c>
      <c r="AI50" s="19" t="s">
        <v>1263</v>
      </c>
      <c r="AJ50" s="19" t="s">
        <v>1263</v>
      </c>
      <c r="AK50" s="167"/>
      <c r="AL50" s="19" t="s">
        <v>1263</v>
      </c>
      <c r="AM50" s="19" t="s">
        <v>1263</v>
      </c>
      <c r="AN50" s="19" t="s">
        <v>1420</v>
      </c>
      <c r="AO50" s="19" t="s">
        <v>954</v>
      </c>
      <c r="AP50" s="19" t="s">
        <v>1224</v>
      </c>
      <c r="AQ50" s="19" t="s">
        <v>1263</v>
      </c>
      <c r="AR50" s="19" t="s">
        <v>1263</v>
      </c>
      <c r="AS50" s="19">
        <v>2020</v>
      </c>
      <c r="AT50" s="7" t="s">
        <v>873</v>
      </c>
      <c r="AU50" s="102" t="str">
        <f>PRODUCTOS[[#This Row],[Data]]</f>
        <v>DATASALUD</v>
      </c>
      <c r="AV50" s="102" t="str">
        <f>PRODUCTOS[[#This Row],[Tecnología]]</f>
        <v>POWER BI</v>
      </c>
      <c r="AW50" s="19" t="s">
        <v>1543</v>
      </c>
      <c r="AX50" s="7" t="s">
        <v>957</v>
      </c>
      <c r="AY50" s="19" t="s">
        <v>1427</v>
      </c>
      <c r="AZ50" s="19"/>
      <c r="BA50" s="7" t="s">
        <v>875</v>
      </c>
      <c r="BB50" s="101" t="s">
        <v>876</v>
      </c>
      <c r="BC50" s="100"/>
      <c r="BD50" s="7">
        <v>1</v>
      </c>
      <c r="BE50" s="7" t="s">
        <v>1322</v>
      </c>
    </row>
    <row r="51" spans="1:57" ht="78" hidden="1" x14ac:dyDescent="0.35">
      <c r="A51" s="42" t="str">
        <f>+VLOOKUP(D51,'DATA`S'!$B$8:$C$34,2,0)</f>
        <v>0001</v>
      </c>
      <c r="B51" s="42" t="str">
        <f>VLOOKUP(PRODUCTOS[[#This Row],[País]],PAISES!$B$4:$C$12,2,0)</f>
        <v>04</v>
      </c>
      <c r="C51" s="9" t="s">
        <v>1253</v>
      </c>
      <c r="D51" s="2" t="s">
        <v>3</v>
      </c>
      <c r="E51" s="2" t="s">
        <v>835</v>
      </c>
      <c r="F51" s="2" t="str">
        <f t="shared" si="2"/>
        <v>0001-04-00044</v>
      </c>
      <c r="G51" s="2" t="s">
        <v>1126</v>
      </c>
      <c r="H51" s="99" t="s">
        <v>1330</v>
      </c>
      <c r="I51" s="2" t="str">
        <f>+VLOOKUP(PRODUCTOS[[#This Row],[id_producto]],PRIORIZACION!$G$11:$J$112,3,0)</f>
        <v>Listo</v>
      </c>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1431</v>
      </c>
      <c r="AA51" s="7"/>
      <c r="AB51" s="13"/>
      <c r="AC51" s="7" t="str">
        <f>PRODUCTOS[[#This Row],[Nombre comercial]]</f>
        <v>Avance del COVID-19</v>
      </c>
      <c r="AD51" s="7"/>
      <c r="AE51" s="19" t="s">
        <v>194</v>
      </c>
      <c r="AF51" s="169">
        <v>0</v>
      </c>
      <c r="AG51" s="19" t="s">
        <v>1263</v>
      </c>
      <c r="AH51" s="19" t="s">
        <v>1263</v>
      </c>
      <c r="AI51" s="19" t="s">
        <v>1263</v>
      </c>
      <c r="AJ51" s="19" t="s">
        <v>1263</v>
      </c>
      <c r="AK51" s="167"/>
      <c r="AL51" s="19" t="s">
        <v>1263</v>
      </c>
      <c r="AM51" s="19" t="s">
        <v>1263</v>
      </c>
      <c r="AN51" s="19" t="s">
        <v>1421</v>
      </c>
      <c r="AO51" s="19" t="s">
        <v>954</v>
      </c>
      <c r="AP51" s="19" t="s">
        <v>835</v>
      </c>
      <c r="AQ51" s="19" t="s">
        <v>1263</v>
      </c>
      <c r="AR51" s="19" t="s">
        <v>1263</v>
      </c>
      <c r="AS51" s="19">
        <v>2020</v>
      </c>
      <c r="AT51" s="7" t="s">
        <v>873</v>
      </c>
      <c r="AU51" s="102" t="str">
        <f>PRODUCTOS[[#This Row],[Data]]</f>
        <v>DATASALUD</v>
      </c>
      <c r="AV51" s="102" t="str">
        <f>PRODUCTOS[[#This Row],[Tecnología]]</f>
        <v>POWER BI</v>
      </c>
      <c r="AW51" s="19" t="s">
        <v>1543</v>
      </c>
      <c r="AX51" s="7" t="s">
        <v>957</v>
      </c>
      <c r="AY51" s="19" t="s">
        <v>1428</v>
      </c>
      <c r="AZ51" s="19"/>
      <c r="BA51" s="7" t="s">
        <v>875</v>
      </c>
      <c r="BB51" s="101" t="s">
        <v>876</v>
      </c>
      <c r="BC51" s="100"/>
      <c r="BD51" s="7">
        <v>1</v>
      </c>
      <c r="BE51" s="7" t="s">
        <v>1322</v>
      </c>
    </row>
    <row r="52" spans="1:57" ht="29" hidden="1" x14ac:dyDescent="0.35">
      <c r="A52" s="2" t="str">
        <f>+VLOOKUP(D52,'DATA`S'!$B$8:$C$32,2,0)</f>
        <v>0019</v>
      </c>
      <c r="B52" s="2" t="str">
        <f>VLOOKUP(PRODUCTOS[[#This Row],[País]],PAISES!$B$4:$C$12,2,0)</f>
        <v>02</v>
      </c>
      <c r="C52" s="9" t="s">
        <v>909</v>
      </c>
      <c r="D52" s="2" t="s">
        <v>832</v>
      </c>
      <c r="E52" s="2" t="s">
        <v>765</v>
      </c>
      <c r="F52" s="2" t="str">
        <f t="shared" si="1"/>
        <v>0019-02-00045</v>
      </c>
      <c r="G52" s="2" t="s">
        <v>910</v>
      </c>
      <c r="H52" s="2" t="s">
        <v>1532</v>
      </c>
      <c r="I52" s="2">
        <f>+VLOOKUP(PRODUCTOS[[#This Row],[id_producto]],PRIORIZACION!$G$11:$J$112,3,0)</f>
        <v>0</v>
      </c>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t="str">
        <f>PRODUCTOS[[#This Row],[Nombre comercial]]</f>
        <v>Perfil socioeconómico de los pueblos de Guatemala</v>
      </c>
      <c r="AD52" s="7"/>
      <c r="AE52" s="7"/>
      <c r="AF52" s="122"/>
      <c r="AG52" s="7"/>
      <c r="AH52" s="7"/>
      <c r="AI52" s="7"/>
      <c r="AJ52" s="7"/>
      <c r="AK52" s="7"/>
      <c r="AL52" s="7"/>
      <c r="AM52" s="7"/>
      <c r="AN52" s="19"/>
      <c r="AO52" s="7"/>
      <c r="AP52" s="7"/>
      <c r="AQ52" s="7"/>
      <c r="AR52" s="7"/>
      <c r="AS52" s="7"/>
      <c r="AT52" s="7" t="s">
        <v>873</v>
      </c>
      <c r="AU52" s="7" t="str">
        <f>PRODUCTOS[[#This Row],[Data]]</f>
        <v>DATAPUEBLOS</v>
      </c>
      <c r="AV52" s="7">
        <f>PRODUCTOS[[#This Row],[Tecnología]]</f>
        <v>0</v>
      </c>
      <c r="AW52" s="7"/>
      <c r="AX52" s="7"/>
      <c r="AY52" s="7"/>
      <c r="AZ52" s="7"/>
      <c r="BA52" s="7"/>
      <c r="BB52" s="7"/>
      <c r="BC52" s="7"/>
      <c r="BD52" s="7"/>
      <c r="BE52" s="7"/>
    </row>
    <row r="53" spans="1:57" ht="24" hidden="1" x14ac:dyDescent="0.35">
      <c r="A53" s="2" t="str">
        <f>+VLOOKUP(D53,'DATA`S'!$B$8:$C$32,2,0)</f>
        <v>0017</v>
      </c>
      <c r="B53" s="2" t="str">
        <f>VLOOKUP(PRODUCTOS[[#This Row],[País]],PAISES!$B$4:$C$12,2,0)</f>
        <v>01</v>
      </c>
      <c r="C53" s="9" t="s">
        <v>911</v>
      </c>
      <c r="D53" s="2" t="s">
        <v>668</v>
      </c>
      <c r="E53" s="2" t="s">
        <v>193</v>
      </c>
      <c r="F53" s="2" t="str">
        <f t="shared" si="1"/>
        <v>0017-01-00046</v>
      </c>
      <c r="G53" s="2" t="s">
        <v>1306</v>
      </c>
      <c r="H53" s="2" t="s">
        <v>1306</v>
      </c>
      <c r="I53" s="2" t="e">
        <f>+VLOOKUP(PRODUCTOS[[#This Row],[id_producto]],PRIORIZACION!$G$11:$J$112,3,0)</f>
        <v>#N/A</v>
      </c>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19"/>
      <c r="AO53" s="7"/>
      <c r="AP53" s="7"/>
      <c r="AQ53" s="7"/>
      <c r="AR53" s="7"/>
      <c r="AS53" s="7"/>
      <c r="AT53" s="7" t="s">
        <v>873</v>
      </c>
      <c r="AU53" s="7" t="str">
        <f>PRODUCTOS[[#This Row],[Data]]</f>
        <v>DATAELECCIONES</v>
      </c>
      <c r="AV53" s="7" t="e">
        <f>PRODUCTOS[[#This Row],[Tecnología]]</f>
        <v>#N/A</v>
      </c>
      <c r="AW53" s="7"/>
      <c r="AX53" s="7"/>
      <c r="AY53" s="7"/>
      <c r="AZ53" s="7"/>
      <c r="BA53" s="7"/>
      <c r="BB53" s="7"/>
      <c r="BC53" s="7"/>
      <c r="BD53" s="7"/>
      <c r="BE53" s="7"/>
    </row>
    <row r="54" spans="1:57" ht="24" hidden="1" x14ac:dyDescent="0.35">
      <c r="A54" s="42" t="str">
        <f>+VLOOKUP(D54,'DATA`S'!$B$8:$C$32,2,0)</f>
        <v>0012</v>
      </c>
      <c r="B54" s="42" t="str">
        <f>VLOOKUP(PRODUCTOS[[#This Row],[País]],PAISES!$B$4:$C$12,2,0)</f>
        <v>02</v>
      </c>
      <c r="C54" s="9" t="s">
        <v>912</v>
      </c>
      <c r="D54" s="2" t="s">
        <v>13</v>
      </c>
      <c r="E54" s="2" t="s">
        <v>765</v>
      </c>
      <c r="F54" s="2" t="str">
        <f t="shared" si="1"/>
        <v>0012-02-00047</v>
      </c>
      <c r="G54" s="2" t="s">
        <v>804</v>
      </c>
      <c r="H54" s="2"/>
      <c r="I54" s="2" t="str">
        <f>+VLOOKUP(PRODUCTOS[[#This Row],[id_producto]],PRIORIZACION!$G$11:$J$112,3,0)</f>
        <v>No Iniciado</v>
      </c>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19"/>
      <c r="AO54" s="7"/>
      <c r="AP54" s="7"/>
      <c r="AQ54" s="7"/>
      <c r="AR54" s="7"/>
      <c r="AS54" s="7"/>
      <c r="AT54" s="7" t="s">
        <v>873</v>
      </c>
      <c r="AU54" s="7" t="str">
        <f>PRODUCTOS[[#This Row],[Data]]</f>
        <v>DATARIESGO</v>
      </c>
      <c r="AV54" s="7" t="str">
        <f>PRODUCTOS[[#This Row],[Tecnología]]</f>
        <v>POWER BI</v>
      </c>
      <c r="AW54" s="7"/>
      <c r="AX54" s="7"/>
      <c r="AY54" s="7"/>
      <c r="AZ54" s="7"/>
      <c r="BA54" s="7"/>
      <c r="BB54" s="7"/>
      <c r="BC54" s="7"/>
      <c r="BD54" s="7"/>
      <c r="BE54" s="7"/>
    </row>
    <row r="55" spans="1:57" ht="24" hidden="1" x14ac:dyDescent="0.35">
      <c r="A55" s="42" t="str">
        <f>+VLOOKUP(D55,'DATA`S'!$B$8:$C$32,2,0)</f>
        <v>0022</v>
      </c>
      <c r="B55" s="42" t="str">
        <f>VLOOKUP(PRODUCTOS[[#This Row],[País]],PAISES!$B$4:$C$12,2,0)</f>
        <v>01</v>
      </c>
      <c r="C55" s="9" t="s">
        <v>913</v>
      </c>
      <c r="D55" s="2" t="s">
        <v>847</v>
      </c>
      <c r="E55" s="2" t="s">
        <v>193</v>
      </c>
      <c r="F55" s="2" t="str">
        <f t="shared" si="1"/>
        <v>0022-01-00048</v>
      </c>
      <c r="G55" s="2" t="s">
        <v>848</v>
      </c>
      <c r="H55" s="2"/>
      <c r="I55" s="2" t="str">
        <f>+VLOOKUP(PRODUCTOS[[#This Row],[id_producto]],PRIORIZACION!$G$11:$J$112,3,0)</f>
        <v>En Desarrollo</v>
      </c>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19"/>
      <c r="AO55" s="7"/>
      <c r="AP55" s="7"/>
      <c r="AQ55" s="7"/>
      <c r="AR55" s="7"/>
      <c r="AS55" s="7"/>
      <c r="AT55" s="7" t="s">
        <v>873</v>
      </c>
      <c r="AU55" s="7" t="str">
        <f>PRODUCTOS[[#This Row],[Data]]</f>
        <v>DATASOCIAL</v>
      </c>
      <c r="AV55" s="7">
        <f>PRODUCTOS[[#This Row],[Tecnología]]</f>
        <v>0</v>
      </c>
      <c r="AW55" s="7"/>
      <c r="AX55" s="7"/>
      <c r="AY55" s="7"/>
      <c r="AZ55" s="7"/>
      <c r="BA55" s="7"/>
      <c r="BB55" s="7"/>
      <c r="BC55" s="7"/>
      <c r="BD55" s="7"/>
      <c r="BE55" s="7"/>
    </row>
    <row r="56" spans="1:57" ht="24" hidden="1" x14ac:dyDescent="0.35">
      <c r="A56" s="42" t="str">
        <f>+VLOOKUP(D56,'DATA`S'!$B$8:$C$32,2,0)</f>
        <v>0023</v>
      </c>
      <c r="B56" s="42" t="str">
        <f>VLOOKUP(PRODUCTOS[[#This Row],[País]],PAISES!$B$4:$C$12,2,0)</f>
        <v>01</v>
      </c>
      <c r="C56" s="9" t="s">
        <v>914</v>
      </c>
      <c r="D56" s="2" t="s">
        <v>828</v>
      </c>
      <c r="E56" s="2" t="s">
        <v>193</v>
      </c>
      <c r="F56" s="2" t="str">
        <f t="shared" si="1"/>
        <v>0023-01-00049</v>
      </c>
      <c r="G56" s="2" t="s">
        <v>829</v>
      </c>
      <c r="H56" s="2"/>
      <c r="I56" s="2" t="str">
        <f>+VLOOKUP(PRODUCTOS[[#This Row],[id_producto]],PRIORIZACION!$G$11:$J$112,3,0)</f>
        <v>En Desarrollo</v>
      </c>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19"/>
      <c r="AO56" s="7"/>
      <c r="AP56" s="7"/>
      <c r="AQ56" s="7"/>
      <c r="AR56" s="7"/>
      <c r="AS56" s="7"/>
      <c r="AT56" s="7" t="s">
        <v>873</v>
      </c>
      <c r="AU56" s="7" t="str">
        <f>PRODUCTOS[[#This Row],[Data]]</f>
        <v>DATATAX</v>
      </c>
      <c r="AV56" s="7" t="str">
        <f>PRODUCTOS[[#This Row],[Tecnología]]</f>
        <v>POWER BI</v>
      </c>
      <c r="AW56" s="7"/>
      <c r="AX56" s="7"/>
      <c r="AY56" s="7"/>
      <c r="AZ56" s="7"/>
      <c r="BA56" s="7"/>
      <c r="BB56" s="7"/>
      <c r="BC56" s="7"/>
      <c r="BD56" s="7"/>
      <c r="BE56" s="7"/>
    </row>
    <row r="57" spans="1:57" ht="24" hidden="1" x14ac:dyDescent="0.35">
      <c r="A57" s="42" t="str">
        <f>+VLOOKUP(D57,'DATA`S'!$B$8:$C$32,2,0)</f>
        <v>0024</v>
      </c>
      <c r="B57" s="42" t="str">
        <f>VLOOKUP(PRODUCTOS[[#This Row],[País]],PAISES!$B$4:$C$12,2,0)</f>
        <v>01</v>
      </c>
      <c r="C57" s="9" t="s">
        <v>915</v>
      </c>
      <c r="D57" s="2" t="s">
        <v>846</v>
      </c>
      <c r="E57" s="2" t="s">
        <v>193</v>
      </c>
      <c r="F57" s="2" t="str">
        <f t="shared" si="1"/>
        <v>0024-01-00050</v>
      </c>
      <c r="G57" s="2" t="s">
        <v>849</v>
      </c>
      <c r="H57" s="2"/>
      <c r="I57" s="2" t="str">
        <f>+VLOOKUP(PRODUCTOS[[#This Row],[id_producto]],PRIORIZACION!$G$11:$J$112,3,0)</f>
        <v>En Desarrollo</v>
      </c>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19"/>
      <c r="AO57" s="7"/>
      <c r="AP57" s="7"/>
      <c r="AQ57" s="7"/>
      <c r="AR57" s="7"/>
      <c r="AS57" s="7"/>
      <c r="AT57" s="7" t="s">
        <v>873</v>
      </c>
      <c r="AU57" s="7" t="str">
        <f>PRODUCTOS[[#This Row],[Data]]</f>
        <v>DATATRABAJO</v>
      </c>
      <c r="AV57" s="7">
        <f>PRODUCTOS[[#This Row],[Tecnología]]</f>
        <v>0</v>
      </c>
      <c r="AW57" s="7"/>
      <c r="AX57" s="7"/>
      <c r="AY57" s="7"/>
      <c r="AZ57" s="7"/>
      <c r="BA57" s="7"/>
      <c r="BB57" s="7"/>
      <c r="BC57" s="7"/>
      <c r="BD57" s="7"/>
      <c r="BE57" s="7"/>
    </row>
    <row r="58" spans="1:57" ht="89.5" hidden="1" customHeight="1" x14ac:dyDescent="0.35">
      <c r="A58" s="42" t="str">
        <f>+VLOOKUP(D58,'DATA`S'!$B$8:$C$32,2,0)</f>
        <v>0009</v>
      </c>
      <c r="B58" s="42" t="str">
        <f>VLOOKUP(PRODUCTOS[[#This Row],[País]],PAISES!$B$4:$C$12,2,0)</f>
        <v>01</v>
      </c>
      <c r="C58" s="9" t="s">
        <v>916</v>
      </c>
      <c r="D58" s="2" t="s">
        <v>10</v>
      </c>
      <c r="E58" s="2" t="s">
        <v>193</v>
      </c>
      <c r="F58" s="2" t="str">
        <f t="shared" si="1"/>
        <v>0009-01-00051</v>
      </c>
      <c r="G58" s="2" t="s">
        <v>1248</v>
      </c>
      <c r="H58" s="2" t="s">
        <v>1318</v>
      </c>
      <c r="I58" s="2" t="str">
        <f>+VLOOKUP(PRODUCTOS[[#This Row],[id_producto]],PRIORIZACION!$G$11:$J$112,3,0)</f>
        <v>Parada</v>
      </c>
      <c r="J58" s="44">
        <f>+VLOOKUP(PRODUCTOS[[#This Row],[id_producto]],PRIORIZACION!$G$11:$J$112,4,0)</f>
        <v>0.5</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91" t="s">
        <v>1329</v>
      </c>
      <c r="AA58" s="7"/>
      <c r="AB58" s="13"/>
      <c r="AC58" s="7" t="str">
        <f>PRODUCTOS[[#This Row],[Nombre comercial]]</f>
        <v>Índice de Calidad de Vida Urbana - Detalle 2017</v>
      </c>
      <c r="AD58" s="100" t="s">
        <v>1540</v>
      </c>
      <c r="AE58" s="19" t="s">
        <v>1536</v>
      </c>
      <c r="AF58" s="165"/>
      <c r="AG58" s="19" t="s">
        <v>1263</v>
      </c>
      <c r="AH58" s="19" t="s">
        <v>1263</v>
      </c>
      <c r="AI58" s="19" t="s">
        <v>1263</v>
      </c>
      <c r="AJ58" s="19" t="s">
        <v>1263</v>
      </c>
      <c r="AK58" s="167"/>
      <c r="AL58" s="19" t="s">
        <v>1263</v>
      </c>
      <c r="AM58" s="19" t="s">
        <v>1263</v>
      </c>
      <c r="AN58" s="19" t="s">
        <v>1422</v>
      </c>
      <c r="AO58" s="184" t="s">
        <v>1536</v>
      </c>
      <c r="AP58" s="7" t="s">
        <v>1118</v>
      </c>
      <c r="AQ58" s="19" t="s">
        <v>1263</v>
      </c>
      <c r="AR58" s="19" t="s">
        <v>1263</v>
      </c>
      <c r="AS58" s="19">
        <v>2017</v>
      </c>
      <c r="AT58" s="7" t="s">
        <v>873</v>
      </c>
      <c r="AU58" s="7" t="str">
        <f>PRODUCTOS[[#This Row],[Data]]</f>
        <v>DATAVIVIENDA</v>
      </c>
      <c r="AV58" s="7" t="str">
        <f>PRODUCTOS[[#This Row],[Tecnología]]</f>
        <v>ARCGISONLINE</v>
      </c>
      <c r="AW58" s="7" t="s">
        <v>1120</v>
      </c>
      <c r="AX58" s="7" t="s">
        <v>957</v>
      </c>
      <c r="AY58" s="100" t="s">
        <v>1536</v>
      </c>
      <c r="AZ58" s="100" t="s">
        <v>1536</v>
      </c>
      <c r="BA58" s="7" t="s">
        <v>875</v>
      </c>
      <c r="BB58" s="100"/>
      <c r="BC58" s="7" t="s">
        <v>205</v>
      </c>
      <c r="BD58" s="7">
        <v>1</v>
      </c>
      <c r="BE58" s="7" t="s">
        <v>1121</v>
      </c>
    </row>
    <row r="59" spans="1:57" ht="87" hidden="1" customHeight="1" x14ac:dyDescent="0.35">
      <c r="A59" s="42" t="str">
        <f>+VLOOKUP(D59,'DATA`S'!$B$8:$C$32,2,0)</f>
        <v>0009</v>
      </c>
      <c r="B59" s="42" t="str">
        <f>VLOOKUP(PRODUCTOS[[#This Row],[País]],PAISES!$B$4:$C$12,2,0)</f>
        <v>01</v>
      </c>
      <c r="C59" s="9" t="s">
        <v>917</v>
      </c>
      <c r="D59" s="2" t="s">
        <v>10</v>
      </c>
      <c r="E59" s="2" t="s">
        <v>193</v>
      </c>
      <c r="F59" s="2" t="str">
        <f t="shared" si="1"/>
        <v>0009-01-00052</v>
      </c>
      <c r="G59" s="2" t="s">
        <v>771</v>
      </c>
      <c r="H59" s="2" t="s">
        <v>1092</v>
      </c>
      <c r="I59" s="2" t="str">
        <f>+VLOOKUP(PRODUCTOS[[#This Row],[id_producto]],PRIORIZACION!$G$11:$J$112,3,0)</f>
        <v>Parada</v>
      </c>
      <c r="J59" s="44">
        <f>+VLOOKUP(PRODUCTOS[[#This Row],[id_producto]],PRIORIZACION!$G$11:$J$112,4,0)</f>
        <v>0.5</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1328</v>
      </c>
      <c r="AA59" s="7"/>
      <c r="AB59" s="13"/>
      <c r="AC59" s="7" t="str">
        <f>PRODUCTOS[[#This Row],[Nombre comercial]]</f>
        <v>Calidad de Viviendas Urbanas</v>
      </c>
      <c r="AD59" s="100" t="s">
        <v>1540</v>
      </c>
      <c r="AE59" s="19" t="s">
        <v>1536</v>
      </c>
      <c r="AF59" s="165"/>
      <c r="AG59" s="19" t="s">
        <v>1263</v>
      </c>
      <c r="AH59" s="19" t="s">
        <v>1263</v>
      </c>
      <c r="AI59" s="19" t="s">
        <v>1263</v>
      </c>
      <c r="AJ59" s="19" t="s">
        <v>1263</v>
      </c>
      <c r="AK59" s="167"/>
      <c r="AL59" s="19" t="s">
        <v>1263</v>
      </c>
      <c r="AM59" s="19" t="s">
        <v>1263</v>
      </c>
      <c r="AN59" s="19" t="s">
        <v>1495</v>
      </c>
      <c r="AO59" s="7" t="s">
        <v>1536</v>
      </c>
      <c r="AP59" s="7" t="s">
        <v>1118</v>
      </c>
      <c r="AQ59" s="19" t="s">
        <v>1263</v>
      </c>
      <c r="AR59" s="19" t="s">
        <v>1263</v>
      </c>
      <c r="AS59" s="166" t="s">
        <v>1536</v>
      </c>
      <c r="AT59" s="7" t="s">
        <v>873</v>
      </c>
      <c r="AU59" s="7" t="str">
        <f>PRODUCTOS[[#This Row],[Data]]</f>
        <v>DATAVIVIENDA</v>
      </c>
      <c r="AV59" s="7" t="str">
        <f>PRODUCTOS[[#This Row],[Tecnología]]</f>
        <v>ARCGISONLINE</v>
      </c>
      <c r="AW59" s="7" t="s">
        <v>1120</v>
      </c>
      <c r="AX59" s="7" t="s">
        <v>957</v>
      </c>
      <c r="AY59" s="100" t="s">
        <v>1536</v>
      </c>
      <c r="AZ59" s="100" t="s">
        <v>1536</v>
      </c>
      <c r="BA59" s="7" t="s">
        <v>875</v>
      </c>
      <c r="BB59" s="101" t="s">
        <v>876</v>
      </c>
      <c r="BC59" s="7" t="s">
        <v>205</v>
      </c>
      <c r="BD59" s="7">
        <v>1</v>
      </c>
      <c r="BE59" s="7" t="s">
        <v>1122</v>
      </c>
    </row>
    <row r="60" spans="1:57" ht="73.5" hidden="1" customHeight="1" x14ac:dyDescent="0.35">
      <c r="A60" s="42" t="str">
        <f>+VLOOKUP(D60,'DATA`S'!$B$8:$C$32,2,0)</f>
        <v>0016</v>
      </c>
      <c r="B60" s="42" t="str">
        <f>VLOOKUP(PRODUCTOS[[#This Row],[País]],PAISES!$B$4:$C$12,2,0)</f>
        <v>01</v>
      </c>
      <c r="C60" s="9" t="s">
        <v>918</v>
      </c>
      <c r="D60" s="2" t="s">
        <v>18</v>
      </c>
      <c r="E60" s="2" t="s">
        <v>193</v>
      </c>
      <c r="F60" s="2" t="str">
        <f t="shared" si="1"/>
        <v>0016-01-00053</v>
      </c>
      <c r="G60" s="2" t="s">
        <v>819</v>
      </c>
      <c r="H60" s="2" t="s">
        <v>1258</v>
      </c>
      <c r="I60" s="2" t="str">
        <f>+VLOOKUP(PRODUCTOS[[#This Row],[id_producto]],PRIORIZACION!$G$11:$J$112,3,0)</f>
        <v>Publicado</v>
      </c>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91" t="s">
        <v>180</v>
      </c>
      <c r="AA60" s="7"/>
      <c r="AB60" s="13"/>
      <c r="AC60" s="7" t="str">
        <f>PRODUCTOS[[#This Row],[Nombre comercial]]</f>
        <v>Evolución Delitos de Mayor Connotación Social (2008-2020)</v>
      </c>
      <c r="AD60" s="134" t="s">
        <v>1335</v>
      </c>
      <c r="AE60" s="19" t="s">
        <v>194</v>
      </c>
      <c r="AF60" s="165"/>
      <c r="AG60" s="19" t="s">
        <v>1149</v>
      </c>
      <c r="AH60" s="166"/>
      <c r="AI60" s="19" t="s">
        <v>1263</v>
      </c>
      <c r="AJ60" s="19" t="s">
        <v>1263</v>
      </c>
      <c r="AK60" s="167"/>
      <c r="AL60" s="167"/>
      <c r="AM60" s="19" t="s">
        <v>1263</v>
      </c>
      <c r="AN60" s="19" t="s">
        <v>1423</v>
      </c>
      <c r="AO60" s="184" t="s">
        <v>1536</v>
      </c>
      <c r="AP60" s="19" t="s">
        <v>193</v>
      </c>
      <c r="AQ60" s="19" t="s">
        <v>1410</v>
      </c>
      <c r="AR60" s="19" t="s">
        <v>1263</v>
      </c>
      <c r="AS60" s="19" t="s">
        <v>1266</v>
      </c>
      <c r="AT60" s="7" t="s">
        <v>873</v>
      </c>
      <c r="AU60" s="7" t="str">
        <f>PRODUCTOS[[#This Row],[Data]]</f>
        <v>DATADELITO</v>
      </c>
      <c r="AV60" s="7" t="str">
        <f>PRODUCTOS[[#This Row],[Tecnología]]</f>
        <v>POWER BI</v>
      </c>
      <c r="AW60" s="7" t="s">
        <v>1543</v>
      </c>
      <c r="AX60" s="7" t="s">
        <v>957</v>
      </c>
      <c r="AY60" s="101" t="s">
        <v>1546</v>
      </c>
      <c r="AZ60" s="101" t="s">
        <v>1545</v>
      </c>
      <c r="BA60" s="7" t="s">
        <v>875</v>
      </c>
      <c r="BB60" s="7" t="s">
        <v>876</v>
      </c>
      <c r="BC60" s="7" t="s">
        <v>1547</v>
      </c>
      <c r="BD60" s="7">
        <v>1</v>
      </c>
      <c r="BE60" s="7" t="s">
        <v>1548</v>
      </c>
    </row>
    <row r="61" spans="1:57" ht="24" hidden="1" x14ac:dyDescent="0.35">
      <c r="A61" s="42" t="str">
        <f>+VLOOKUP(D61,'DATA`S'!$B$8:$C$32,2,0)</f>
        <v>0020</v>
      </c>
      <c r="B61" s="42" t="str">
        <f>VLOOKUP(PRODUCTOS[[#This Row],[País]],PAISES!$B$4:$C$12,2,0)</f>
        <v>01</v>
      </c>
      <c r="C61" s="9" t="s">
        <v>919</v>
      </c>
      <c r="D61" s="2" t="s">
        <v>925</v>
      </c>
      <c r="E61" s="2" t="s">
        <v>193</v>
      </c>
      <c r="F61" s="2" t="str">
        <f t="shared" si="1"/>
        <v>0020-01-00054</v>
      </c>
      <c r="G61" s="2" t="s">
        <v>926</v>
      </c>
      <c r="H61" s="2"/>
      <c r="I61" s="2" t="str">
        <f>+VLOOKUP(PRODUCTOS[[#This Row],[id_producto]],PRIORIZACION!$G$11:$J$112,3,0)</f>
        <v>No Iniciado</v>
      </c>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19"/>
      <c r="AO61" s="7"/>
      <c r="AP61" s="7"/>
      <c r="AQ61" s="7"/>
      <c r="AR61" s="7"/>
      <c r="AS61" s="7"/>
      <c r="AT61" s="7" t="s">
        <v>873</v>
      </c>
      <c r="AU61" s="7" t="str">
        <f>PRODUCTOS[[#This Row],[Data]]</f>
        <v>DATAEIACC</v>
      </c>
      <c r="AV61" s="7" t="str">
        <f>PRODUCTOS[[#This Row],[Tecnología]]</f>
        <v>POWER BI</v>
      </c>
      <c r="AW61" s="7"/>
      <c r="AX61" s="7"/>
      <c r="AY61" s="7"/>
      <c r="AZ61" s="7"/>
      <c r="BA61" s="7"/>
      <c r="BB61" s="7"/>
      <c r="BC61" s="7"/>
      <c r="BD61" s="7"/>
      <c r="BE61" s="7"/>
    </row>
    <row r="62" spans="1:57" ht="24" hidden="1" x14ac:dyDescent="0.35">
      <c r="A62" s="42" t="str">
        <f>+VLOOKUP(D62,'DATA`S'!$B$8:$C$32,2,0)</f>
        <v>0020</v>
      </c>
      <c r="B62" s="42" t="str">
        <f>VLOOKUP(PRODUCTOS[[#This Row],[País]],PAISES!$B$4:$C$12,2,0)</f>
        <v>01</v>
      </c>
      <c r="C62" s="9" t="s">
        <v>920</v>
      </c>
      <c r="D62" s="2" t="s">
        <v>925</v>
      </c>
      <c r="E62" s="2" t="s">
        <v>193</v>
      </c>
      <c r="F62" s="2" t="str">
        <f t="shared" si="1"/>
        <v>0020-01-00055</v>
      </c>
      <c r="G62" s="2" t="s">
        <v>928</v>
      </c>
      <c r="H62" s="2"/>
      <c r="I62" s="2" t="str">
        <f>+VLOOKUP(PRODUCTOS[[#This Row],[id_producto]],PRIORIZACION!$G$11:$J$112,3,0)</f>
        <v>No Iniciado</v>
      </c>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19"/>
      <c r="AO62" s="7"/>
      <c r="AP62" s="7"/>
      <c r="AQ62" s="7"/>
      <c r="AR62" s="7"/>
      <c r="AS62" s="7"/>
      <c r="AT62" s="7" t="s">
        <v>873</v>
      </c>
      <c r="AU62" s="7" t="str">
        <f>PRODUCTOS[[#This Row],[Data]]</f>
        <v>DATAEIACC</v>
      </c>
      <c r="AV62" s="7" t="str">
        <f>PRODUCTOS[[#This Row],[Tecnología]]</f>
        <v>POWER BI</v>
      </c>
      <c r="AW62" s="7"/>
      <c r="AX62" s="7"/>
      <c r="AY62" s="7"/>
      <c r="AZ62" s="7"/>
      <c r="BA62" s="7"/>
      <c r="BB62" s="7"/>
      <c r="BC62" s="7"/>
      <c r="BD62" s="7"/>
      <c r="BE62" s="7"/>
    </row>
    <row r="63" spans="1:57" ht="29" hidden="1" x14ac:dyDescent="0.35">
      <c r="A63" s="42" t="str">
        <f>+VLOOKUP(D63,'DATA`S'!$B$8:$C$32,2,0)</f>
        <v>0020</v>
      </c>
      <c r="B63" s="42" t="str">
        <f>VLOOKUP(PRODUCTOS[[#This Row],[País]],PAISES!$B$4:$C$12,2,0)</f>
        <v>01</v>
      </c>
      <c r="C63" s="9" t="s">
        <v>921</v>
      </c>
      <c r="D63" s="2" t="s">
        <v>925</v>
      </c>
      <c r="E63" s="2" t="s">
        <v>193</v>
      </c>
      <c r="F63" s="2" t="str">
        <f t="shared" si="1"/>
        <v>0020-01-00056</v>
      </c>
      <c r="G63" s="2" t="s">
        <v>930</v>
      </c>
      <c r="H63" s="2"/>
      <c r="I63" s="2" t="str">
        <f>+VLOOKUP(PRODUCTOS[[#This Row],[id_producto]],PRIORIZACION!$G$11:$J$112,3,0)</f>
        <v>No Iniciado</v>
      </c>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19"/>
      <c r="AO63" s="7"/>
      <c r="AP63" s="7"/>
      <c r="AQ63" s="7"/>
      <c r="AR63" s="7"/>
      <c r="AS63" s="7"/>
      <c r="AT63" s="7" t="s">
        <v>873</v>
      </c>
      <c r="AU63" s="7" t="str">
        <f>PRODUCTOS[[#This Row],[Data]]</f>
        <v>DATAEIACC</v>
      </c>
      <c r="AV63" s="7" t="str">
        <f>PRODUCTOS[[#This Row],[Tecnología]]</f>
        <v>POWER BI</v>
      </c>
      <c r="AW63" s="7"/>
      <c r="AX63" s="7"/>
      <c r="AY63" s="7"/>
      <c r="AZ63" s="7"/>
      <c r="BA63" s="7"/>
      <c r="BB63" s="7"/>
      <c r="BC63" s="7"/>
      <c r="BD63" s="7"/>
      <c r="BE63" s="7"/>
    </row>
    <row r="64" spans="1:57" ht="24" hidden="1" x14ac:dyDescent="0.35">
      <c r="A64" s="2" t="str">
        <f>+VLOOKUP(D64,'DATA`S'!$B$8:$C$32,2,0)</f>
        <v>0020</v>
      </c>
      <c r="B64" s="2" t="str">
        <f>VLOOKUP(PRODUCTOS[[#This Row],[País]],PAISES!$B$4:$C$12,2,0)</f>
        <v>01</v>
      </c>
      <c r="C64" s="9" t="s">
        <v>922</v>
      </c>
      <c r="D64" s="2" t="s">
        <v>925</v>
      </c>
      <c r="E64" s="2" t="s">
        <v>193</v>
      </c>
      <c r="F64" s="2" t="str">
        <f t="shared" si="1"/>
        <v>0020-01-00057</v>
      </c>
      <c r="G64" s="2" t="s">
        <v>932</v>
      </c>
      <c r="H64" s="2"/>
      <c r="I64" s="2" t="str">
        <f>+VLOOKUP(PRODUCTOS[[#This Row],[id_producto]],PRIORIZACION!$G$11:$J$112,3,0)</f>
        <v>No Iniciado</v>
      </c>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19"/>
      <c r="AO64" s="7"/>
      <c r="AP64" s="7"/>
      <c r="AQ64" s="7"/>
      <c r="AR64" s="7"/>
      <c r="AS64" s="7"/>
      <c r="AT64" s="7" t="s">
        <v>873</v>
      </c>
      <c r="AU64" s="7" t="str">
        <f>PRODUCTOS[[#This Row],[Data]]</f>
        <v>DATAEIACC</v>
      </c>
      <c r="AV64" s="7" t="str">
        <f>PRODUCTOS[[#This Row],[Tecnología]]</f>
        <v>ARCGISONLINE</v>
      </c>
      <c r="AW64" s="7"/>
      <c r="AX64" s="7"/>
      <c r="AY64" s="7"/>
      <c r="AZ64" s="7"/>
      <c r="BA64" s="7"/>
      <c r="BB64" s="7"/>
      <c r="BC64" s="7"/>
      <c r="BD64" s="7"/>
      <c r="BE64" s="7"/>
    </row>
    <row r="65" spans="1:57" ht="51" hidden="1" customHeight="1" x14ac:dyDescent="0.35">
      <c r="A65" s="2" t="str">
        <f>+VLOOKUP(D65,'DATA`S'!$B$8:$C$32,2,0)</f>
        <v>0006</v>
      </c>
      <c r="B65" s="2" t="str">
        <f>VLOOKUP(PRODUCTOS[[#This Row],[País]],PAISES!$B$4:$C$12,2,0)</f>
        <v>00</v>
      </c>
      <c r="C65" s="9" t="s">
        <v>924</v>
      </c>
      <c r="D65" s="2" t="s">
        <v>7</v>
      </c>
      <c r="E65" s="2" t="s">
        <v>1226</v>
      </c>
      <c r="F65" s="2" t="str">
        <f t="shared" si="1"/>
        <v>0006-00-00058</v>
      </c>
      <c r="G65" s="2" t="s">
        <v>933</v>
      </c>
      <c r="H65" s="2" t="s">
        <v>1347</v>
      </c>
      <c r="I65" s="2" t="str">
        <f>+VLOOKUP(PRODUCTOS[[#This Row],[id_producto]],PRIORIZACION!$G$11:$J$112,3,0)</f>
        <v>En Desarrollo</v>
      </c>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19" t="s">
        <v>1496</v>
      </c>
      <c r="AO65" s="7"/>
      <c r="AP65" s="7"/>
      <c r="AQ65" s="7"/>
      <c r="AR65" s="7"/>
      <c r="AS65" s="7"/>
      <c r="AT65" s="7" t="s">
        <v>873</v>
      </c>
      <c r="AU65" s="7" t="str">
        <f>PRODUCTOS[[#This Row],[Data]]</f>
        <v>DATAGLOBAL</v>
      </c>
      <c r="AV65" s="7">
        <f>PRODUCTOS[[#This Row],[Tecnología]]</f>
        <v>0</v>
      </c>
      <c r="AW65" s="7"/>
      <c r="AX65" s="7"/>
      <c r="AY65" s="7"/>
      <c r="AZ65" s="7"/>
      <c r="BA65" s="7"/>
      <c r="BB65" s="7"/>
      <c r="BC65" s="7"/>
      <c r="BD65" s="7"/>
      <c r="BE65" s="7"/>
    </row>
    <row r="66" spans="1:57" ht="91" hidden="1" x14ac:dyDescent="0.35">
      <c r="A66" s="2" t="str">
        <f>+VLOOKUP(D66,'DATA`S'!$B$8:$C$32,2,0)</f>
        <v>0006</v>
      </c>
      <c r="B66" s="2" t="str">
        <f>VLOOKUP(PRODUCTOS[[#This Row],[País]],PAISES!$B$4:$C$12,2,0)</f>
        <v>00</v>
      </c>
      <c r="C66" s="9" t="s">
        <v>927</v>
      </c>
      <c r="D66" s="2" t="s">
        <v>7</v>
      </c>
      <c r="E66" s="2" t="s">
        <v>1226</v>
      </c>
      <c r="F66" s="2" t="str">
        <f t="shared" si="1"/>
        <v>0006-00-00059</v>
      </c>
      <c r="G66" s="2" t="s">
        <v>934</v>
      </c>
      <c r="H66" s="2"/>
      <c r="I66" s="2" t="str">
        <f>+VLOOKUP(PRODUCTOS[[#This Row],[id_producto]],PRIORIZACION!$G$11:$J$112,3,0)</f>
        <v>En Desarrollo</v>
      </c>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934</v>
      </c>
      <c r="AD66" s="7"/>
      <c r="AE66" s="7"/>
      <c r="AF66" s="122"/>
      <c r="AG66" s="7"/>
      <c r="AH66" s="7"/>
      <c r="AI66" s="7"/>
      <c r="AJ66" s="7"/>
      <c r="AK66" s="7"/>
      <c r="AL66" s="7"/>
      <c r="AM66" s="7"/>
      <c r="AN66" s="19" t="s">
        <v>1497</v>
      </c>
      <c r="AO66" s="7"/>
      <c r="AP66" s="7"/>
      <c r="AQ66" s="7"/>
      <c r="AR66" s="7"/>
      <c r="AS66" s="7"/>
      <c r="AT66" s="7" t="s">
        <v>873</v>
      </c>
      <c r="AU66" s="7" t="str">
        <f>PRODUCTOS[[#This Row],[Data]]</f>
        <v>DATAGLOBAL</v>
      </c>
      <c r="AV66" s="7">
        <f>PRODUCTOS[[#This Row],[Tecnología]]</f>
        <v>0</v>
      </c>
      <c r="AW66" s="7"/>
      <c r="AX66" s="7"/>
      <c r="AY66" s="7"/>
      <c r="AZ66" s="7"/>
      <c r="BA66" s="7"/>
      <c r="BB66" s="7"/>
      <c r="BC66" s="7"/>
      <c r="BD66" s="7"/>
      <c r="BE66" s="7"/>
    </row>
    <row r="67" spans="1:57" ht="24" x14ac:dyDescent="0.35">
      <c r="A67" s="2" t="str">
        <f>+VLOOKUP(D67,'DATA`S'!$B$8:$C$32,2,0)</f>
        <v>0003</v>
      </c>
      <c r="B67" s="2" t="str">
        <f>VLOOKUP(PRODUCTOS[[#This Row],[País]],PAISES!$B$4:$C$12,2,0)</f>
        <v>01</v>
      </c>
      <c r="C67" s="9" t="s">
        <v>929</v>
      </c>
      <c r="D67" s="2" t="s">
        <v>5</v>
      </c>
      <c r="E67" s="2" t="s">
        <v>193</v>
      </c>
      <c r="F67" s="99" t="str">
        <f t="shared" si="1"/>
        <v>0003-01-00060</v>
      </c>
      <c r="G67" s="2" t="s">
        <v>1077</v>
      </c>
      <c r="H67" s="99" t="s">
        <v>1077</v>
      </c>
      <c r="I67" s="2" t="str">
        <f>+VLOOKUP(PRODUCTOS[[#This Row],[id_producto]],PRIORIZACION!$G$11:$J$112,3,0)</f>
        <v>No Iniciado</v>
      </c>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19"/>
      <c r="AO67" s="7"/>
      <c r="AP67" s="7"/>
      <c r="AQ67" s="7"/>
      <c r="AR67" s="7"/>
      <c r="AS67" s="7"/>
      <c r="AT67" s="7" t="s">
        <v>873</v>
      </c>
      <c r="AU67" s="7" t="str">
        <f>PRODUCTOS[[#This Row],[Data]]</f>
        <v>DATAAGRO</v>
      </c>
      <c r="AV67" s="7">
        <f>PRODUCTOS[[#This Row],[Tecnología]]</f>
        <v>0</v>
      </c>
      <c r="AW67" s="7"/>
      <c r="AX67" s="7"/>
      <c r="AY67" s="7"/>
      <c r="AZ67" s="7"/>
      <c r="BA67" s="7"/>
      <c r="BB67" s="7"/>
      <c r="BC67" s="7"/>
      <c r="BD67" s="7"/>
      <c r="BE67" s="7"/>
    </row>
    <row r="68" spans="1:57" ht="85" customHeight="1" x14ac:dyDescent="0.35">
      <c r="A68" s="2" t="str">
        <f>+VLOOKUP(D68,'DATA`S'!$B$8:$C$32,2,0)</f>
        <v>0003</v>
      </c>
      <c r="B68" s="2" t="str">
        <f>VLOOKUP(PRODUCTOS[[#This Row],[País]],PAISES!$B$4:$C$12,2,0)</f>
        <v>01</v>
      </c>
      <c r="C68" s="9" t="s">
        <v>931</v>
      </c>
      <c r="D68" s="2" t="s">
        <v>5</v>
      </c>
      <c r="E68" s="2" t="s">
        <v>193</v>
      </c>
      <c r="F68" s="2" t="str">
        <f t="shared" si="1"/>
        <v>0003-01-00061</v>
      </c>
      <c r="G68" s="99" t="s">
        <v>1170</v>
      </c>
      <c r="H68" s="2" t="s">
        <v>1170</v>
      </c>
      <c r="I68" s="2" t="str">
        <f>+VLOOKUP(PRODUCTOS[[#This Row],[id_producto]],PRIORIZACION!$G$11:$J$112,3,0)</f>
        <v>En Desarrollo</v>
      </c>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0"/>
      <c r="AA68" s="7"/>
      <c r="AB68" s="38"/>
      <c r="AC68" s="7" t="str">
        <f>PRODUCTOS[[#This Row],[Nombre comercial]]</f>
        <v>AGROGEOMÁTICA - Monitoreo Humedad</v>
      </c>
      <c r="AD68" s="7" t="s">
        <v>1259</v>
      </c>
      <c r="AE68" s="19" t="s">
        <v>961</v>
      </c>
      <c r="AF68" s="165"/>
      <c r="AG68" s="19" t="s">
        <v>962</v>
      </c>
      <c r="AH68" s="166"/>
      <c r="AI68" s="19" t="s">
        <v>194</v>
      </c>
      <c r="AJ68" s="166"/>
      <c r="AK68" s="166"/>
      <c r="AL68" s="166"/>
      <c r="AM68" s="166"/>
      <c r="AN68" s="19" t="s">
        <v>1498</v>
      </c>
      <c r="AO68" s="7"/>
      <c r="AP68" s="100"/>
      <c r="AQ68" s="100"/>
      <c r="AR68" s="100"/>
      <c r="AS68" s="100"/>
      <c r="AT68" s="7" t="s">
        <v>873</v>
      </c>
      <c r="AU68" s="7" t="str">
        <f>PRODUCTOS[[#This Row],[Data]]</f>
        <v>DATAAGRO</v>
      </c>
      <c r="AV68" s="7" t="str">
        <f>PRODUCTOS[[#This Row],[Tecnología]]</f>
        <v>GEE</v>
      </c>
      <c r="AW68" s="7"/>
      <c r="AX68" s="7" t="s">
        <v>958</v>
      </c>
      <c r="AY68" s="100"/>
      <c r="AZ68" s="100"/>
      <c r="BA68" s="7" t="s">
        <v>875</v>
      </c>
      <c r="BB68" s="7"/>
      <c r="BC68" s="7"/>
      <c r="BD68" s="7">
        <v>1</v>
      </c>
      <c r="BE68" s="7" t="s">
        <v>1323</v>
      </c>
    </row>
    <row r="69" spans="1:57" ht="91" x14ac:dyDescent="0.35">
      <c r="A69" s="42" t="str">
        <f>+VLOOKUP(D69,'DATA`S'!$B$8:$C$32,2,0)</f>
        <v>0003</v>
      </c>
      <c r="B69" s="42" t="str">
        <f>VLOOKUP(PRODUCTOS[[#This Row],[País]],PAISES!$B$4:$C$12,2,0)</f>
        <v>01</v>
      </c>
      <c r="C69" s="9" t="s">
        <v>1086</v>
      </c>
      <c r="D69" s="2" t="s">
        <v>5</v>
      </c>
      <c r="E69" s="2" t="s">
        <v>193</v>
      </c>
      <c r="F69" s="2" t="str">
        <f t="shared" si="1"/>
        <v>0003-01-00062</v>
      </c>
      <c r="G69" s="2" t="s">
        <v>1080</v>
      </c>
      <c r="H69" s="2" t="s">
        <v>1099</v>
      </c>
      <c r="I69" s="2" t="str">
        <f>+VLOOKUP(PRODUCTOS[[#This Row],[id_producto]],PRIORIZACION!$G$11:$J$112,3,0)</f>
        <v>En Desarrollo</v>
      </c>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1106</v>
      </c>
      <c r="AE69" s="7" t="s">
        <v>961</v>
      </c>
      <c r="AF69" s="121"/>
      <c r="AG69" s="7" t="s">
        <v>962</v>
      </c>
      <c r="AH69" s="100"/>
      <c r="AI69" s="7" t="s">
        <v>194</v>
      </c>
      <c r="AJ69" s="100"/>
      <c r="AK69" s="100"/>
      <c r="AL69" s="100"/>
      <c r="AM69" s="100"/>
      <c r="AN69" s="19" t="s">
        <v>1499</v>
      </c>
      <c r="AO69" s="7"/>
      <c r="AP69" s="7"/>
      <c r="AQ69" s="7"/>
      <c r="AR69" s="7"/>
      <c r="AS69" s="7"/>
      <c r="AT69" s="7" t="s">
        <v>873</v>
      </c>
      <c r="AU69" s="7" t="str">
        <f>PRODUCTOS[[#This Row],[Data]]</f>
        <v>DATAAGRO</v>
      </c>
      <c r="AV69" s="7" t="str">
        <f>PRODUCTOS[[#This Row],[Tecnología]]</f>
        <v>POWER BI</v>
      </c>
      <c r="AW69" s="7" t="s">
        <v>874</v>
      </c>
      <c r="AX69" s="7" t="s">
        <v>957</v>
      </c>
      <c r="AY69" s="100"/>
      <c r="AZ69" s="100"/>
      <c r="BA69" s="7" t="s">
        <v>875</v>
      </c>
      <c r="BB69" s="7" t="s">
        <v>876</v>
      </c>
      <c r="BC69" s="7" t="s">
        <v>205</v>
      </c>
      <c r="BD69" s="7">
        <v>1</v>
      </c>
      <c r="BE69" s="7" t="s">
        <v>1123</v>
      </c>
    </row>
    <row r="70" spans="1:57" ht="65" x14ac:dyDescent="0.35">
      <c r="A70" s="42" t="str">
        <f>+VLOOKUP(D70,'DATA`S'!$B$8:$C$32,2,0)</f>
        <v>0003</v>
      </c>
      <c r="B70" s="42" t="str">
        <f>VLOOKUP(PRODUCTOS[[#This Row],[País]],PAISES!$B$4:$C$12,2,0)</f>
        <v>01</v>
      </c>
      <c r="C70" s="9" t="s">
        <v>1087</v>
      </c>
      <c r="D70" s="2" t="s">
        <v>5</v>
      </c>
      <c r="E70" s="2" t="s">
        <v>193</v>
      </c>
      <c r="F70" s="2" t="str">
        <f t="shared" si="1"/>
        <v>0003-01-00063</v>
      </c>
      <c r="G70" s="2" t="s">
        <v>1081</v>
      </c>
      <c r="H70" s="2" t="s">
        <v>1100</v>
      </c>
      <c r="I70" s="2" t="str">
        <f>+VLOOKUP(PRODUCTOS[[#This Row],[id_producto]],PRIORIZACION!$G$11:$J$112,3,0)</f>
        <v>En Desarrollo</v>
      </c>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1176</v>
      </c>
      <c r="AE70" s="7" t="s">
        <v>961</v>
      </c>
      <c r="AF70" s="121"/>
      <c r="AG70" s="7" t="s">
        <v>962</v>
      </c>
      <c r="AH70" s="100"/>
      <c r="AI70" s="7" t="s">
        <v>194</v>
      </c>
      <c r="AJ70" s="100"/>
      <c r="AK70" s="100"/>
      <c r="AL70" s="100"/>
      <c r="AM70" s="100"/>
      <c r="AN70" s="19" t="s">
        <v>1500</v>
      </c>
      <c r="AO70" s="7"/>
      <c r="AP70" s="7"/>
      <c r="AQ70" s="7"/>
      <c r="AR70" s="7"/>
      <c r="AS70" s="7"/>
      <c r="AT70" s="7" t="s">
        <v>873</v>
      </c>
      <c r="AU70" s="7" t="str">
        <f>PRODUCTOS[[#This Row],[Data]]</f>
        <v>DATAAGRO</v>
      </c>
      <c r="AV70" s="7" t="str">
        <f>PRODUCTOS[[#This Row],[Tecnología]]</f>
        <v>POWER BI</v>
      </c>
      <c r="AW70" s="7" t="s">
        <v>874</v>
      </c>
      <c r="AX70" s="7" t="s">
        <v>957</v>
      </c>
      <c r="AY70" s="100"/>
      <c r="AZ70" s="100"/>
      <c r="BA70" s="7" t="s">
        <v>875</v>
      </c>
      <c r="BB70" s="7" t="s">
        <v>876</v>
      </c>
      <c r="BC70" s="7" t="s">
        <v>205</v>
      </c>
      <c r="BD70" s="7">
        <v>1</v>
      </c>
      <c r="BE70" s="7"/>
    </row>
    <row r="71" spans="1:57" ht="52" x14ac:dyDescent="0.35">
      <c r="A71" s="42" t="str">
        <f>+VLOOKUP(D71,'DATA`S'!$B$8:$C$33,2,0)</f>
        <v>0003</v>
      </c>
      <c r="B71" s="42" t="str">
        <f>VLOOKUP(PRODUCTOS[[#This Row],[País]],PAISES!$B$4:$C$12,2,0)</f>
        <v>01</v>
      </c>
      <c r="C71" s="9" t="s">
        <v>1088</v>
      </c>
      <c r="D71" s="2" t="s">
        <v>5</v>
      </c>
      <c r="E71" s="2" t="s">
        <v>193</v>
      </c>
      <c r="F71" s="2" t="str">
        <f t="shared" si="1"/>
        <v>0003-01-00064</v>
      </c>
      <c r="G71" s="2" t="s">
        <v>1078</v>
      </c>
      <c r="H71" s="2" t="s">
        <v>1101</v>
      </c>
      <c r="I71" s="2" t="str">
        <f>+VLOOKUP(PRODUCTOS[[#This Row],[id_producto]],PRIORIZACION!$G$11:$J$112,3,0)</f>
        <v>En Desarrollo</v>
      </c>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1107</v>
      </c>
      <c r="AE71" s="7" t="s">
        <v>961</v>
      </c>
      <c r="AF71" s="121"/>
      <c r="AG71" s="7" t="s">
        <v>962</v>
      </c>
      <c r="AH71" s="100"/>
      <c r="AI71" s="7" t="s">
        <v>194</v>
      </c>
      <c r="AJ71" s="100"/>
      <c r="AK71" s="100"/>
      <c r="AL71" s="100"/>
      <c r="AM71" s="100"/>
      <c r="AN71" s="19" t="s">
        <v>1501</v>
      </c>
      <c r="AO71" s="7"/>
      <c r="AP71" s="7"/>
      <c r="AQ71" s="7"/>
      <c r="AR71" s="7"/>
      <c r="AS71" s="7"/>
      <c r="AT71" s="7" t="s">
        <v>873</v>
      </c>
      <c r="AU71" s="7" t="str">
        <f>PRODUCTOS[[#This Row],[Data]]</f>
        <v>DATAAGRO</v>
      </c>
      <c r="AV71" s="7" t="str">
        <f>PRODUCTOS[[#This Row],[Tecnología]]</f>
        <v>POWER BI</v>
      </c>
      <c r="AW71" s="7" t="s">
        <v>874</v>
      </c>
      <c r="AX71" s="7" t="s">
        <v>957</v>
      </c>
      <c r="AY71" s="100"/>
      <c r="AZ71" s="100"/>
      <c r="BA71" s="7" t="s">
        <v>875</v>
      </c>
      <c r="BB71" s="7" t="s">
        <v>876</v>
      </c>
      <c r="BC71" s="7" t="s">
        <v>205</v>
      </c>
      <c r="BD71" s="7">
        <v>1</v>
      </c>
      <c r="BE71" s="7"/>
    </row>
    <row r="72" spans="1:57" ht="65" x14ac:dyDescent="0.35">
      <c r="A72" s="42" t="str">
        <f>+VLOOKUP(D72,'DATA`S'!$B$8:$C$32,2,0)</f>
        <v>0003</v>
      </c>
      <c r="B72" s="42" t="str">
        <f>VLOOKUP(PRODUCTOS[[#This Row],[País]],PAISES!$B$4:$C$12,2,0)</f>
        <v>01</v>
      </c>
      <c r="C72" s="9" t="s">
        <v>1089</v>
      </c>
      <c r="D72" s="2" t="s">
        <v>5</v>
      </c>
      <c r="E72" s="2" t="s">
        <v>193</v>
      </c>
      <c r="F72" s="2" t="str">
        <f t="shared" si="1"/>
        <v>0003-01-00065</v>
      </c>
      <c r="G72" s="2" t="s">
        <v>1082</v>
      </c>
      <c r="H72" s="2" t="s">
        <v>1102</v>
      </c>
      <c r="I72" s="2" t="str">
        <f>+VLOOKUP(PRODUCTOS[[#This Row],[id_producto]],PRIORIZACION!$G$11:$J$112,3,0)</f>
        <v>En Desarrollo</v>
      </c>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1108</v>
      </c>
      <c r="AE72" s="7" t="s">
        <v>961</v>
      </c>
      <c r="AF72" s="121"/>
      <c r="AG72" s="7" t="s">
        <v>962</v>
      </c>
      <c r="AH72" s="100"/>
      <c r="AI72" s="7" t="s">
        <v>194</v>
      </c>
      <c r="AJ72" s="100"/>
      <c r="AK72" s="100"/>
      <c r="AL72" s="100"/>
      <c r="AM72" s="100"/>
      <c r="AN72" s="19" t="s">
        <v>1502</v>
      </c>
      <c r="AO72" s="7"/>
      <c r="AP72" s="7"/>
      <c r="AQ72" s="7"/>
      <c r="AR72" s="7"/>
      <c r="AS72" s="7"/>
      <c r="AT72" s="7" t="s">
        <v>873</v>
      </c>
      <c r="AU72" s="7" t="str">
        <f>PRODUCTOS[[#This Row],[Data]]</f>
        <v>DATAAGRO</v>
      </c>
      <c r="AV72" s="7" t="str">
        <f>PRODUCTOS[[#This Row],[Tecnología]]</f>
        <v>POWER BI</v>
      </c>
      <c r="AW72" s="7" t="s">
        <v>874</v>
      </c>
      <c r="AX72" s="7" t="s">
        <v>957</v>
      </c>
      <c r="AY72" s="100"/>
      <c r="AZ72" s="100"/>
      <c r="BA72" s="7" t="s">
        <v>875</v>
      </c>
      <c r="BB72" s="7" t="s">
        <v>876</v>
      </c>
      <c r="BC72" s="7" t="s">
        <v>205</v>
      </c>
      <c r="BD72" s="7">
        <v>1</v>
      </c>
      <c r="BE72" s="7"/>
    </row>
    <row r="73" spans="1:57" ht="78" x14ac:dyDescent="0.35">
      <c r="A73" s="42" t="str">
        <f>+VLOOKUP(D73,'DATA`S'!$B$8:$C$32,2,0)</f>
        <v>0003</v>
      </c>
      <c r="B73" s="42" t="str">
        <f>VLOOKUP(PRODUCTOS[[#This Row],[País]],PAISES!$B$4:$C$12,2,0)</f>
        <v>01</v>
      </c>
      <c r="C73" s="9" t="s">
        <v>1090</v>
      </c>
      <c r="D73" s="2" t="s">
        <v>5</v>
      </c>
      <c r="E73" s="2" t="s">
        <v>193</v>
      </c>
      <c r="F73" s="2" t="str">
        <f t="shared" si="1"/>
        <v>0003-01-00066</v>
      </c>
      <c r="G73" s="2" t="s">
        <v>1083</v>
      </c>
      <c r="H73" s="2" t="s">
        <v>1103</v>
      </c>
      <c r="I73" s="2" t="str">
        <f>+VLOOKUP(PRODUCTOS[[#This Row],[id_producto]],PRIORIZACION!$G$11:$J$112,3,0)</f>
        <v>En Desarrollo</v>
      </c>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1109</v>
      </c>
      <c r="AE73" s="7" t="s">
        <v>961</v>
      </c>
      <c r="AF73" s="121"/>
      <c r="AG73" s="7" t="s">
        <v>962</v>
      </c>
      <c r="AH73" s="100"/>
      <c r="AI73" s="7" t="s">
        <v>194</v>
      </c>
      <c r="AJ73" s="100"/>
      <c r="AK73" s="100"/>
      <c r="AL73" s="100"/>
      <c r="AM73" s="100"/>
      <c r="AN73" s="19" t="s">
        <v>1503</v>
      </c>
      <c r="AO73" s="7"/>
      <c r="AP73" s="7"/>
      <c r="AQ73" s="7"/>
      <c r="AR73" s="7"/>
      <c r="AS73" s="7"/>
      <c r="AT73" s="7" t="s">
        <v>873</v>
      </c>
      <c r="AU73" s="7" t="str">
        <f>PRODUCTOS[[#This Row],[Data]]</f>
        <v>DATAAGRO</v>
      </c>
      <c r="AV73" s="7" t="str">
        <f>PRODUCTOS[[#This Row],[Tecnología]]</f>
        <v>POWER BI</v>
      </c>
      <c r="AW73" s="7" t="s">
        <v>874</v>
      </c>
      <c r="AX73" s="7" t="s">
        <v>957</v>
      </c>
      <c r="AY73" s="100"/>
      <c r="AZ73" s="100"/>
      <c r="BA73" s="7" t="s">
        <v>875</v>
      </c>
      <c r="BB73" s="7" t="s">
        <v>876</v>
      </c>
      <c r="BC73" s="7" t="s">
        <v>205</v>
      </c>
      <c r="BD73" s="7">
        <v>1</v>
      </c>
      <c r="BE73" s="7"/>
    </row>
    <row r="74" spans="1:57" ht="78" x14ac:dyDescent="0.35">
      <c r="A74" s="42" t="str">
        <f>+VLOOKUP(D74,'DATA`S'!$B$8:$C$32,2,0)</f>
        <v>0003</v>
      </c>
      <c r="B74" s="42" t="str">
        <f>VLOOKUP(PRODUCTOS[[#This Row],[País]],PAISES!$B$4:$C$12,2,0)</f>
        <v>01</v>
      </c>
      <c r="C74" s="9" t="s">
        <v>1091</v>
      </c>
      <c r="D74" s="2" t="s">
        <v>5</v>
      </c>
      <c r="E74" s="2" t="s">
        <v>193</v>
      </c>
      <c r="F74" s="2" t="str">
        <f t="shared" si="1"/>
        <v>0003-01-00067</v>
      </c>
      <c r="G74" s="2" t="s">
        <v>1084</v>
      </c>
      <c r="H74" s="2" t="s">
        <v>1104</v>
      </c>
      <c r="I74" s="2" t="str">
        <f>+VLOOKUP(PRODUCTOS[[#This Row],[id_producto]],PRIORIZACION!$G$11:$J$112,3,0)</f>
        <v>En Desarrollo</v>
      </c>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1110</v>
      </c>
      <c r="AE74" s="7" t="s">
        <v>961</v>
      </c>
      <c r="AF74" s="121"/>
      <c r="AG74" s="7" t="s">
        <v>962</v>
      </c>
      <c r="AH74" s="100"/>
      <c r="AI74" s="7" t="s">
        <v>194</v>
      </c>
      <c r="AJ74" s="100"/>
      <c r="AK74" s="100"/>
      <c r="AL74" s="100"/>
      <c r="AM74" s="100"/>
      <c r="AN74" s="19" t="s">
        <v>1504</v>
      </c>
      <c r="AO74" s="7"/>
      <c r="AP74" s="7"/>
      <c r="AQ74" s="7"/>
      <c r="AR74" s="7"/>
      <c r="AS74" s="7"/>
      <c r="AT74" s="7" t="s">
        <v>873</v>
      </c>
      <c r="AU74" s="7" t="str">
        <f>PRODUCTOS[[#This Row],[Data]]</f>
        <v>DATAAGRO</v>
      </c>
      <c r="AV74" s="7" t="str">
        <f>PRODUCTOS[[#This Row],[Tecnología]]</f>
        <v>POWER BI</v>
      </c>
      <c r="AW74" s="7" t="s">
        <v>874</v>
      </c>
      <c r="AX74" s="7" t="s">
        <v>957</v>
      </c>
      <c r="AY74" s="100"/>
      <c r="AZ74" s="100"/>
      <c r="BA74" s="7" t="s">
        <v>875</v>
      </c>
      <c r="BB74" s="7" t="s">
        <v>876</v>
      </c>
      <c r="BC74" s="7" t="s">
        <v>205</v>
      </c>
      <c r="BD74" s="7">
        <v>1</v>
      </c>
      <c r="BE74" s="7"/>
    </row>
    <row r="75" spans="1:57" ht="78" hidden="1" x14ac:dyDescent="0.35">
      <c r="A75" s="42" t="str">
        <f>+VLOOKUP(D75,'DATA`S'!$B$8:$C$33,2,0)</f>
        <v>0001</v>
      </c>
      <c r="B75" s="42" t="str">
        <f>VLOOKUP(PRODUCTOS[[#This Row],[País]],PAISES!$B$4:$C$12,2,0)</f>
        <v>01</v>
      </c>
      <c r="C75" s="9" t="s">
        <v>1136</v>
      </c>
      <c r="D75" s="2" t="s">
        <v>3</v>
      </c>
      <c r="E75" s="2" t="s">
        <v>193</v>
      </c>
      <c r="F75" s="2" t="str">
        <f t="shared" si="1"/>
        <v>0001-01-00068</v>
      </c>
      <c r="G75" s="2" t="s">
        <v>1126</v>
      </c>
      <c r="H75" s="2" t="s">
        <v>1330</v>
      </c>
      <c r="I75" s="2" t="str">
        <f>+VLOOKUP(PRODUCTOS[[#This Row],[id_producto]],PRIORIZACION!$G$11:$J$112,3,0)</f>
        <v>Listo</v>
      </c>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1430</v>
      </c>
      <c r="AA75" s="7"/>
      <c r="AB75" s="13"/>
      <c r="AC75" s="7" t="str">
        <f>PRODUCTOS[[#This Row],[Nombre comercial]]</f>
        <v>Avance del COVID-19</v>
      </c>
      <c r="AD75" s="7"/>
      <c r="AE75" s="19" t="s">
        <v>194</v>
      </c>
      <c r="AF75" s="169">
        <v>0</v>
      </c>
      <c r="AG75" s="19" t="s">
        <v>1263</v>
      </c>
      <c r="AH75" s="19" t="s">
        <v>1263</v>
      </c>
      <c r="AI75" s="19" t="s">
        <v>1263</v>
      </c>
      <c r="AJ75" s="19" t="s">
        <v>1263</v>
      </c>
      <c r="AK75" s="167"/>
      <c r="AL75" s="19" t="s">
        <v>1263</v>
      </c>
      <c r="AM75" s="19" t="s">
        <v>1263</v>
      </c>
      <c r="AN75" s="19" t="s">
        <v>1424</v>
      </c>
      <c r="AO75" s="19" t="s">
        <v>954</v>
      </c>
      <c r="AP75" s="19" t="s">
        <v>193</v>
      </c>
      <c r="AQ75" s="19" t="s">
        <v>1263</v>
      </c>
      <c r="AR75" s="19" t="s">
        <v>1263</v>
      </c>
      <c r="AS75" s="19">
        <v>2020</v>
      </c>
      <c r="AT75" s="7" t="s">
        <v>873</v>
      </c>
      <c r="AU75" s="102" t="str">
        <f>PRODUCTOS[[#This Row],[Data]]</f>
        <v>DATASALUD</v>
      </c>
      <c r="AV75" s="7" t="str">
        <f>PRODUCTOS[[#This Row],[Tecnología]]</f>
        <v>POWER BI</v>
      </c>
      <c r="AW75" s="19" t="s">
        <v>1543</v>
      </c>
      <c r="AX75" s="7" t="s">
        <v>957</v>
      </c>
      <c r="AY75" s="19" t="s">
        <v>1427</v>
      </c>
      <c r="AZ75" s="19"/>
      <c r="BA75" s="7" t="s">
        <v>875</v>
      </c>
      <c r="BB75" s="7" t="s">
        <v>876</v>
      </c>
      <c r="BC75" s="100"/>
      <c r="BD75" s="7">
        <v>1</v>
      </c>
      <c r="BE75" s="7" t="s">
        <v>1322</v>
      </c>
    </row>
    <row r="76" spans="1:57" ht="31.5" hidden="1" customHeight="1" x14ac:dyDescent="0.35">
      <c r="A76" s="42" t="str">
        <f>+VLOOKUP(D76,'DATA`S'!$B$8:$C$33,2,0)</f>
        <v>0001</v>
      </c>
      <c r="B76" s="42" t="str">
        <f>VLOOKUP(PRODUCTOS[[#This Row],[País]],PAISES!$B$4:$C$12,2,0)</f>
        <v>02</v>
      </c>
      <c r="C76" s="115" t="s">
        <v>1138</v>
      </c>
      <c r="D76" s="2" t="s">
        <v>3</v>
      </c>
      <c r="E76" s="2" t="s">
        <v>765</v>
      </c>
      <c r="F76" s="42" t="str">
        <f>A76&amp;"-"&amp;B76&amp;"-"&amp;C76</f>
        <v>0001-02-00069</v>
      </c>
      <c r="G76" s="2" t="s">
        <v>764</v>
      </c>
      <c r="H76" s="2"/>
      <c r="I76" s="2" t="str">
        <f>+VLOOKUP(PRODUCTOS[[#This Row],[id_producto]],PRIORIZACION!$G$11:$J$112,3,0)</f>
        <v>En Desarrollo</v>
      </c>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19"/>
      <c r="AO76" s="7"/>
      <c r="AP76" s="7"/>
      <c r="AQ76" s="7"/>
      <c r="AR76" s="7"/>
      <c r="AS76" s="7"/>
      <c r="AT76" s="7" t="s">
        <v>873</v>
      </c>
      <c r="AU76" s="102" t="str">
        <f>PRODUCTOS[[#This Row],[Data]]</f>
        <v>DATASALUD</v>
      </c>
      <c r="AV76" s="7" t="str">
        <f>PRODUCTOS[[#This Row],[Tecnología]]</f>
        <v>NO DEFINIDO</v>
      </c>
      <c r="AW76" s="7"/>
      <c r="AX76" s="7"/>
      <c r="AY76" s="7"/>
      <c r="AZ76" s="7"/>
      <c r="BA76" s="7"/>
      <c r="BB76" s="7"/>
      <c r="BC76" s="7"/>
      <c r="BD76" s="7"/>
      <c r="BE76" s="7"/>
    </row>
    <row r="77" spans="1:57" ht="32.5" hidden="1" customHeight="1" x14ac:dyDescent="0.35">
      <c r="A77" s="42" t="str">
        <f>+VLOOKUP(D77,'DATA`S'!$B$8:$C$33,2,0)</f>
        <v>0004</v>
      </c>
      <c r="B77" s="42" t="str">
        <f>VLOOKUP(PRODUCTOS[[#This Row],[País]],PAISES!$B$4:$C$12,2,0)</f>
        <v>01</v>
      </c>
      <c r="C77" s="9" t="s">
        <v>1141</v>
      </c>
      <c r="D77" s="2" t="s">
        <v>6</v>
      </c>
      <c r="E77" s="2" t="s">
        <v>193</v>
      </c>
      <c r="F77" s="2" t="str">
        <f t="shared" ref="F77:F90" si="3">A77&amp;"-"&amp;B77&amp;"-"&amp;C77</f>
        <v>0004-01-00070</v>
      </c>
      <c r="G77" s="2" t="s">
        <v>1144</v>
      </c>
      <c r="H77" s="2" t="s">
        <v>1182</v>
      </c>
      <c r="I77" s="2" t="str">
        <f>+VLOOKUP(PRODUCTOS[[#This Row],[id_producto]],PRIORIZACION!$G$11:$J$112,3,0)</f>
        <v>Publicado</v>
      </c>
      <c r="J77" s="44">
        <f>+VLOOKUP(PRODUCTOS[[#This Row],[id_producto]],PRIORIZACION!$G$11:$J$112,4,0)</f>
        <v>1</v>
      </c>
      <c r="K77" s="2" t="str">
        <f>+VLOOKUP(PRODUCTOS[[#This Row],[id_producto]],PRIORIZACION!$G$11:$K$112,5,0)</f>
        <v>Abner</v>
      </c>
      <c r="L77" s="2">
        <f>+VLOOKUP(PRODUCTOS[[#This Row],[id_producto]],PRIORIZACION!$G$11:$L$112,6,0)</f>
        <v>0</v>
      </c>
      <c r="M77" s="2" t="str">
        <f>+VLOOKUP(PRODUCTOS[[#This Row],[id_producto]],PRIORIZACION!$G$11:$S$112,7,0)</f>
        <v>Por definir</v>
      </c>
      <c r="N77" s="2"/>
      <c r="O77" s="2"/>
      <c r="P77" s="2"/>
      <c r="Q77" s="2"/>
      <c r="R77" s="2"/>
      <c r="S77" s="2"/>
      <c r="T77" s="2"/>
      <c r="U77" s="2"/>
      <c r="V77" s="3"/>
      <c r="W77" s="7"/>
      <c r="X77" s="130"/>
      <c r="AA77" s="7"/>
      <c r="AB77" s="13"/>
      <c r="AC77" s="7" t="str">
        <f>PRODUCTOS[[#This Row],[Nombre comercial]]</f>
        <v>Hogar y Vivienda - Índice Socio Material Territorial</v>
      </c>
      <c r="AD77" s="7"/>
      <c r="AE77" s="7"/>
      <c r="AF77" s="122"/>
      <c r="AG77" s="7"/>
      <c r="AH77" s="7"/>
      <c r="AI77" s="7"/>
      <c r="AJ77" s="7"/>
      <c r="AK77" s="7"/>
      <c r="AL77" s="7"/>
      <c r="AM77" s="7"/>
      <c r="AN77" s="166"/>
      <c r="AO77" s="184" t="s">
        <v>1536</v>
      </c>
      <c r="AP77" s="7"/>
      <c r="AQ77" s="7"/>
      <c r="AR77" s="7"/>
      <c r="AS77" s="100" t="s">
        <v>1191</v>
      </c>
      <c r="AT77" s="7" t="s">
        <v>873</v>
      </c>
      <c r="AU77" s="102" t="str">
        <f>PRODUCTOS[[#This Row],[Data]]</f>
        <v>DATAMUNICIPIO</v>
      </c>
      <c r="AV77" s="7" t="str">
        <f>PRODUCTOS[[#This Row],[Tecnología]]</f>
        <v>Por definir</v>
      </c>
      <c r="AW77" s="7"/>
      <c r="AX77" s="7"/>
      <c r="AY77" s="7"/>
      <c r="AZ77" s="7"/>
      <c r="BA77" s="7"/>
      <c r="BB77" s="7"/>
      <c r="BC77" s="7"/>
      <c r="BD77" s="7"/>
      <c r="BE77" s="7"/>
    </row>
    <row r="78" spans="1:57" ht="26" customHeight="1" x14ac:dyDescent="0.35">
      <c r="A78" s="42" t="str">
        <f>+VLOOKUP(D78,'DATA`S'!$B$8:$C$33,2,0)</f>
        <v>0003</v>
      </c>
      <c r="B78" s="42" t="str">
        <f>VLOOKUP(PRODUCTOS[[#This Row],[País]],PAISES!$B$4:$C$12,2,0)</f>
        <v>01</v>
      </c>
      <c r="C78" s="9" t="s">
        <v>1142</v>
      </c>
      <c r="D78" s="2" t="s">
        <v>5</v>
      </c>
      <c r="E78" s="2" t="s">
        <v>193</v>
      </c>
      <c r="F78" s="2" t="str">
        <f t="shared" si="3"/>
        <v>0003-01-00071</v>
      </c>
      <c r="G78" s="2" t="s">
        <v>1171</v>
      </c>
      <c r="H78" s="2" t="s">
        <v>1171</v>
      </c>
      <c r="I78" s="2" t="str">
        <f>+VLOOKUP(PRODUCTOS[[#This Row],[id_producto]],PRIORIZACION!$G$11:$J$112,3,0)</f>
        <v>En Desarrollo</v>
      </c>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19"/>
      <c r="AO78" s="7"/>
      <c r="AP78" s="7"/>
      <c r="AQ78" s="7"/>
      <c r="AR78" s="7"/>
      <c r="AS78" s="7"/>
      <c r="AT78" s="7" t="s">
        <v>873</v>
      </c>
      <c r="AU78" s="102" t="str">
        <f>PRODUCTOS[[#This Row],[Data]]</f>
        <v>DATAAGRO</v>
      </c>
      <c r="AV78" s="7" t="str">
        <f>PRODUCTOS[[#This Row],[Tecnología]]</f>
        <v>GEE</v>
      </c>
      <c r="AW78" s="7"/>
      <c r="AX78" s="7"/>
      <c r="AY78" s="7"/>
      <c r="AZ78" s="7"/>
      <c r="BA78" s="7"/>
      <c r="BB78" s="7"/>
      <c r="BC78" s="7"/>
      <c r="BD78" s="7"/>
      <c r="BE78" s="7"/>
    </row>
    <row r="79" spans="1:57" ht="31.5" customHeight="1" x14ac:dyDescent="0.35">
      <c r="A79" s="42" t="str">
        <f>+VLOOKUP(D79,'DATA`S'!$B$8:$C$33,2,0)</f>
        <v>0003</v>
      </c>
      <c r="B79" s="42" t="str">
        <f>VLOOKUP(PRODUCTOS[[#This Row],[País]],PAISES!$B$4:$C$12,2,0)</f>
        <v>01</v>
      </c>
      <c r="C79" s="9" t="s">
        <v>1173</v>
      </c>
      <c r="D79" s="2" t="s">
        <v>5</v>
      </c>
      <c r="E79" s="2" t="s">
        <v>193</v>
      </c>
      <c r="F79" s="2" t="str">
        <f t="shared" si="3"/>
        <v>0003-01-00072</v>
      </c>
      <c r="G79" s="2" t="s">
        <v>1172</v>
      </c>
      <c r="H79" s="2" t="s">
        <v>1172</v>
      </c>
      <c r="I79" s="2" t="str">
        <f>+VLOOKUP(PRODUCTOS[[#This Row],[id_producto]],PRIORIZACION!$G$11:$J$112,3,0)</f>
        <v>En Desarrollo</v>
      </c>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19"/>
      <c r="AO79" s="7"/>
      <c r="AP79" s="7"/>
      <c r="AQ79" s="7"/>
      <c r="AR79" s="7"/>
      <c r="AS79" s="7"/>
      <c r="AT79" s="7" t="s">
        <v>873</v>
      </c>
      <c r="AU79" s="102" t="str">
        <f>PRODUCTOS[[#This Row],[Data]]</f>
        <v>DATAAGRO</v>
      </c>
      <c r="AV79" s="7" t="str">
        <f>PRODUCTOS[[#This Row],[Tecnología]]</f>
        <v>GEE</v>
      </c>
      <c r="AW79" s="7"/>
      <c r="AX79" s="7"/>
      <c r="AY79" s="7"/>
      <c r="AZ79" s="7"/>
      <c r="BA79" s="7"/>
      <c r="BB79" s="7"/>
      <c r="BC79" s="7"/>
      <c r="BD79" s="7"/>
      <c r="BE79" s="7"/>
    </row>
    <row r="80" spans="1:57" ht="24" hidden="1" x14ac:dyDescent="0.35">
      <c r="A80" s="42" t="str">
        <f>+VLOOKUP(D80,'DATA`S'!$B$8:$C$34,2,0)</f>
        <v>0004</v>
      </c>
      <c r="B80" s="42" t="str">
        <f>VLOOKUP(PRODUCTOS[[#This Row],[País]],PAISES!$B$4:$C$12,2,0)</f>
        <v>01</v>
      </c>
      <c r="C80" s="9" t="s">
        <v>1174</v>
      </c>
      <c r="D80" s="2" t="s">
        <v>6</v>
      </c>
      <c r="E80" s="2" t="s">
        <v>193</v>
      </c>
      <c r="F80" s="2" t="str">
        <f t="shared" si="3"/>
        <v>0004-01-00073</v>
      </c>
      <c r="G80" s="2" t="s">
        <v>1177</v>
      </c>
      <c r="H80" s="2" t="s">
        <v>1177</v>
      </c>
      <c r="I80" s="2" t="str">
        <f>+VLOOKUP(PRODUCTOS[[#This Row],[id_producto]],PRIORIZACION!$G$11:$J$112,3,0)</f>
        <v>En pausa</v>
      </c>
      <c r="J80" s="44">
        <f>+VLOOKUP(PRODUCTOS[[#This Row],[id_producto]],PRIORIZACION!$G$11:$J$112,4,0)</f>
        <v>0</v>
      </c>
      <c r="K80" s="2">
        <f>+VLOOKUP(PRODUCTOS[[#This Row],[id_producto]],PRIORIZACION!$G$11:$K$112,5,0)</f>
        <v>0</v>
      </c>
      <c r="L80" s="2" t="str">
        <f>+VLOOKUP(PRODUCTOS[[#This Row],[id_producto]],PRIORIZACION!$G$11:$L$112,6,0)</f>
        <v>Astrid</v>
      </c>
      <c r="M80" s="2" t="str">
        <f>+VLOOKUP(PRODUCTOS[[#This Row],[id_producto]],PRIORIZACION!$G$11:$S$112,7,0)</f>
        <v>POWER BI</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88"/>
      <c r="AO80" s="7"/>
      <c r="AP80" s="7"/>
      <c r="AQ80" s="7"/>
      <c r="AR80" s="7"/>
      <c r="AS80" s="7">
        <v>2020</v>
      </c>
      <c r="AT80" s="7" t="s">
        <v>873</v>
      </c>
      <c r="AU80" s="102" t="str">
        <f>PRODUCTOS[[#This Row],[Data]]</f>
        <v>DATAMUNICIPIO</v>
      </c>
      <c r="AV80" s="7" t="str">
        <f>PRODUCTOS[[#This Row],[Tecnología]]</f>
        <v>POWER BI</v>
      </c>
      <c r="AW80" s="7"/>
      <c r="AX80" s="7"/>
      <c r="AY80" s="7"/>
      <c r="AZ80" s="7"/>
      <c r="BA80" s="7"/>
      <c r="BB80" s="7"/>
      <c r="BC80" s="7"/>
      <c r="BD80" s="7"/>
      <c r="BE80" s="7"/>
    </row>
    <row r="81" spans="1:57" ht="24" hidden="1" x14ac:dyDescent="0.35">
      <c r="A81" s="42" t="str">
        <f>+VLOOKUP(D81,'DATA`S'!$B$8:$C$34,2,0)</f>
        <v>0004</v>
      </c>
      <c r="B81" s="42" t="str">
        <f>VLOOKUP(PRODUCTOS[[#This Row],[País]],PAISES!$B$4:$C$12,2,0)</f>
        <v>01</v>
      </c>
      <c r="C81" s="9" t="s">
        <v>1178</v>
      </c>
      <c r="D81" s="2" t="s">
        <v>6</v>
      </c>
      <c r="E81" s="2" t="s">
        <v>193</v>
      </c>
      <c r="F81" s="2" t="str">
        <f t="shared" si="3"/>
        <v>0004-01-00074</v>
      </c>
      <c r="G81" s="2" t="s">
        <v>1186</v>
      </c>
      <c r="H81" s="2" t="s">
        <v>1185</v>
      </c>
      <c r="I81" s="2" t="e">
        <f>+VLOOKUP(PRODUCTOS[[#This Row],[id_producto]],PRIORIZACION!$G$11:$J$112,3,0)</f>
        <v>#N/A</v>
      </c>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88"/>
      <c r="AO81" s="7"/>
      <c r="AP81" s="7"/>
      <c r="AQ81" s="7"/>
      <c r="AR81" s="7"/>
      <c r="AS81" s="100"/>
      <c r="AT81" s="7" t="s">
        <v>873</v>
      </c>
      <c r="AU81" s="102" t="str">
        <f>PRODUCTOS[[#This Row],[Data]]</f>
        <v>DATAMUNICIPIO</v>
      </c>
      <c r="AV81" s="7" t="e">
        <f>PRODUCTOS[[#This Row],[Tecnología]]</f>
        <v>#N/A</v>
      </c>
      <c r="AW81" s="7"/>
      <c r="AX81" s="7"/>
      <c r="AY81" s="7"/>
      <c r="AZ81" s="7"/>
      <c r="BA81" s="7"/>
      <c r="BB81" s="7"/>
      <c r="BC81" s="7"/>
      <c r="BD81" s="7"/>
      <c r="BE81" s="7"/>
    </row>
    <row r="82" spans="1:57" ht="29.5" hidden="1" customHeight="1" x14ac:dyDescent="0.35">
      <c r="A82" s="42" t="str">
        <f>+VLOOKUP(D82,'DATA`S'!$B$8:$C$34,2,0)</f>
        <v>0004</v>
      </c>
      <c r="B82" s="42" t="str">
        <f>VLOOKUP(PRODUCTOS[[#This Row],[País]],PAISES!$B$4:$C$12,2,0)</f>
        <v>01</v>
      </c>
      <c r="C82" s="9" t="s">
        <v>1179</v>
      </c>
      <c r="D82" s="2" t="s">
        <v>6</v>
      </c>
      <c r="E82" s="2" t="s">
        <v>193</v>
      </c>
      <c r="F82" s="2" t="str">
        <f t="shared" si="3"/>
        <v>0004-01-00075</v>
      </c>
      <c r="G82" s="2" t="s">
        <v>1192</v>
      </c>
      <c r="H82" s="2" t="s">
        <v>1184</v>
      </c>
      <c r="I82" s="2" t="str">
        <f>+VLOOKUP(PRODUCTOS[[#This Row],[id_producto]],PRIORIZACION!$G$11:$J$112,3,0)</f>
        <v>En pausa</v>
      </c>
      <c r="J82" s="44">
        <f>+VLOOKUP(PRODUCTOS[[#This Row],[id_producto]],PRIORIZACION!$G$11:$J$112,4,0)</f>
        <v>0</v>
      </c>
      <c r="K82" s="2">
        <f>+VLOOKUP(PRODUCTOS[[#This Row],[id_producto]],PRIORIZACION!$G$11:$K$112,5,0)</f>
        <v>0</v>
      </c>
      <c r="L82" s="2" t="str">
        <f>+VLOOKUP(PRODUCTOS[[#This Row],[id_producto]],PRIORIZACION!$G$11:$L$112,6,0)</f>
        <v>Astrid</v>
      </c>
      <c r="M82" s="2" t="str">
        <f>+VLOOKUP(PRODUCTOS[[#This Row],[id_producto]],PRIORIZACION!$G$11:$S$112,7,0)</f>
        <v>POWER BI</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88"/>
      <c r="AO82" s="7"/>
      <c r="AP82" s="7"/>
      <c r="AQ82" s="7"/>
      <c r="AR82" s="7"/>
      <c r="AS82" s="100"/>
      <c r="AT82" s="7" t="s">
        <v>873</v>
      </c>
      <c r="AU82" s="102" t="str">
        <f>PRODUCTOS[[#This Row],[Data]]</f>
        <v>DATAMUNICIPIO</v>
      </c>
      <c r="AV82" s="7" t="str">
        <f>PRODUCTOS[[#This Row],[Tecnología]]</f>
        <v>POWER BI</v>
      </c>
      <c r="AW82" s="7"/>
      <c r="AX82" s="7"/>
      <c r="AY82" s="7"/>
      <c r="AZ82" s="7"/>
      <c r="BA82" s="7"/>
      <c r="BB82" s="7"/>
      <c r="BC82" s="7"/>
      <c r="BD82" s="7"/>
      <c r="BE82" s="7"/>
    </row>
    <row r="83" spans="1:57" ht="24" hidden="1" x14ac:dyDescent="0.35">
      <c r="A83" s="42" t="str">
        <f>+VLOOKUP(D83,'DATA`S'!$B$8:$C$34,2,0)</f>
        <v>0004</v>
      </c>
      <c r="B83" s="42" t="str">
        <f>VLOOKUP(PRODUCTOS[[#This Row],[País]],PAISES!$B$4:$C$12,2,0)</f>
        <v>01</v>
      </c>
      <c r="C83" s="9" t="s">
        <v>1180</v>
      </c>
      <c r="D83" s="2" t="s">
        <v>6</v>
      </c>
      <c r="E83" s="2" t="s">
        <v>193</v>
      </c>
      <c r="F83" s="2" t="str">
        <f t="shared" si="3"/>
        <v>0004-01-00076</v>
      </c>
      <c r="G83" s="2" t="s">
        <v>348</v>
      </c>
      <c r="H83" s="2" t="s">
        <v>348</v>
      </c>
      <c r="I83" s="2" t="str">
        <f>+VLOOKUP(PRODUCTOS[[#This Row],[id_producto]],PRIORIZACION!$G$11:$J$112,3,0)</f>
        <v>En pausa</v>
      </c>
      <c r="J83" s="44">
        <f>+VLOOKUP(PRODUCTOS[[#This Row],[id_producto]],PRIORIZACION!$G$11:$J$112,4,0)</f>
        <v>0</v>
      </c>
      <c r="K83" s="2">
        <f>+VLOOKUP(PRODUCTOS[[#This Row],[id_producto]],PRIORIZACION!$G$11:$K$112,5,0)</f>
        <v>0</v>
      </c>
      <c r="L83" s="2" t="str">
        <f>+VLOOKUP(PRODUCTOS[[#This Row],[id_producto]],PRIORIZACION!$G$11:$L$112,6,0)</f>
        <v>Astrid</v>
      </c>
      <c r="M83" s="2" t="str">
        <f>+VLOOKUP(PRODUCTOS[[#This Row],[id_producto]],PRIORIZACION!$G$11:$S$112,7,0)</f>
        <v>POWER BI</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88"/>
      <c r="AO83" s="7"/>
      <c r="AP83" s="7"/>
      <c r="AQ83" s="7"/>
      <c r="AR83" s="7"/>
      <c r="AS83" s="7">
        <v>2019</v>
      </c>
      <c r="AT83" s="7" t="s">
        <v>873</v>
      </c>
      <c r="AU83" s="102" t="str">
        <f>PRODUCTOS[[#This Row],[Data]]</f>
        <v>DATAMUNICIPIO</v>
      </c>
      <c r="AV83" s="7" t="str">
        <f>PRODUCTOS[[#This Row],[Tecnología]]</f>
        <v>POWER BI</v>
      </c>
      <c r="AW83" s="7"/>
      <c r="AX83" s="7"/>
      <c r="AY83" s="7"/>
      <c r="AZ83" s="7"/>
      <c r="BA83" s="7"/>
      <c r="BB83" s="7"/>
      <c r="BC83" s="7"/>
      <c r="BD83" s="7"/>
      <c r="BE83" s="7"/>
    </row>
    <row r="84" spans="1:57" ht="24" hidden="1" x14ac:dyDescent="0.35">
      <c r="A84" s="42" t="str">
        <f>+VLOOKUP(D84,'DATA`S'!$B$8:$C$34,2,0)</f>
        <v>0004</v>
      </c>
      <c r="B84" s="42" t="str">
        <f>VLOOKUP(PRODUCTOS[[#This Row],[País]],PAISES!$B$4:$C$12,2,0)</f>
        <v>01</v>
      </c>
      <c r="C84" s="9" t="s">
        <v>1181</v>
      </c>
      <c r="D84" s="2" t="s">
        <v>6</v>
      </c>
      <c r="E84" s="2" t="s">
        <v>193</v>
      </c>
      <c r="F84" s="2" t="str">
        <f t="shared" si="3"/>
        <v>0004-01-00077</v>
      </c>
      <c r="G84" s="2" t="s">
        <v>727</v>
      </c>
      <c r="H84" s="2" t="s">
        <v>727</v>
      </c>
      <c r="I84" s="2" t="str">
        <f>+VLOOKUP(PRODUCTOS[[#This Row],[id_producto]],PRIORIZACION!$G$11:$J$112,3,0)</f>
        <v>En pausa</v>
      </c>
      <c r="J84" s="44">
        <f>+VLOOKUP(PRODUCTOS[[#This Row],[id_producto]],PRIORIZACION!$G$11:$J$112,4,0)</f>
        <v>0</v>
      </c>
      <c r="K84" s="2">
        <f>+VLOOKUP(PRODUCTOS[[#This Row],[id_producto]],PRIORIZACION!$G$11:$K$112,5,0)</f>
        <v>0</v>
      </c>
      <c r="L84" s="2" t="str">
        <f>+VLOOKUP(PRODUCTOS[[#This Row],[id_producto]],PRIORIZACION!$G$11:$L$112,6,0)</f>
        <v>Astrid</v>
      </c>
      <c r="M84" s="2" t="str">
        <f>+VLOOKUP(PRODUCTOS[[#This Row],[id_producto]],PRIORIZACION!$G$11:$S$112,7,0)</f>
        <v>POWER BI</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88"/>
      <c r="AO84" s="7"/>
      <c r="AP84" s="7"/>
      <c r="AQ84" s="7"/>
      <c r="AR84" s="7"/>
      <c r="AS84" s="100"/>
      <c r="AT84" s="7" t="s">
        <v>873</v>
      </c>
      <c r="AU84" s="102" t="str">
        <f>PRODUCTOS[[#This Row],[Data]]</f>
        <v>DATAMUNICIPIO</v>
      </c>
      <c r="AV84" s="7" t="str">
        <f>PRODUCTOS[[#This Row],[Tecnología]]</f>
        <v>POWER BI</v>
      </c>
      <c r="AW84" s="7"/>
      <c r="AX84" s="7"/>
      <c r="AY84" s="7"/>
      <c r="AZ84" s="7"/>
      <c r="BA84" s="7"/>
      <c r="BB84" s="7"/>
      <c r="BC84" s="7"/>
      <c r="BD84" s="7"/>
      <c r="BE84" s="7"/>
    </row>
    <row r="85" spans="1:57" ht="24" hidden="1" x14ac:dyDescent="0.35">
      <c r="A85" s="42" t="str">
        <f>+VLOOKUP(D85,'DATA`S'!$B$8:$C$34,2,0)</f>
        <v>0004</v>
      </c>
      <c r="B85" s="42" t="str">
        <f>VLOOKUP(PRODUCTOS[[#This Row],[País]],PAISES!$B$4:$C$12,2,0)</f>
        <v>01</v>
      </c>
      <c r="C85" s="9" t="s">
        <v>1189</v>
      </c>
      <c r="D85" s="2" t="s">
        <v>6</v>
      </c>
      <c r="E85" s="2" t="s">
        <v>193</v>
      </c>
      <c r="F85" s="2" t="str">
        <f t="shared" si="3"/>
        <v>0004-01-00078</v>
      </c>
      <c r="G85" s="2" t="s">
        <v>1187</v>
      </c>
      <c r="H85" s="2" t="s">
        <v>1187</v>
      </c>
      <c r="I85" s="2" t="e">
        <f>+VLOOKUP(PRODUCTOS[[#This Row],[id_producto]],PRIORIZACION!$G$11:$J$112,3,0)</f>
        <v>#N/A</v>
      </c>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88"/>
      <c r="AO85" s="7"/>
      <c r="AP85" s="7"/>
      <c r="AQ85" s="7"/>
      <c r="AR85" s="7"/>
      <c r="AS85" s="7" t="s">
        <v>1191</v>
      </c>
      <c r="AT85" s="7" t="s">
        <v>873</v>
      </c>
      <c r="AU85" s="102" t="str">
        <f>PRODUCTOS[[#This Row],[Data]]</f>
        <v>DATAMUNICIPIO</v>
      </c>
      <c r="AV85" s="7" t="e">
        <f>PRODUCTOS[[#This Row],[Tecnología]]</f>
        <v>#N/A</v>
      </c>
      <c r="AW85" s="7"/>
      <c r="AX85" s="7"/>
      <c r="AY85" s="7"/>
      <c r="AZ85" s="7"/>
      <c r="BA85" s="7"/>
      <c r="BB85" s="7"/>
      <c r="BC85" s="7"/>
      <c r="BD85" s="7"/>
      <c r="BE85" s="7"/>
    </row>
    <row r="86" spans="1:57" ht="24" hidden="1" x14ac:dyDescent="0.35">
      <c r="A86" s="42" t="str">
        <f>+VLOOKUP(D86,'DATA`S'!$B$8:$C$34,2,0)</f>
        <v>0004</v>
      </c>
      <c r="B86" s="42" t="str">
        <f>VLOOKUP(PRODUCTOS[[#This Row],[País]],PAISES!$B$4:$C$12,2,0)</f>
        <v>01</v>
      </c>
      <c r="C86" s="9" t="s">
        <v>1190</v>
      </c>
      <c r="D86" s="2" t="s">
        <v>6</v>
      </c>
      <c r="E86" s="2" t="s">
        <v>193</v>
      </c>
      <c r="F86" s="2" t="str">
        <f t="shared" si="3"/>
        <v>0004-01-00079</v>
      </c>
      <c r="G86" s="2" t="s">
        <v>1188</v>
      </c>
      <c r="H86" s="2" t="s">
        <v>1188</v>
      </c>
      <c r="I86" s="2" t="e">
        <f>+VLOOKUP(PRODUCTOS[[#This Row],[id_producto]],PRIORIZACION!$G$11:$J$112,3,0)</f>
        <v>#N/A</v>
      </c>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88"/>
      <c r="AO86" s="7"/>
      <c r="AP86" s="7"/>
      <c r="AQ86" s="7"/>
      <c r="AR86" s="7"/>
      <c r="AS86" s="7" t="s">
        <v>1193</v>
      </c>
      <c r="AT86" s="7" t="s">
        <v>873</v>
      </c>
      <c r="AU86" s="102" t="str">
        <f>PRODUCTOS[[#This Row],[Data]]</f>
        <v>DATAMUNICIPIO</v>
      </c>
      <c r="AV86" s="7" t="e">
        <f>PRODUCTOS[[#This Row],[Tecnología]]</f>
        <v>#N/A</v>
      </c>
      <c r="AW86" s="7"/>
      <c r="AX86" s="7"/>
      <c r="AY86" s="7"/>
      <c r="AZ86" s="7"/>
      <c r="BA86" s="7"/>
      <c r="BB86" s="7"/>
      <c r="BC86" s="7"/>
      <c r="BD86" s="7"/>
      <c r="BE86" s="7"/>
    </row>
    <row r="87" spans="1:57" ht="24.5" hidden="1" x14ac:dyDescent="0.35">
      <c r="A87" s="42" t="str">
        <f>+VLOOKUP(D87,'DATA`S'!$B$8:$C$34,2,0)</f>
        <v>0001</v>
      </c>
      <c r="B87" s="42" t="str">
        <f>VLOOKUP(PRODUCTOS[[#This Row],[País]],PAISES!$B$4:$C$12,2,0)</f>
        <v>01</v>
      </c>
      <c r="C87" s="9" t="s">
        <v>1220</v>
      </c>
      <c r="D87" s="2" t="s">
        <v>3</v>
      </c>
      <c r="E87" s="2" t="s">
        <v>193</v>
      </c>
      <c r="F87" s="2" t="str">
        <f t="shared" si="3"/>
        <v>0001-01-00080</v>
      </c>
      <c r="G87" s="2" t="s">
        <v>1200</v>
      </c>
      <c r="H87" s="2" t="s">
        <v>1533</v>
      </c>
      <c r="I87" s="2" t="str">
        <f>+VLOOKUP(PRODUCTOS[[#This Row],[id_producto]],PRIORIZACION!$G$11:$J$112,3,0)</f>
        <v>No Iniciado</v>
      </c>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t="str">
        <f>PRODUCTOS[[#This Row],[Nombre comercial]]</f>
        <v xml:space="preserve">Salud 24/7 </v>
      </c>
      <c r="AF87" s="123"/>
      <c r="AN87" s="47"/>
      <c r="AT87" s="54" t="s">
        <v>873</v>
      </c>
      <c r="AU87" t="str">
        <f>PRODUCTOS[[#This Row],[Data]]</f>
        <v>DATASALUD</v>
      </c>
      <c r="AV87">
        <f>PRODUCTOS[[#This Row],[Tecnología]]</f>
        <v>0</v>
      </c>
      <c r="AX87" t="s">
        <v>958</v>
      </c>
    </row>
    <row r="88" spans="1:57" ht="24.5" hidden="1" x14ac:dyDescent="0.35">
      <c r="A88" s="42" t="str">
        <f>+VLOOKUP(D88,'DATA`S'!$B$8:$C$34,2,0)</f>
        <v>0001</v>
      </c>
      <c r="B88" s="42" t="str">
        <f>VLOOKUP(PRODUCTOS[[#This Row],[País]],PAISES!$B$4:$C$12,2,0)</f>
        <v>01</v>
      </c>
      <c r="C88" s="9" t="s">
        <v>1221</v>
      </c>
      <c r="D88" s="2" t="s">
        <v>3</v>
      </c>
      <c r="E88" s="2" t="s">
        <v>193</v>
      </c>
      <c r="F88" s="2" t="str">
        <f t="shared" si="3"/>
        <v>0001-01-00081</v>
      </c>
      <c r="G88" s="2" t="s">
        <v>761</v>
      </c>
      <c r="H88" s="2"/>
      <c r="I88" s="2" t="str">
        <f>+VLOOKUP(PRODUCTOS[[#This Row],[id_producto]],PRIORIZACION!$G$11:$J$112,3,0)</f>
        <v>En Desarrollo</v>
      </c>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N88" s="47"/>
      <c r="AT88" s="54" t="s">
        <v>873</v>
      </c>
      <c r="AU88" t="str">
        <f>PRODUCTOS[[#This Row],[Data]]</f>
        <v>DATASALUD</v>
      </c>
      <c r="AV88" t="str">
        <f>PRODUCTOS[[#This Row],[Tecnología]]</f>
        <v>POWER BI</v>
      </c>
    </row>
    <row r="89" spans="1:57" ht="24.5" hidden="1" x14ac:dyDescent="0.35">
      <c r="A89" s="42" t="str">
        <f>+VLOOKUP(D89,'DATA`S'!$B$8:$C$34,2,0)</f>
        <v>0001</v>
      </c>
      <c r="B89" s="42" t="str">
        <f>VLOOKUP(PRODUCTOS[[#This Row],[País]],PAISES!$B$4:$C$12,2,0)</f>
        <v>01</v>
      </c>
      <c r="C89" s="9" t="s">
        <v>1222</v>
      </c>
      <c r="D89" s="2" t="s">
        <v>3</v>
      </c>
      <c r="E89" s="2" t="s">
        <v>193</v>
      </c>
      <c r="F89" s="2" t="str">
        <f t="shared" si="3"/>
        <v>0001-01-00082</v>
      </c>
      <c r="G89" s="2" t="s">
        <v>762</v>
      </c>
      <c r="H89" s="2"/>
      <c r="I89" s="2" t="str">
        <f>+VLOOKUP(PRODUCTOS[[#This Row],[id_producto]],PRIORIZACION!$G$11:$J$112,3,0)</f>
        <v>En Desarrollo</v>
      </c>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N89" s="47"/>
      <c r="AT89" s="54" t="s">
        <v>873</v>
      </c>
      <c r="AU89" t="str">
        <f>PRODUCTOS[[#This Row],[Data]]</f>
        <v>DATASALUD</v>
      </c>
      <c r="AV89" t="str">
        <f>PRODUCTOS[[#This Row],[Tecnología]]</f>
        <v>POWER BI</v>
      </c>
    </row>
    <row r="90" spans="1:57" ht="78" hidden="1" x14ac:dyDescent="0.35">
      <c r="A90" s="42" t="str">
        <f>+VLOOKUP(D90,'DATA`S'!$B$8:$C$34,2,0)</f>
        <v>0001</v>
      </c>
      <c r="B90" s="42" t="str">
        <f>VLOOKUP(PRODUCTOS[[#This Row],[País]],PAISES!$B$4:$C$12,2,0)</f>
        <v>02</v>
      </c>
      <c r="C90" s="9" t="s">
        <v>1227</v>
      </c>
      <c r="D90" s="2" t="s">
        <v>3</v>
      </c>
      <c r="E90" s="2" t="s">
        <v>765</v>
      </c>
      <c r="F90" s="2" t="str">
        <f t="shared" si="3"/>
        <v>0001-02-00083</v>
      </c>
      <c r="G90" s="2" t="s">
        <v>1126</v>
      </c>
      <c r="H90" s="2" t="s">
        <v>1330</v>
      </c>
      <c r="I90" s="2" t="str">
        <f>+VLOOKUP(PRODUCTOS[[#This Row],[id_producto]],PRIORIZACION!$G$11:$J$112,3,0)</f>
        <v>Listo</v>
      </c>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1429</v>
      </c>
      <c r="AA90" s="7"/>
      <c r="AB90" s="13"/>
      <c r="AC90" s="7" t="str">
        <f>PRODUCTOS[[#This Row],[Nombre comercial]]</f>
        <v>Avance del COVID-19</v>
      </c>
      <c r="AE90" s="56" t="s">
        <v>194</v>
      </c>
      <c r="AF90" s="170">
        <v>0</v>
      </c>
      <c r="AG90" s="56" t="s">
        <v>1263</v>
      </c>
      <c r="AH90" s="56" t="s">
        <v>1263</v>
      </c>
      <c r="AI90" s="19" t="s">
        <v>1263</v>
      </c>
      <c r="AJ90" s="56" t="s">
        <v>1263</v>
      </c>
      <c r="AK90" s="171"/>
      <c r="AL90" s="56" t="s">
        <v>1263</v>
      </c>
      <c r="AM90" s="56" t="s">
        <v>1263</v>
      </c>
      <c r="AN90" s="19" t="s">
        <v>1425</v>
      </c>
      <c r="AO90" s="56" t="s">
        <v>954</v>
      </c>
      <c r="AP90" s="19" t="s">
        <v>765</v>
      </c>
      <c r="AQ90" s="56" t="s">
        <v>1263</v>
      </c>
      <c r="AR90" s="56" t="s">
        <v>1263</v>
      </c>
      <c r="AS90" s="19">
        <v>2020</v>
      </c>
      <c r="AT90" s="7" t="s">
        <v>873</v>
      </c>
      <c r="AU90" s="16" t="str">
        <f>PRODUCTOS[[#This Row],[Data]]</f>
        <v>DATASALUD</v>
      </c>
      <c r="AV90" s="16" t="str">
        <f>PRODUCTOS[[#This Row],[Tecnología]]</f>
        <v>POWER BI</v>
      </c>
      <c r="AW90" s="19" t="s">
        <v>1543</v>
      </c>
      <c r="AX90" s="14" t="s">
        <v>957</v>
      </c>
      <c r="AY90" s="68" t="s">
        <v>1426</v>
      </c>
      <c r="AZ90" s="68"/>
      <c r="BA90" s="7" t="s">
        <v>875</v>
      </c>
      <c r="BB90" s="16" t="s">
        <v>876</v>
      </c>
      <c r="BC90" s="172"/>
      <c r="BD90" s="7">
        <v>1</v>
      </c>
      <c r="BE90" s="7" t="s">
        <v>1322</v>
      </c>
    </row>
    <row r="91" spans="1:57" ht="24.5" hidden="1" x14ac:dyDescent="0.35">
      <c r="A91" s="42" t="str">
        <f>+VLOOKUP(D91,'DATA`S'!$B$8:$C$34,2,0)</f>
        <v>0017</v>
      </c>
      <c r="B91" s="42" t="str">
        <f>VLOOKUP(PRODUCTOS[[#This Row],[País]],PAISES!$B$4:$C$12,2,0)</f>
        <v>04</v>
      </c>
      <c r="C91" s="9" t="s">
        <v>1307</v>
      </c>
      <c r="D91" s="2" t="s">
        <v>668</v>
      </c>
      <c r="E91" s="2" t="s">
        <v>835</v>
      </c>
      <c r="F91" s="42" t="str">
        <f t="shared" ref="F91:F96" si="4">A91&amp;"-"&amp;B91&amp;"-"&amp;C91</f>
        <v>0017-04-00084</v>
      </c>
      <c r="G91" s="2" t="s">
        <v>1306</v>
      </c>
      <c r="H91" s="2" t="s">
        <v>1306</v>
      </c>
      <c r="I91" s="2" t="e">
        <f>+VLOOKUP(PRODUCTOS[[#This Row],[id_producto]],PRIORIZACION!$G$11:$J$112,3,0)</f>
        <v>#N/A</v>
      </c>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N91" s="47"/>
      <c r="AT91" s="54" t="s">
        <v>873</v>
      </c>
      <c r="AU91" s="126" t="str">
        <f>PRODUCTOS[[#This Row],[Data]]</f>
        <v>DATAELECCIONES</v>
      </c>
      <c r="AV91" s="126" t="e">
        <f>PRODUCTOS[[#This Row],[Tecnología]]</f>
        <v>#N/A</v>
      </c>
    </row>
    <row r="92" spans="1:57" ht="48.5" hidden="1" customHeight="1" x14ac:dyDescent="0.35">
      <c r="A92" s="42" t="str">
        <f>+VLOOKUP(D92,'DATA`S'!$B$8:$C$34,2,0)</f>
        <v>0018</v>
      </c>
      <c r="B92" s="42" t="str">
        <f>VLOOKUP(PRODUCTOS[[#This Row],[País]],PAISES!$B$4:$C$12,2,0)</f>
        <v>01</v>
      </c>
      <c r="C92" s="9" t="s">
        <v>1308</v>
      </c>
      <c r="D92" s="2" t="s">
        <v>28</v>
      </c>
      <c r="E92" s="2" t="s">
        <v>193</v>
      </c>
      <c r="F92" s="42" t="str">
        <f t="shared" si="4"/>
        <v>0018-01-00085</v>
      </c>
      <c r="G92" s="2" t="s">
        <v>818</v>
      </c>
      <c r="H92" s="2"/>
      <c r="I92" s="2" t="str">
        <f>+VLOOKUP(PRODUCTOS[[#This Row],[id_producto]],PRIORIZACION!$G$11:$J$112,3,0)</f>
        <v>En Desarrollo</v>
      </c>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N92" s="47"/>
      <c r="AT92" s="54" t="s">
        <v>873</v>
      </c>
      <c r="AU92" s="126" t="str">
        <f>PRODUCTOS[[#This Row],[Data]]</f>
        <v>DATAEVALUACIÓN</v>
      </c>
      <c r="AV92" s="126" t="str">
        <f>PRODUCTOS[[#This Row],[Tecnología]]</f>
        <v>POWER BI</v>
      </c>
    </row>
    <row r="93" spans="1:57" ht="111.5" hidden="1" customHeight="1" x14ac:dyDescent="0.35">
      <c r="A93" s="42" t="str">
        <f>+VLOOKUP(D93,'DATA`S'!$B$8:$C$34,2,0)</f>
        <v>0019</v>
      </c>
      <c r="B93" s="42" t="str">
        <f>VLOOKUP(PRODUCTOS[[#This Row],[País]],PAISES!$B$4:$C$12,2,0)</f>
        <v>02</v>
      </c>
      <c r="C93" s="9" t="s">
        <v>1309</v>
      </c>
      <c r="D93" s="2" t="s">
        <v>832</v>
      </c>
      <c r="E93" s="2" t="s">
        <v>765</v>
      </c>
      <c r="F93" s="42" t="str">
        <f t="shared" si="4"/>
        <v>0019-02-00086</v>
      </c>
      <c r="G93" s="2" t="s">
        <v>1196</v>
      </c>
      <c r="H93" s="2" t="s">
        <v>1196</v>
      </c>
      <c r="I93" s="2" t="str">
        <f>+VLOOKUP(PRODUCTOS[[#This Row],[id_producto]],PRIORIZACION!$G$11:$J$112,3,0)</f>
        <v>En Desarrollo</v>
      </c>
      <c r="J93" s="44">
        <f>+VLOOKUP(PRODUCTOS[[#This Row],[id_producto]],PRIORIZACION!$G$11:$J$112,4,0)</f>
        <v>0.9</v>
      </c>
      <c r="K93" s="2">
        <f>+VLOOKUP(PRODUCTOS[[#This Row],[id_producto]],PRIORIZACION!$G$11:$K$112,5,0)</f>
        <v>0</v>
      </c>
      <c r="L93" s="2">
        <f>+VLOOKUP(PRODUCTOS[[#This Row],[id_producto]],PRIORIZACION!$G$11:$L$112,6,0)</f>
        <v>0</v>
      </c>
      <c r="M93" s="2" t="str">
        <f>+VLOOKUP(PRODUCTOS[[#This Row],[id_producto]],PRIORIZACION!$G$11:$S$112,7,0)</f>
        <v>POWER BI</v>
      </c>
      <c r="N93" s="2"/>
      <c r="O93" s="2"/>
      <c r="P93" s="2"/>
      <c r="Q93" s="2"/>
      <c r="R93" s="2"/>
      <c r="S93" s="2"/>
      <c r="T93" s="2"/>
      <c r="U93" s="2"/>
      <c r="V93" s="3"/>
      <c r="W93" s="7"/>
      <c r="X93" s="91" t="s">
        <v>1486</v>
      </c>
      <c r="AA93" s="7"/>
      <c r="AB93" s="13"/>
      <c r="AE93" t="s">
        <v>194</v>
      </c>
      <c r="AF93" s="123"/>
      <c r="AN93" s="168" t="s">
        <v>1505</v>
      </c>
      <c r="AS93" s="105">
        <v>2018</v>
      </c>
      <c r="AT93" s="54" t="s">
        <v>873</v>
      </c>
      <c r="AU93" s="126" t="str">
        <f>PRODUCTOS[[#This Row],[Data]]</f>
        <v>DATAPUEBLOS</v>
      </c>
      <c r="AV93" s="126" t="str">
        <f>PRODUCTOS[[#This Row],[Tecnología]]</f>
        <v>POWER BI</v>
      </c>
      <c r="AW93" s="131" t="s">
        <v>1543</v>
      </c>
      <c r="AX93" s="131" t="s">
        <v>957</v>
      </c>
      <c r="AY93" t="s">
        <v>1507</v>
      </c>
      <c r="BA93" t="s">
        <v>875</v>
      </c>
      <c r="BB93" t="s">
        <v>876</v>
      </c>
      <c r="BC93" t="s">
        <v>1508</v>
      </c>
      <c r="BD93">
        <v>1</v>
      </c>
      <c r="BE93" s="7" t="s">
        <v>1510</v>
      </c>
    </row>
    <row r="94" spans="1:57" ht="138" hidden="1" customHeight="1" x14ac:dyDescent="0.35">
      <c r="A94" s="42" t="str">
        <f>+VLOOKUP(D94,'DATA`S'!$B$8:$C$34,2,0)</f>
        <v>0019</v>
      </c>
      <c r="B94" s="42" t="str">
        <f>VLOOKUP(PRODUCTOS[[#This Row],[País]],PAISES!$B$4:$C$12,2,0)</f>
        <v>02</v>
      </c>
      <c r="C94" s="9" t="s">
        <v>1310</v>
      </c>
      <c r="D94" s="2" t="s">
        <v>832</v>
      </c>
      <c r="E94" s="2" t="s">
        <v>765</v>
      </c>
      <c r="F94" s="42" t="str">
        <f t="shared" si="4"/>
        <v>0019-02-00087</v>
      </c>
      <c r="G94" s="2" t="s">
        <v>1311</v>
      </c>
      <c r="H94" s="2" t="s">
        <v>1534</v>
      </c>
      <c r="I94" s="2" t="str">
        <f>+VLOOKUP(PRODUCTOS[[#This Row],[id_producto]],PRIORIZACION!$G$11:$J$112,3,0)</f>
        <v>En Desarrollo</v>
      </c>
      <c r="J94" s="44">
        <f>+VLOOKUP(PRODUCTOS[[#This Row],[id_producto]],PRIORIZACION!$G$11:$J$112,4,0)</f>
        <v>0.9</v>
      </c>
      <c r="K94" s="2">
        <f>+VLOOKUP(PRODUCTOS[[#This Row],[id_producto]],PRIORIZACION!$G$11:$K$112,5,0)</f>
        <v>0</v>
      </c>
      <c r="L94" s="2">
        <f>+VLOOKUP(PRODUCTOS[[#This Row],[id_producto]],PRIORIZACION!$G$11:$L$112,6,0)</f>
        <v>0</v>
      </c>
      <c r="M94" s="2" t="str">
        <f>+VLOOKUP(PRODUCTOS[[#This Row],[id_producto]],PRIORIZACION!$G$11:$S$112,7,0)</f>
        <v>POWER BI</v>
      </c>
      <c r="N94" s="2"/>
      <c r="O94" s="2"/>
      <c r="P94" s="2"/>
      <c r="Q94" s="2"/>
      <c r="R94" s="2"/>
      <c r="S94" s="2"/>
      <c r="T94" s="2"/>
      <c r="U94" s="2"/>
      <c r="V94" s="3"/>
      <c r="W94" s="7"/>
      <c r="X94" s="91" t="s">
        <v>1488</v>
      </c>
      <c r="AA94" s="7"/>
      <c r="AB94" s="13"/>
      <c r="AE94" t="s">
        <v>194</v>
      </c>
      <c r="AF94" s="123"/>
      <c r="AN94" s="168" t="s">
        <v>1506</v>
      </c>
      <c r="AS94" s="105">
        <v>2018</v>
      </c>
      <c r="AT94" s="54" t="s">
        <v>873</v>
      </c>
      <c r="AU94" s="126" t="str">
        <f>PRODUCTOS[[#This Row],[Data]]</f>
        <v>DATAPUEBLOS</v>
      </c>
      <c r="AV94" s="126" t="str">
        <f>PRODUCTOS[[#This Row],[Tecnología]]</f>
        <v>POWER BI</v>
      </c>
      <c r="AW94" s="131" t="s">
        <v>1543</v>
      </c>
      <c r="AX94" s="131" t="s">
        <v>957</v>
      </c>
      <c r="AY94" t="s">
        <v>1507</v>
      </c>
      <c r="BA94" t="s">
        <v>875</v>
      </c>
      <c r="BB94" t="s">
        <v>876</v>
      </c>
      <c r="BC94" t="s">
        <v>1508</v>
      </c>
      <c r="BD94">
        <v>1</v>
      </c>
    </row>
    <row r="95" spans="1:57" ht="24.5" hidden="1" x14ac:dyDescent="0.35">
      <c r="A95" s="42" t="str">
        <f>+VLOOKUP(D95,'DATA`S'!$B$8:$C$34,2,0)</f>
        <v>0001</v>
      </c>
      <c r="B95" s="42" t="str">
        <f>VLOOKUP(PRODUCTOS[[#This Row],[País]],PAISES!$B$4:$C$12,2,0)</f>
        <v>01</v>
      </c>
      <c r="C95" s="9" t="s">
        <v>1314</v>
      </c>
      <c r="D95" s="2" t="s">
        <v>3</v>
      </c>
      <c r="E95" s="2" t="s">
        <v>193</v>
      </c>
      <c r="F95" s="42" t="str">
        <f t="shared" si="4"/>
        <v>0001-01-00088</v>
      </c>
      <c r="G95" s="2" t="s">
        <v>763</v>
      </c>
      <c r="H95" s="2"/>
      <c r="I95" s="2" t="str">
        <f>+VLOOKUP(PRODUCTOS[[#This Row],[id_producto]],PRIORIZACION!$G$11:$J$112,3,0)</f>
        <v>En Desarrollo</v>
      </c>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1"/>
      <c r="AA95" s="7"/>
      <c r="AB95" s="13"/>
      <c r="AF95" s="123"/>
      <c r="AN95" s="47"/>
      <c r="AT95" s="54" t="s">
        <v>873</v>
      </c>
      <c r="AU95" s="126" t="str">
        <f>PRODUCTOS[[#This Row],[Data]]</f>
        <v>DATASALUD</v>
      </c>
      <c r="AV95" s="126" t="str">
        <f>PRODUCTOS[[#This Row],[Tecnología]]</f>
        <v>ARCGISONLINE</v>
      </c>
    </row>
    <row r="96" spans="1:57" ht="78.5" hidden="1" x14ac:dyDescent="0.35">
      <c r="A96" s="42" t="str">
        <f>+VLOOKUP(D96,'DATA`S'!$B$8:$C$34,2,0)</f>
        <v>0026</v>
      </c>
      <c r="B96" s="42" t="str">
        <f>VLOOKUP(PRODUCTOS[[#This Row],[País]],PAISES!$B$4:$C$12,2,0)</f>
        <v>04</v>
      </c>
      <c r="C96" s="9" t="s">
        <v>1434</v>
      </c>
      <c r="D96" s="2" t="s">
        <v>1433</v>
      </c>
      <c r="E96" s="2" t="s">
        <v>835</v>
      </c>
      <c r="F96" s="42" t="str">
        <f t="shared" si="4"/>
        <v>0026-04-00089</v>
      </c>
      <c r="G96" s="2" t="s">
        <v>1448</v>
      </c>
      <c r="H96" s="2" t="s">
        <v>1535</v>
      </c>
      <c r="I96" s="2" t="e">
        <f>+VLOOKUP(PRODUCTOS[[#This Row],[id_producto]],PRIORIZACION!$G$11:$J$112,3,0)</f>
        <v>#N/A</v>
      </c>
      <c r="J96" s="174">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1449</v>
      </c>
      <c r="AA96" s="7"/>
      <c r="AB96" s="13"/>
      <c r="AE96" t="s">
        <v>194</v>
      </c>
      <c r="AF96" s="123"/>
      <c r="AN96" s="168" t="s">
        <v>1511</v>
      </c>
      <c r="AO96" s="183" t="s">
        <v>954</v>
      </c>
      <c r="AT96" s="54" t="s">
        <v>873</v>
      </c>
      <c r="AU96" s="126" t="str">
        <f>PRODUCTOS[[#This Row],[Data]]</f>
        <v>DATAIMPACTO</v>
      </c>
      <c r="AV96" s="126" t="e">
        <f>PRODUCTOS[[#This Row],[Tecnología]]</f>
        <v>#N/A</v>
      </c>
    </row>
    <row r="97" spans="45:45" x14ac:dyDescent="0.35">
      <c r="AS97" s="105"/>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 ref="X58" r:id="rId8" xr:uid="{238C0432-096F-4E81-9BA0-FE5278973F1A}"/>
    <hyperlink ref="X60" r:id="rId9" xr:uid="{D39AD730-2E9F-43DC-8461-232454E67AB9}"/>
    <hyperlink ref="X19" r:id="rId10" xr:uid="{B15ECF38-0BA7-4CD6-9892-578315CCBF8F}"/>
    <hyperlink ref="X30" r:id="rId11" xr:uid="{364E8BB3-40C4-4000-A0D5-1C15140D0CB0}"/>
    <hyperlink ref="X93" r:id="rId12" xr:uid="{87ABBE0E-9417-4AE3-AC82-32043ECEF989}"/>
    <hyperlink ref="X33" r:id="rId13" xr:uid="{843A2FFB-AEEC-4DED-9E7A-31BA1338BF8F}"/>
    <hyperlink ref="X94" r:id="rId14" xr:uid="{77742FF8-5327-453A-9CD9-80E458A84A27}"/>
    <hyperlink ref="X39" r:id="rId15" xr:uid="{255925B6-7E34-4336-A75D-C074D3A1D27B}"/>
    <hyperlink ref="X96" r:id="rId16" xr:uid="{A352ED19-187F-4EFF-BB03-E756D80A606E}"/>
    <hyperlink ref="Z8" r:id="rId17" xr:uid="{4AC4F2C0-10CC-463C-AFD7-F0B508140B37}"/>
    <hyperlink ref="Z14" r:id="rId18" xr:uid="{A4F2A365-3E22-4C17-9DEB-D4F21C6307B2}"/>
    <hyperlink ref="X23" r:id="rId19" xr:uid="{69B14F5D-26A5-44E9-9EF8-580323DF3213}"/>
  </hyperlinks>
  <pageMargins left="0.7" right="0.7" top="0.75" bottom="0.75" header="0.3" footer="0.3"/>
  <pageSetup orientation="portrait" horizontalDpi="4294967293" verticalDpi="4294967293" r:id="rId20"/>
  <drawing r:id="rId21"/>
  <tableParts count="1">
    <tablePart r:id="rId22"/>
  </tableParts>
  <extLst>
    <ext xmlns:x15="http://schemas.microsoft.com/office/spreadsheetml/2010/11/main" uri="{3A4CF648-6AED-40f4-86FF-DC5316D8AED3}">
      <x14:slicerList xmlns:x14="http://schemas.microsoft.com/office/spreadsheetml/2009/9/main">
        <x14:slicer r:id="rId2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6"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6" t="s">
        <v>1301</v>
      </c>
      <c r="E7" s="16" t="s">
        <v>966</v>
      </c>
      <c r="F7" s="16" t="s">
        <v>242</v>
      </c>
      <c r="G7" s="16" t="s">
        <v>1302</v>
      </c>
      <c r="H7" s="16" t="s">
        <v>971</v>
      </c>
      <c r="I7" s="16" t="s">
        <v>1356</v>
      </c>
    </row>
    <row r="8" spans="2:9" x14ac:dyDescent="0.35">
      <c r="B8" s="137" t="s">
        <v>1271</v>
      </c>
      <c r="C8" s="138" t="s">
        <v>1267</v>
      </c>
      <c r="D8" s="139">
        <v>44139</v>
      </c>
      <c r="E8" s="149"/>
      <c r="F8" s="157"/>
    </row>
    <row r="9" spans="2:9" x14ac:dyDescent="0.35">
      <c r="B9" s="140" t="s">
        <v>1272</v>
      </c>
      <c r="C9" s="141" t="s">
        <v>1268</v>
      </c>
      <c r="D9" s="139">
        <v>44139</v>
      </c>
      <c r="E9" s="149"/>
      <c r="F9" s="157"/>
    </row>
    <row r="10" spans="2:9" x14ac:dyDescent="0.35">
      <c r="B10" s="140" t="s">
        <v>1273</v>
      </c>
      <c r="C10" s="141" t="s">
        <v>1268</v>
      </c>
      <c r="D10" s="139">
        <v>44139</v>
      </c>
      <c r="E10" s="149"/>
      <c r="F10" s="157"/>
    </row>
    <row r="11" spans="2:9" x14ac:dyDescent="0.35">
      <c r="B11" s="140" t="s">
        <v>1274</v>
      </c>
      <c r="C11" s="141" t="s">
        <v>1268</v>
      </c>
      <c r="D11" s="139">
        <v>44139</v>
      </c>
      <c r="E11" s="149"/>
      <c r="F11" s="157"/>
    </row>
    <row r="12" spans="2:9" x14ac:dyDescent="0.35">
      <c r="B12" s="140" t="s">
        <v>1275</v>
      </c>
      <c r="C12" s="141" t="s">
        <v>1268</v>
      </c>
      <c r="D12" s="139">
        <v>44139</v>
      </c>
      <c r="E12" s="149"/>
      <c r="F12" s="157"/>
    </row>
    <row r="13" spans="2:9" x14ac:dyDescent="0.35">
      <c r="B13" s="140" t="s">
        <v>1276</v>
      </c>
      <c r="C13" s="141" t="s">
        <v>1268</v>
      </c>
      <c r="D13" s="139">
        <v>44139</v>
      </c>
      <c r="E13" s="149"/>
      <c r="F13" s="157"/>
    </row>
    <row r="14" spans="2:9" x14ac:dyDescent="0.35">
      <c r="B14" s="140" t="s">
        <v>1277</v>
      </c>
      <c r="C14" s="141" t="s">
        <v>1268</v>
      </c>
      <c r="D14" s="142"/>
      <c r="E14" s="149"/>
      <c r="F14" s="157"/>
    </row>
    <row r="15" spans="2:9" x14ac:dyDescent="0.35">
      <c r="B15" s="140" t="s">
        <v>1278</v>
      </c>
      <c r="C15" s="141" t="s">
        <v>1268</v>
      </c>
      <c r="D15" s="139">
        <v>44139</v>
      </c>
      <c r="E15" s="149"/>
      <c r="F15" s="157"/>
    </row>
    <row r="16" spans="2:9" x14ac:dyDescent="0.35">
      <c r="B16" s="140" t="s">
        <v>1279</v>
      </c>
      <c r="C16" s="143" t="s">
        <v>1269</v>
      </c>
      <c r="D16" s="139">
        <v>44139</v>
      </c>
      <c r="E16" s="149"/>
      <c r="F16" s="157"/>
    </row>
    <row r="17" spans="2:7" ht="29" x14ac:dyDescent="0.35">
      <c r="B17" s="140" t="s">
        <v>1393</v>
      </c>
      <c r="C17" s="148" t="s">
        <v>161</v>
      </c>
      <c r="D17" s="147">
        <v>44145</v>
      </c>
      <c r="E17" s="150" t="s">
        <v>99</v>
      </c>
      <c r="F17" s="158"/>
      <c r="G17" s="14" t="s">
        <v>1351</v>
      </c>
    </row>
    <row r="18" spans="2:7" x14ac:dyDescent="0.35">
      <c r="B18" s="140" t="s">
        <v>1393</v>
      </c>
      <c r="C18" s="143" t="s">
        <v>1269</v>
      </c>
      <c r="D18" s="147">
        <v>44148</v>
      </c>
      <c r="E18" s="150" t="s">
        <v>99</v>
      </c>
      <c r="F18" s="158"/>
      <c r="G18" s="14" t="s">
        <v>1394</v>
      </c>
    </row>
    <row r="19" spans="2:7" x14ac:dyDescent="0.35">
      <c r="B19" s="140" t="s">
        <v>1277</v>
      </c>
      <c r="C19" s="144" t="s">
        <v>1270</v>
      </c>
      <c r="D19" s="147">
        <v>44145</v>
      </c>
      <c r="E19" s="150" t="s">
        <v>93</v>
      </c>
      <c r="F19" s="158"/>
      <c r="G19" s="16" t="s">
        <v>1352</v>
      </c>
    </row>
    <row r="20" spans="2:7" x14ac:dyDescent="0.35">
      <c r="B20" s="140" t="s">
        <v>1281</v>
      </c>
      <c r="C20" s="143" t="s">
        <v>1269</v>
      </c>
      <c r="D20" s="147">
        <v>44145</v>
      </c>
      <c r="E20" s="150" t="s">
        <v>95</v>
      </c>
      <c r="F20" s="158"/>
    </row>
    <row r="21" spans="2:7" x14ac:dyDescent="0.35">
      <c r="B21" s="140" t="s">
        <v>1282</v>
      </c>
      <c r="C21" s="148" t="s">
        <v>161</v>
      </c>
      <c r="D21" s="147">
        <v>44145</v>
      </c>
      <c r="E21" s="150" t="s">
        <v>95</v>
      </c>
      <c r="F21" s="158"/>
      <c r="G21" s="16" t="s">
        <v>1359</v>
      </c>
    </row>
    <row r="22" spans="2:7" ht="42.5" customHeight="1" x14ac:dyDescent="0.35">
      <c r="B22" s="140" t="s">
        <v>1283</v>
      </c>
      <c r="C22" s="144" t="s">
        <v>1270</v>
      </c>
      <c r="D22" s="147">
        <v>44145</v>
      </c>
      <c r="E22" s="150" t="s">
        <v>93</v>
      </c>
      <c r="F22" s="158"/>
      <c r="G22" s="14" t="s">
        <v>1303</v>
      </c>
    </row>
    <row r="23" spans="2:7" ht="21" customHeight="1" x14ac:dyDescent="0.35">
      <c r="B23" s="140" t="s">
        <v>1283</v>
      </c>
      <c r="C23" s="148" t="s">
        <v>161</v>
      </c>
      <c r="D23" s="147">
        <v>44148</v>
      </c>
      <c r="E23" s="150" t="s">
        <v>93</v>
      </c>
      <c r="F23" s="158"/>
      <c r="G23" s="14" t="s">
        <v>1396</v>
      </c>
    </row>
    <row r="24" spans="2:7" ht="28" customHeight="1" x14ac:dyDescent="0.35">
      <c r="B24" s="140" t="s">
        <v>1283</v>
      </c>
      <c r="C24" s="148" t="s">
        <v>161</v>
      </c>
      <c r="D24" s="147">
        <v>44148</v>
      </c>
      <c r="E24" s="150" t="s">
        <v>93</v>
      </c>
      <c r="F24" s="158"/>
      <c r="G24" s="14" t="s">
        <v>1395</v>
      </c>
    </row>
    <row r="25" spans="2:7" x14ac:dyDescent="0.35">
      <c r="B25" s="140" t="s">
        <v>1284</v>
      </c>
      <c r="C25" s="153"/>
      <c r="D25" s="147">
        <v>44145</v>
      </c>
      <c r="E25" s="150" t="s">
        <v>95</v>
      </c>
      <c r="F25" s="158"/>
    </row>
    <row r="26" spans="2:7" x14ac:dyDescent="0.35">
      <c r="B26" s="140" t="s">
        <v>765</v>
      </c>
      <c r="C26" s="144" t="s">
        <v>1270</v>
      </c>
      <c r="D26" s="147">
        <v>44145</v>
      </c>
      <c r="E26" s="150" t="s">
        <v>99</v>
      </c>
      <c r="F26" s="158" t="s">
        <v>159</v>
      </c>
      <c r="G26" s="16" t="s">
        <v>1397</v>
      </c>
    </row>
    <row r="27" spans="2:7" x14ac:dyDescent="0.35">
      <c r="B27" s="140" t="s">
        <v>765</v>
      </c>
      <c r="C27" s="148" t="s">
        <v>161</v>
      </c>
      <c r="D27" s="147">
        <v>44145</v>
      </c>
      <c r="E27" s="150" t="s">
        <v>99</v>
      </c>
      <c r="F27" s="158" t="s">
        <v>1372</v>
      </c>
      <c r="G27" s="16" t="s">
        <v>1375</v>
      </c>
    </row>
    <row r="28" spans="2:7" x14ac:dyDescent="0.35">
      <c r="B28" s="140" t="s">
        <v>765</v>
      </c>
      <c r="C28" s="148" t="s">
        <v>161</v>
      </c>
      <c r="D28" s="147">
        <v>44145</v>
      </c>
      <c r="E28" s="150" t="s">
        <v>99</v>
      </c>
      <c r="F28" s="158" t="s">
        <v>1388</v>
      </c>
      <c r="G28" s="16" t="s">
        <v>1379</v>
      </c>
    </row>
    <row r="29" spans="2:7" ht="43.5" x14ac:dyDescent="0.35">
      <c r="B29" s="140" t="s">
        <v>765</v>
      </c>
      <c r="C29" s="161" t="s">
        <v>161</v>
      </c>
      <c r="D29" s="147">
        <v>44148</v>
      </c>
      <c r="E29" s="151" t="s">
        <v>99</v>
      </c>
      <c r="F29" s="158" t="s">
        <v>1388</v>
      </c>
      <c r="G29" s="14" t="s">
        <v>1389</v>
      </c>
    </row>
    <row r="30" spans="2:7" x14ac:dyDescent="0.35">
      <c r="B30" s="140" t="s">
        <v>765</v>
      </c>
      <c r="C30" s="143" t="s">
        <v>1269</v>
      </c>
      <c r="D30" s="147">
        <v>44148</v>
      </c>
      <c r="E30" s="151" t="s">
        <v>99</v>
      </c>
      <c r="F30" s="158" t="s">
        <v>1388</v>
      </c>
      <c r="G30" s="16" t="s">
        <v>1390</v>
      </c>
    </row>
    <row r="31" spans="2:7" x14ac:dyDescent="0.35">
      <c r="B31" s="140" t="s">
        <v>765</v>
      </c>
      <c r="C31" s="143" t="s">
        <v>1269</v>
      </c>
      <c r="D31" s="147">
        <v>44148</v>
      </c>
      <c r="E31" s="151" t="s">
        <v>99</v>
      </c>
      <c r="F31" s="158" t="s">
        <v>1372</v>
      </c>
      <c r="G31" s="16" t="s">
        <v>1358</v>
      </c>
    </row>
    <row r="32" spans="2:7" x14ac:dyDescent="0.35">
      <c r="B32" s="140" t="s">
        <v>765</v>
      </c>
      <c r="C32" s="148" t="s">
        <v>161</v>
      </c>
      <c r="D32" s="147">
        <v>44148</v>
      </c>
      <c r="E32" s="151" t="s">
        <v>99</v>
      </c>
      <c r="F32" s="158" t="s">
        <v>1372</v>
      </c>
      <c r="G32" s="16" t="s">
        <v>1391</v>
      </c>
    </row>
    <row r="33" spans="2:8" x14ac:dyDescent="0.35">
      <c r="B33" s="140" t="s">
        <v>765</v>
      </c>
      <c r="C33" s="144" t="s">
        <v>1270</v>
      </c>
      <c r="D33" s="147">
        <v>44148</v>
      </c>
      <c r="E33" s="151" t="s">
        <v>99</v>
      </c>
      <c r="F33" s="158" t="s">
        <v>159</v>
      </c>
      <c r="G33" s="16" t="s">
        <v>1392</v>
      </c>
    </row>
    <row r="34" spans="2:8" x14ac:dyDescent="0.35">
      <c r="B34" s="140" t="s">
        <v>765</v>
      </c>
      <c r="C34" s="143" t="s">
        <v>1269</v>
      </c>
      <c r="D34" s="147">
        <v>44152</v>
      </c>
      <c r="E34" s="151" t="s">
        <v>99</v>
      </c>
      <c r="F34" s="158" t="s">
        <v>1372</v>
      </c>
      <c r="G34" s="16" t="s">
        <v>1440</v>
      </c>
    </row>
    <row r="35" spans="2:8" x14ac:dyDescent="0.35">
      <c r="B35" s="140" t="s">
        <v>765</v>
      </c>
      <c r="C35" s="143" t="s">
        <v>1269</v>
      </c>
      <c r="D35" s="147">
        <v>44152</v>
      </c>
      <c r="E35" s="151" t="s">
        <v>99</v>
      </c>
      <c r="F35" s="158" t="s">
        <v>159</v>
      </c>
      <c r="G35" s="16" t="s">
        <v>1440</v>
      </c>
      <c r="H35" s="16" t="s">
        <v>1441</v>
      </c>
    </row>
    <row r="36" spans="2:8" x14ac:dyDescent="0.35">
      <c r="B36" s="140" t="s">
        <v>765</v>
      </c>
      <c r="C36" s="143" t="s">
        <v>1269</v>
      </c>
      <c r="D36" s="147">
        <v>44152</v>
      </c>
      <c r="E36" s="151" t="s">
        <v>99</v>
      </c>
      <c r="F36" s="158" t="s">
        <v>1388</v>
      </c>
      <c r="G36" s="16" t="s">
        <v>1440</v>
      </c>
    </row>
    <row r="37" spans="2:8" x14ac:dyDescent="0.35">
      <c r="B37" s="140" t="s">
        <v>1224</v>
      </c>
      <c r="C37" s="144" t="s">
        <v>1270</v>
      </c>
      <c r="D37" s="147">
        <v>44145</v>
      </c>
      <c r="E37" s="159" t="s">
        <v>95</v>
      </c>
      <c r="F37" s="160"/>
      <c r="G37" s="16" t="s">
        <v>1305</v>
      </c>
    </row>
    <row r="38" spans="2:8" ht="29" x14ac:dyDescent="0.35">
      <c r="B38" s="140" t="s">
        <v>1224</v>
      </c>
      <c r="C38" s="148" t="s">
        <v>161</v>
      </c>
      <c r="D38" s="147">
        <v>44148</v>
      </c>
      <c r="E38" s="159" t="s">
        <v>95</v>
      </c>
      <c r="F38" s="158" t="s">
        <v>159</v>
      </c>
      <c r="G38" s="14" t="s">
        <v>1399</v>
      </c>
    </row>
    <row r="39" spans="2:8" x14ac:dyDescent="0.35">
      <c r="B39" s="140" t="s">
        <v>1224</v>
      </c>
      <c r="C39" s="143" t="s">
        <v>1269</v>
      </c>
      <c r="D39" s="147">
        <v>44148</v>
      </c>
      <c r="E39" s="159" t="s">
        <v>95</v>
      </c>
      <c r="F39" s="158" t="s">
        <v>159</v>
      </c>
      <c r="G39" s="16" t="s">
        <v>1398</v>
      </c>
    </row>
    <row r="40" spans="2:8" x14ac:dyDescent="0.35">
      <c r="B40" s="140" t="s">
        <v>1224</v>
      </c>
      <c r="C40" s="143" t="s">
        <v>1269</v>
      </c>
      <c r="D40" s="147">
        <v>44148</v>
      </c>
      <c r="E40" s="159" t="s">
        <v>95</v>
      </c>
      <c r="F40" s="157" t="s">
        <v>1372</v>
      </c>
      <c r="G40" s="16" t="s">
        <v>1400</v>
      </c>
    </row>
    <row r="41" spans="2:8" x14ac:dyDescent="0.35">
      <c r="B41" s="140" t="s">
        <v>1224</v>
      </c>
      <c r="C41" s="143" t="s">
        <v>1269</v>
      </c>
      <c r="D41" s="147">
        <v>44148</v>
      </c>
      <c r="E41" s="159" t="s">
        <v>95</v>
      </c>
      <c r="F41" s="157" t="s">
        <v>1377</v>
      </c>
      <c r="G41" s="16" t="s">
        <v>1400</v>
      </c>
    </row>
    <row r="42" spans="2:8" x14ac:dyDescent="0.35">
      <c r="B42" s="140" t="s">
        <v>1224</v>
      </c>
      <c r="C42" s="143" t="s">
        <v>1269</v>
      </c>
      <c r="D42" s="139">
        <v>44152</v>
      </c>
      <c r="E42" s="152" t="s">
        <v>95</v>
      </c>
      <c r="F42" s="157" t="s">
        <v>159</v>
      </c>
      <c r="G42" s="16" t="s">
        <v>1442</v>
      </c>
    </row>
    <row r="43" spans="2:8" x14ac:dyDescent="0.35">
      <c r="B43" s="140" t="s">
        <v>1224</v>
      </c>
      <c r="C43" s="143" t="s">
        <v>1269</v>
      </c>
      <c r="D43" s="139">
        <v>44152</v>
      </c>
      <c r="E43" s="152" t="s">
        <v>95</v>
      </c>
      <c r="F43" s="157" t="s">
        <v>1372</v>
      </c>
      <c r="G43" s="16" t="s">
        <v>1443</v>
      </c>
    </row>
    <row r="44" spans="2:8" x14ac:dyDescent="0.35">
      <c r="B44" s="140" t="s">
        <v>1224</v>
      </c>
      <c r="C44" s="143" t="s">
        <v>1269</v>
      </c>
      <c r="D44" s="139">
        <v>44152</v>
      </c>
      <c r="E44" s="152" t="s">
        <v>95</v>
      </c>
      <c r="F44" s="157" t="s">
        <v>1377</v>
      </c>
      <c r="G44" s="16" t="s">
        <v>1443</v>
      </c>
    </row>
    <row r="45" spans="2:8" x14ac:dyDescent="0.35">
      <c r="B45" s="140" t="s">
        <v>1039</v>
      </c>
      <c r="C45" s="144" t="s">
        <v>1270</v>
      </c>
      <c r="D45" s="139">
        <v>44145</v>
      </c>
      <c r="E45" s="150" t="s">
        <v>98</v>
      </c>
      <c r="F45" s="158" t="s">
        <v>159</v>
      </c>
      <c r="G45" s="16" t="s">
        <v>1368</v>
      </c>
    </row>
    <row r="46" spans="2:8" x14ac:dyDescent="0.35">
      <c r="B46" s="140" t="s">
        <v>1039</v>
      </c>
      <c r="C46" s="148" t="s">
        <v>161</v>
      </c>
      <c r="D46" s="139">
        <v>44145</v>
      </c>
      <c r="E46" s="150" t="s">
        <v>98</v>
      </c>
      <c r="F46" s="158" t="s">
        <v>1372</v>
      </c>
      <c r="G46" s="16" t="s">
        <v>1375</v>
      </c>
    </row>
    <row r="47" spans="2:8" ht="34" customHeight="1" x14ac:dyDescent="0.35">
      <c r="B47" s="140" t="s">
        <v>1039</v>
      </c>
      <c r="C47" s="143" t="s">
        <v>1269</v>
      </c>
      <c r="D47" s="139">
        <v>44148</v>
      </c>
      <c r="E47" s="150" t="s">
        <v>98</v>
      </c>
      <c r="F47" s="158" t="s">
        <v>159</v>
      </c>
      <c r="G47" s="14" t="s">
        <v>1374</v>
      </c>
    </row>
    <row r="48" spans="2:8" ht="34" customHeight="1" x14ac:dyDescent="0.35">
      <c r="B48" s="140" t="s">
        <v>1039</v>
      </c>
      <c r="C48" s="148" t="s">
        <v>161</v>
      </c>
      <c r="D48" s="139">
        <v>44148</v>
      </c>
      <c r="E48" s="150" t="s">
        <v>98</v>
      </c>
      <c r="F48" s="158" t="s">
        <v>159</v>
      </c>
      <c r="G48" s="14" t="s">
        <v>1370</v>
      </c>
    </row>
    <row r="49" spans="2:9" ht="29" x14ac:dyDescent="0.35">
      <c r="B49" s="140" t="s">
        <v>1039</v>
      </c>
      <c r="C49" s="148" t="s">
        <v>161</v>
      </c>
      <c r="D49" s="139">
        <v>44148</v>
      </c>
      <c r="E49" s="150" t="s">
        <v>98</v>
      </c>
      <c r="F49" s="158" t="s">
        <v>159</v>
      </c>
      <c r="G49" s="14" t="s">
        <v>1371</v>
      </c>
    </row>
    <row r="50" spans="2:9" x14ac:dyDescent="0.35">
      <c r="B50" s="140" t="s">
        <v>1039</v>
      </c>
      <c r="C50" s="143" t="s">
        <v>1269</v>
      </c>
      <c r="D50" s="139">
        <v>44148</v>
      </c>
      <c r="E50" s="150" t="s">
        <v>98</v>
      </c>
      <c r="F50" s="158" t="s">
        <v>1372</v>
      </c>
      <c r="G50" s="16" t="s">
        <v>1373</v>
      </c>
    </row>
    <row r="51" spans="2:9" x14ac:dyDescent="0.35">
      <c r="B51" s="140" t="s">
        <v>1039</v>
      </c>
      <c r="C51" s="148" t="s">
        <v>161</v>
      </c>
      <c r="D51" s="139">
        <v>44148</v>
      </c>
      <c r="E51" s="150" t="s">
        <v>98</v>
      </c>
      <c r="F51" s="158" t="s">
        <v>1372</v>
      </c>
      <c r="G51" s="16" t="s">
        <v>1376</v>
      </c>
    </row>
    <row r="52" spans="2:9" ht="29" x14ac:dyDescent="0.35">
      <c r="B52" s="140" t="s">
        <v>1039</v>
      </c>
      <c r="C52" s="144" t="s">
        <v>1270</v>
      </c>
      <c r="D52" s="139">
        <v>44148</v>
      </c>
      <c r="E52" s="150" t="s">
        <v>98</v>
      </c>
      <c r="F52" s="158" t="s">
        <v>1377</v>
      </c>
      <c r="G52" s="14" t="s">
        <v>1378</v>
      </c>
    </row>
    <row r="53" spans="2:9" x14ac:dyDescent="0.35">
      <c r="B53" s="140" t="s">
        <v>1039</v>
      </c>
      <c r="C53" s="143" t="s">
        <v>1269</v>
      </c>
      <c r="D53" s="139">
        <v>44152</v>
      </c>
      <c r="E53" s="150" t="s">
        <v>98</v>
      </c>
      <c r="F53" s="158" t="s">
        <v>159</v>
      </c>
      <c r="G53" s="14" t="s">
        <v>1443</v>
      </c>
    </row>
    <row r="54" spans="2:9" ht="43.5" x14ac:dyDescent="0.35">
      <c r="B54" s="140" t="s">
        <v>1039</v>
      </c>
      <c r="C54" s="148" t="s">
        <v>161</v>
      </c>
      <c r="D54" s="139">
        <v>44152</v>
      </c>
      <c r="E54" s="150" t="s">
        <v>98</v>
      </c>
      <c r="F54" s="158" t="s">
        <v>159</v>
      </c>
      <c r="G54" s="131" t="s">
        <v>1444</v>
      </c>
    </row>
    <row r="55" spans="2:9" x14ac:dyDescent="0.35">
      <c r="B55" s="140" t="s">
        <v>1039</v>
      </c>
      <c r="C55" s="143" t="s">
        <v>1269</v>
      </c>
      <c r="D55" s="139">
        <v>44152</v>
      </c>
      <c r="E55" s="150" t="s">
        <v>98</v>
      </c>
      <c r="F55" s="158" t="s">
        <v>1372</v>
      </c>
      <c r="G55" s="14" t="s">
        <v>1443</v>
      </c>
    </row>
    <row r="56" spans="2:9" x14ac:dyDescent="0.35">
      <c r="B56" s="140" t="s">
        <v>1039</v>
      </c>
      <c r="C56" s="143" t="s">
        <v>1269</v>
      </c>
      <c r="D56" s="139">
        <v>44152</v>
      </c>
      <c r="E56" s="150" t="s">
        <v>98</v>
      </c>
      <c r="F56" s="158" t="s">
        <v>1377</v>
      </c>
      <c r="G56" s="14" t="s">
        <v>1443</v>
      </c>
    </row>
    <row r="57" spans="2:9" x14ac:dyDescent="0.35">
      <c r="B57" s="140" t="s">
        <v>835</v>
      </c>
      <c r="C57" s="144" t="s">
        <v>1270</v>
      </c>
      <c r="D57" s="139">
        <v>44145</v>
      </c>
      <c r="E57" s="150" t="s">
        <v>93</v>
      </c>
      <c r="F57" s="158" t="s">
        <v>1377</v>
      </c>
      <c r="G57" s="16" t="s">
        <v>1381</v>
      </c>
      <c r="H57" s="16" t="s">
        <v>1355</v>
      </c>
      <c r="I57" s="16" t="s">
        <v>1357</v>
      </c>
    </row>
    <row r="58" spans="2:9" x14ac:dyDescent="0.35">
      <c r="B58" s="140" t="s">
        <v>835</v>
      </c>
      <c r="C58" s="144" t="s">
        <v>1270</v>
      </c>
      <c r="D58" s="139">
        <v>44145</v>
      </c>
      <c r="E58" s="150" t="s">
        <v>93</v>
      </c>
      <c r="F58" s="157" t="s">
        <v>1377</v>
      </c>
      <c r="G58" s="16" t="s">
        <v>1382</v>
      </c>
    </row>
    <row r="59" spans="2:9" x14ac:dyDescent="0.35">
      <c r="B59" s="145" t="s">
        <v>835</v>
      </c>
      <c r="C59" s="148" t="s">
        <v>161</v>
      </c>
      <c r="D59" s="139">
        <v>44145</v>
      </c>
      <c r="E59" s="151" t="s">
        <v>820</v>
      </c>
      <c r="F59" s="158" t="s">
        <v>159</v>
      </c>
      <c r="G59" s="16" t="s">
        <v>1387</v>
      </c>
    </row>
    <row r="60" spans="2:9" ht="43.5" x14ac:dyDescent="0.35">
      <c r="B60" s="145" t="s">
        <v>835</v>
      </c>
      <c r="C60" s="148" t="s">
        <v>161</v>
      </c>
      <c r="D60" s="139">
        <v>44145</v>
      </c>
      <c r="E60" s="151" t="s">
        <v>93</v>
      </c>
      <c r="F60" s="158" t="s">
        <v>1054</v>
      </c>
      <c r="G60" s="16" t="s">
        <v>1385</v>
      </c>
      <c r="H60" s="14" t="s">
        <v>1304</v>
      </c>
      <c r="I60" s="14" t="s">
        <v>1380</v>
      </c>
    </row>
    <row r="61" spans="2:9" x14ac:dyDescent="0.35">
      <c r="B61" s="145" t="s">
        <v>835</v>
      </c>
      <c r="C61" s="148" t="s">
        <v>161</v>
      </c>
      <c r="D61" s="139">
        <v>44148</v>
      </c>
      <c r="E61" s="151" t="s">
        <v>93</v>
      </c>
      <c r="F61" s="158" t="s">
        <v>159</v>
      </c>
      <c r="G61" s="16" t="s">
        <v>1386</v>
      </c>
    </row>
    <row r="62" spans="2:9" x14ac:dyDescent="0.35">
      <c r="B62" s="145" t="s">
        <v>835</v>
      </c>
      <c r="C62" s="148" t="s">
        <v>161</v>
      </c>
      <c r="D62" s="139">
        <v>44148</v>
      </c>
      <c r="E62" s="151" t="s">
        <v>93</v>
      </c>
      <c r="F62" s="158" t="s">
        <v>1054</v>
      </c>
      <c r="G62" s="16" t="s">
        <v>1383</v>
      </c>
    </row>
    <row r="63" spans="2:9" x14ac:dyDescent="0.35">
      <c r="B63" s="145" t="s">
        <v>835</v>
      </c>
      <c r="C63" s="148" t="s">
        <v>161</v>
      </c>
      <c r="D63" s="139">
        <v>44148</v>
      </c>
      <c r="E63" s="151" t="s">
        <v>93</v>
      </c>
      <c r="F63" s="158" t="s">
        <v>1054</v>
      </c>
      <c r="G63" s="16" t="s">
        <v>1391</v>
      </c>
    </row>
    <row r="64" spans="2:9" x14ac:dyDescent="0.35">
      <c r="B64" s="145" t="s">
        <v>835</v>
      </c>
      <c r="C64" s="148" t="s">
        <v>161</v>
      </c>
      <c r="D64" s="139">
        <v>44148</v>
      </c>
      <c r="E64" s="151" t="s">
        <v>93</v>
      </c>
      <c r="F64" s="158" t="s">
        <v>1377</v>
      </c>
      <c r="G64" s="16" t="s">
        <v>1384</v>
      </c>
    </row>
    <row r="65" spans="2:8" x14ac:dyDescent="0.35">
      <c r="B65" s="145" t="s">
        <v>835</v>
      </c>
      <c r="C65" s="148" t="s">
        <v>161</v>
      </c>
      <c r="D65" s="139">
        <v>44152</v>
      </c>
      <c r="E65" s="151" t="s">
        <v>93</v>
      </c>
      <c r="F65" s="158" t="s">
        <v>159</v>
      </c>
      <c r="G65" s="16" t="s">
        <v>1445</v>
      </c>
    </row>
    <row r="66" spans="2:8" x14ac:dyDescent="0.35">
      <c r="B66" s="145" t="s">
        <v>835</v>
      </c>
      <c r="C66" s="148" t="s">
        <v>161</v>
      </c>
      <c r="D66" s="139">
        <v>44152</v>
      </c>
      <c r="E66" s="151" t="s">
        <v>93</v>
      </c>
      <c r="F66" s="158" t="s">
        <v>1054</v>
      </c>
      <c r="G66" s="16" t="s">
        <v>1446</v>
      </c>
    </row>
    <row r="67" spans="2:8" x14ac:dyDescent="0.35">
      <c r="B67" s="145" t="s">
        <v>835</v>
      </c>
      <c r="C67" s="143" t="s">
        <v>1269</v>
      </c>
      <c r="D67" s="139">
        <v>44152</v>
      </c>
      <c r="E67" s="151" t="s">
        <v>93</v>
      </c>
      <c r="F67" s="158" t="s">
        <v>1377</v>
      </c>
      <c r="G67" s="16" t="s">
        <v>1443</v>
      </c>
    </row>
    <row r="68" spans="2:8" ht="30.5" customHeight="1" x14ac:dyDescent="0.35">
      <c r="B68" s="146" t="s">
        <v>1280</v>
      </c>
      <c r="C68" s="148" t="s">
        <v>161</v>
      </c>
      <c r="D68" s="139">
        <v>44145</v>
      </c>
      <c r="E68" s="152" t="s">
        <v>98</v>
      </c>
      <c r="F68" s="157"/>
      <c r="G68" s="16" t="s">
        <v>1353</v>
      </c>
      <c r="H68" s="14" t="s">
        <v>1354</v>
      </c>
    </row>
    <row r="69" spans="2:8" x14ac:dyDescent="0.35">
      <c r="B69" s="146" t="s">
        <v>1285</v>
      </c>
      <c r="E69" s="149"/>
      <c r="F69" s="157"/>
    </row>
    <row r="70" spans="2:8" x14ac:dyDescent="0.35">
      <c r="B70" s="146" t="s">
        <v>1286</v>
      </c>
      <c r="E70" s="149"/>
      <c r="F70" s="157"/>
    </row>
    <row r="71" spans="2:8" x14ac:dyDescent="0.35">
      <c r="B71" s="146" t="s">
        <v>1287</v>
      </c>
      <c r="E71" s="149"/>
      <c r="F71" s="157"/>
    </row>
    <row r="72" spans="2:8" x14ac:dyDescent="0.35">
      <c r="B72" s="146" t="s">
        <v>1288</v>
      </c>
      <c r="E72" s="149"/>
      <c r="F72" s="157"/>
    </row>
    <row r="73" spans="2:8" x14ac:dyDescent="0.35">
      <c r="B73" s="146" t="s">
        <v>1289</v>
      </c>
      <c r="E73" s="149"/>
      <c r="F73" s="157"/>
    </row>
    <row r="74" spans="2:8" x14ac:dyDescent="0.35">
      <c r="B74" s="146" t="s">
        <v>1290</v>
      </c>
      <c r="E74" s="149"/>
      <c r="F74" s="157"/>
    </row>
    <row r="75" spans="2:8" x14ac:dyDescent="0.35">
      <c r="B75" s="146" t="s">
        <v>1291</v>
      </c>
      <c r="E75" s="149"/>
      <c r="F75" s="157"/>
    </row>
    <row r="76" spans="2:8" x14ac:dyDescent="0.35">
      <c r="B76" s="146" t="s">
        <v>1292</v>
      </c>
      <c r="E76" s="149"/>
      <c r="F76" s="157"/>
    </row>
    <row r="77" spans="2:8" x14ac:dyDescent="0.35">
      <c r="B77" s="146" t="s">
        <v>1293</v>
      </c>
      <c r="E77" s="149"/>
      <c r="F77" s="157"/>
    </row>
    <row r="78" spans="2:8" x14ac:dyDescent="0.35">
      <c r="B78" s="146" t="s">
        <v>1294</v>
      </c>
      <c r="E78" s="149"/>
      <c r="F78" s="157"/>
    </row>
    <row r="79" spans="2:8" x14ac:dyDescent="0.35">
      <c r="B79" s="146" t="s">
        <v>1295</v>
      </c>
      <c r="E79" s="149"/>
      <c r="F79" s="157"/>
    </row>
    <row r="80" spans="2:8" x14ac:dyDescent="0.35">
      <c r="B80" s="146" t="s">
        <v>1296</v>
      </c>
      <c r="E80" s="149"/>
      <c r="F80" s="157"/>
    </row>
    <row r="81" spans="2:6" x14ac:dyDescent="0.35">
      <c r="B81" s="146" t="s">
        <v>1297</v>
      </c>
      <c r="E81" s="149"/>
      <c r="F81" s="157"/>
    </row>
    <row r="82" spans="2:6" x14ac:dyDescent="0.35">
      <c r="B82" s="146" t="s">
        <v>1298</v>
      </c>
      <c r="E82" s="149"/>
      <c r="F82" s="157"/>
    </row>
    <row r="83" spans="2:6" x14ac:dyDescent="0.35">
      <c r="B83" s="146" t="s">
        <v>1299</v>
      </c>
      <c r="E83" s="149"/>
      <c r="F83" s="157"/>
    </row>
    <row r="84" spans="2:6" x14ac:dyDescent="0.35">
      <c r="B84" s="146" t="s">
        <v>1300</v>
      </c>
      <c r="E84" s="149"/>
      <c r="F84" s="157"/>
    </row>
    <row r="85" spans="2:6" x14ac:dyDescent="0.35">
      <c r="B85" s="146"/>
      <c r="E85" s="149"/>
      <c r="F85" s="157"/>
    </row>
    <row r="86" spans="2:6" x14ac:dyDescent="0.35">
      <c r="B86" s="146"/>
      <c r="E86" s="149"/>
      <c r="F86" s="157"/>
    </row>
    <row r="87" spans="2:6" x14ac:dyDescent="0.35">
      <c r="B87" s="146"/>
      <c r="E87" s="149"/>
      <c r="F87" s="157"/>
    </row>
    <row r="88" spans="2:6" x14ac:dyDescent="0.35">
      <c r="B88" s="146"/>
      <c r="E88" s="149"/>
      <c r="F88" s="157"/>
    </row>
    <row r="89" spans="2:6" x14ac:dyDescent="0.35">
      <c r="B89" s="146"/>
      <c r="E89" s="149"/>
      <c r="F89" s="157"/>
    </row>
    <row r="90" spans="2:6" x14ac:dyDescent="0.35">
      <c r="B90" s="146"/>
      <c r="E90" s="149"/>
      <c r="F90" s="157"/>
    </row>
    <row r="91" spans="2:6" x14ac:dyDescent="0.35">
      <c r="B91" s="146"/>
      <c r="E91" s="149"/>
      <c r="F91" s="157"/>
    </row>
    <row r="92" spans="2:6" x14ac:dyDescent="0.35">
      <c r="B92" s="146"/>
      <c r="E92" s="149"/>
      <c r="F92" s="157"/>
    </row>
    <row r="93" spans="2:6" x14ac:dyDescent="0.35">
      <c r="B93" s="146"/>
      <c r="E93" s="149"/>
      <c r="F93" s="157"/>
    </row>
    <row r="94" spans="2:6" x14ac:dyDescent="0.35">
      <c r="B94" s="146"/>
      <c r="E94" s="149"/>
      <c r="F94" s="157"/>
    </row>
    <row r="95" spans="2:6" x14ac:dyDescent="0.35">
      <c r="B95" s="146"/>
      <c r="E95" s="149"/>
      <c r="F95" s="157"/>
    </row>
    <row r="96" spans="2:6" x14ac:dyDescent="0.35">
      <c r="B96" s="146"/>
      <c r="E96" s="149"/>
      <c r="F96" s="157"/>
    </row>
    <row r="97" spans="2:6" x14ac:dyDescent="0.35">
      <c r="B97" s="146"/>
      <c r="E97" s="149"/>
      <c r="F97" s="157"/>
    </row>
    <row r="98" spans="2:6" x14ac:dyDescent="0.35">
      <c r="B98" s="146"/>
      <c r="E98" s="149"/>
      <c r="F98" s="157"/>
    </row>
    <row r="99" spans="2:6" x14ac:dyDescent="0.35">
      <c r="B99" s="146"/>
      <c r="E99" s="149"/>
      <c r="F99" s="157"/>
    </row>
    <row r="100" spans="2:6" x14ac:dyDescent="0.35">
      <c r="B100" s="146"/>
      <c r="E100" s="149"/>
      <c r="F100" s="157"/>
    </row>
    <row r="101" spans="2:6" x14ac:dyDescent="0.35">
      <c r="B101" s="146"/>
      <c r="E101" s="149"/>
      <c r="F101" s="157"/>
    </row>
    <row r="102" spans="2:6" x14ac:dyDescent="0.35">
      <c r="B102" s="146"/>
      <c r="E102" s="149"/>
      <c r="F102" s="157"/>
    </row>
    <row r="103" spans="2:6" x14ac:dyDescent="0.35">
      <c r="B103" s="146"/>
      <c r="E103" s="149"/>
      <c r="F103" s="157"/>
    </row>
    <row r="104" spans="2:6" x14ac:dyDescent="0.35">
      <c r="B104" s="146"/>
      <c r="E104" s="149"/>
      <c r="F104" s="157"/>
    </row>
    <row r="105" spans="2:6" x14ac:dyDescent="0.35">
      <c r="B105" s="146"/>
      <c r="E105" s="149"/>
      <c r="F105" s="157"/>
    </row>
    <row r="106" spans="2:6" x14ac:dyDescent="0.35">
      <c r="B106" s="146"/>
      <c r="E106" s="149"/>
      <c r="F106" s="157"/>
    </row>
    <row r="107" spans="2:6" x14ac:dyDescent="0.35">
      <c r="B107" s="146"/>
      <c r="E107" s="149"/>
      <c r="F107" s="157"/>
    </row>
    <row r="108" spans="2:6" x14ac:dyDescent="0.35">
      <c r="B108" s="146"/>
      <c r="E108" s="149"/>
      <c r="F108" s="157"/>
    </row>
    <row r="109" spans="2:6" x14ac:dyDescent="0.35">
      <c r="B109" s="146"/>
      <c r="E109" s="149"/>
      <c r="F109" s="157"/>
    </row>
    <row r="110" spans="2:6" x14ac:dyDescent="0.35">
      <c r="B110" s="146"/>
      <c r="E110" s="149"/>
      <c r="F110" s="157"/>
    </row>
    <row r="111" spans="2:6" x14ac:dyDescent="0.35">
      <c r="B111" s="146"/>
      <c r="E111" s="149"/>
      <c r="F111" s="157"/>
    </row>
    <row r="112" spans="2:6" x14ac:dyDescent="0.35">
      <c r="B112" s="146"/>
      <c r="E112" s="149"/>
      <c r="F112" s="157"/>
    </row>
    <row r="113" spans="2:6" x14ac:dyDescent="0.35">
      <c r="B113" s="146"/>
      <c r="E113" s="149"/>
      <c r="F113" s="157"/>
    </row>
    <row r="114" spans="2:6" x14ac:dyDescent="0.35">
      <c r="B114" s="146"/>
      <c r="E114" s="149"/>
      <c r="F114" s="157"/>
    </row>
    <row r="115" spans="2:6" x14ac:dyDescent="0.35">
      <c r="B115" s="146"/>
      <c r="E115" s="149"/>
      <c r="F115" s="157"/>
    </row>
    <row r="116" spans="2:6" x14ac:dyDescent="0.35">
      <c r="B116" s="146"/>
      <c r="E116" s="149"/>
      <c r="F116" s="157"/>
    </row>
    <row r="117" spans="2:6" x14ac:dyDescent="0.35">
      <c r="B117" s="146"/>
      <c r="E117" s="149"/>
      <c r="F117" s="157"/>
    </row>
    <row r="118" spans="2:6" x14ac:dyDescent="0.35">
      <c r="B118" s="146"/>
      <c r="E118" s="149"/>
      <c r="F118" s="157"/>
    </row>
    <row r="119" spans="2:6" x14ac:dyDescent="0.35">
      <c r="B119" s="146"/>
      <c r="E119" s="149"/>
      <c r="F119" s="157"/>
    </row>
    <row r="120" spans="2:6" x14ac:dyDescent="0.35">
      <c r="B120" s="146"/>
      <c r="E120" s="149"/>
      <c r="F120" s="157"/>
    </row>
    <row r="121" spans="2:6" x14ac:dyDescent="0.35">
      <c r="B121" s="146"/>
      <c r="E121" s="149"/>
      <c r="F121" s="157"/>
    </row>
    <row r="122" spans="2:6" x14ac:dyDescent="0.35">
      <c r="B122" s="146"/>
      <c r="E122" s="149"/>
      <c r="F122" s="157"/>
    </row>
    <row r="123" spans="2:6" x14ac:dyDescent="0.35">
      <c r="B123" s="146"/>
      <c r="E123" s="149"/>
      <c r="F123" s="157"/>
    </row>
    <row r="124" spans="2:6" x14ac:dyDescent="0.35">
      <c r="B124" s="146"/>
      <c r="E124" s="149"/>
      <c r="F124" s="157"/>
    </row>
    <row r="125" spans="2:6" x14ac:dyDescent="0.35">
      <c r="B125" s="146"/>
      <c r="E125" s="149"/>
      <c r="F125" s="157"/>
    </row>
    <row r="126" spans="2:6" x14ac:dyDescent="0.35">
      <c r="B126" s="146"/>
      <c r="E126" s="149"/>
      <c r="F126" s="157"/>
    </row>
    <row r="127" spans="2:6" x14ac:dyDescent="0.35">
      <c r="B127" s="146"/>
      <c r="E127" s="149"/>
      <c r="F127" s="157"/>
    </row>
    <row r="128" spans="2:6" x14ac:dyDescent="0.35">
      <c r="B128" s="146"/>
      <c r="E128" s="149"/>
      <c r="F128" s="157"/>
    </row>
    <row r="129" spans="2:6" x14ac:dyDescent="0.35">
      <c r="B129" s="146"/>
      <c r="E129" s="149"/>
      <c r="F129" s="157"/>
    </row>
    <row r="130" spans="2:6" x14ac:dyDescent="0.35">
      <c r="B130" s="146"/>
      <c r="E130" s="149"/>
      <c r="F130" s="157"/>
    </row>
    <row r="131" spans="2:6" x14ac:dyDescent="0.35">
      <c r="B131" s="146"/>
      <c r="E131" s="149"/>
      <c r="F131" s="157"/>
    </row>
    <row r="132" spans="2:6" x14ac:dyDescent="0.35">
      <c r="B132" s="146"/>
      <c r="E132" s="149"/>
      <c r="F132" s="157"/>
    </row>
    <row r="133" spans="2:6" x14ac:dyDescent="0.35">
      <c r="B133" s="146"/>
      <c r="E133" s="149"/>
      <c r="F133" s="157"/>
    </row>
    <row r="134" spans="2:6" x14ac:dyDescent="0.35">
      <c r="B134" s="146"/>
      <c r="E134" s="149"/>
      <c r="F134" s="157"/>
    </row>
    <row r="135" spans="2:6" x14ac:dyDescent="0.35">
      <c r="B135" s="146"/>
      <c r="E135" s="149"/>
      <c r="F135" s="157"/>
    </row>
    <row r="136" spans="2:6" x14ac:dyDescent="0.35">
      <c r="B136" s="146"/>
      <c r="E136" s="149"/>
      <c r="F136" s="157"/>
    </row>
    <row r="137" spans="2:6" x14ac:dyDescent="0.35">
      <c r="B137" s="146"/>
      <c r="E137" s="149"/>
      <c r="F137" s="157"/>
    </row>
    <row r="138" spans="2:6" x14ac:dyDescent="0.35">
      <c r="B138" s="146"/>
      <c r="E138" s="149"/>
      <c r="F138" s="157"/>
    </row>
    <row r="139" spans="2:6" x14ac:dyDescent="0.35">
      <c r="B139" s="146"/>
      <c r="E139" s="149"/>
      <c r="F139" s="157"/>
    </row>
    <row r="140" spans="2:6" x14ac:dyDescent="0.35">
      <c r="B140" s="146"/>
      <c r="E140" s="149"/>
      <c r="F140" s="157"/>
    </row>
    <row r="141" spans="2:6" x14ac:dyDescent="0.35">
      <c r="B141" s="146"/>
      <c r="E141" s="149"/>
      <c r="F141" s="157"/>
    </row>
    <row r="142" spans="2:6" x14ac:dyDescent="0.35">
      <c r="E142" s="149"/>
      <c r="F142" s="157"/>
    </row>
    <row r="143" spans="2:6" x14ac:dyDescent="0.35">
      <c r="E143" s="149"/>
      <c r="F143" s="157"/>
    </row>
    <row r="144" spans="2:6" x14ac:dyDescent="0.35">
      <c r="E144" s="149"/>
      <c r="F144" s="157"/>
    </row>
    <row r="145" spans="5:6" x14ac:dyDescent="0.35">
      <c r="E145" s="149"/>
      <c r="F145" s="157"/>
    </row>
    <row r="146" spans="5:6" x14ac:dyDescent="0.35">
      <c r="E146" s="149"/>
      <c r="F146" s="157"/>
    </row>
    <row r="147" spans="5:6" x14ac:dyDescent="0.35">
      <c r="E147" s="149"/>
      <c r="F147" s="157"/>
    </row>
    <row r="148" spans="5:6" x14ac:dyDescent="0.35">
      <c r="E148" s="149"/>
      <c r="F148" s="157"/>
    </row>
    <row r="149" spans="5:6" x14ac:dyDescent="0.35">
      <c r="E149" s="149"/>
      <c r="F149" s="157"/>
    </row>
    <row r="150" spans="5:6" x14ac:dyDescent="0.35">
      <c r="E150" s="149"/>
      <c r="F150" s="157"/>
    </row>
    <row r="151" spans="5:6" x14ac:dyDescent="0.35">
      <c r="E151" s="149"/>
      <c r="F151" s="157"/>
    </row>
    <row r="152" spans="5:6" x14ac:dyDescent="0.35">
      <c r="E152" s="149"/>
      <c r="F152" s="157"/>
    </row>
    <row r="153" spans="5:6" x14ac:dyDescent="0.35">
      <c r="E153" s="149"/>
      <c r="F153" s="157"/>
    </row>
    <row r="154" spans="5:6" x14ac:dyDescent="0.35">
      <c r="E154" s="149"/>
      <c r="F154" s="157"/>
    </row>
    <row r="155" spans="5:6" x14ac:dyDescent="0.35">
      <c r="E155" s="149"/>
      <c r="F155" s="157"/>
    </row>
    <row r="156" spans="5:6" x14ac:dyDescent="0.35">
      <c r="E156" s="149"/>
      <c r="F156" s="157"/>
    </row>
    <row r="157" spans="5:6" x14ac:dyDescent="0.35">
      <c r="E157" s="149"/>
      <c r="F157" s="157"/>
    </row>
    <row r="158" spans="5:6" x14ac:dyDescent="0.35">
      <c r="E158" s="149"/>
      <c r="F158" s="157"/>
    </row>
    <row r="159" spans="5:6" x14ac:dyDescent="0.35">
      <c r="E159" s="149"/>
      <c r="F159" s="157"/>
    </row>
    <row r="160" spans="5:6" x14ac:dyDescent="0.35">
      <c r="E160" s="149"/>
      <c r="F160" s="157"/>
    </row>
    <row r="161" spans="5:6" x14ac:dyDescent="0.35">
      <c r="E161" s="149"/>
      <c r="F161" s="157"/>
    </row>
    <row r="162" spans="5:6" x14ac:dyDescent="0.35">
      <c r="E162" s="149"/>
      <c r="F162" s="157"/>
    </row>
    <row r="163" spans="5:6" x14ac:dyDescent="0.35">
      <c r="E163" s="149"/>
      <c r="F163" s="157"/>
    </row>
    <row r="164" spans="5:6" x14ac:dyDescent="0.35">
      <c r="E164" s="149"/>
      <c r="F164" s="157"/>
    </row>
    <row r="165" spans="5:6" x14ac:dyDescent="0.35">
      <c r="E165" s="149"/>
      <c r="F165" s="157"/>
    </row>
    <row r="166" spans="5:6" x14ac:dyDescent="0.35">
      <c r="E166" s="149"/>
      <c r="F166" s="157"/>
    </row>
    <row r="167" spans="5:6" x14ac:dyDescent="0.35">
      <c r="E167" s="149"/>
      <c r="F167" s="157"/>
    </row>
    <row r="168" spans="5:6" x14ac:dyDescent="0.35">
      <c r="E168" s="149"/>
      <c r="F168" s="157"/>
    </row>
    <row r="169" spans="5:6" x14ac:dyDescent="0.35">
      <c r="E169" s="149"/>
      <c r="F169" s="157"/>
    </row>
    <row r="170" spans="5:6" x14ac:dyDescent="0.35">
      <c r="E170" s="149"/>
      <c r="F170" s="157"/>
    </row>
    <row r="171" spans="5:6" x14ac:dyDescent="0.35">
      <c r="E171" s="149"/>
      <c r="F171" s="157"/>
    </row>
    <row r="172" spans="5:6" x14ac:dyDescent="0.35">
      <c r="E172" s="149"/>
      <c r="F172" s="157"/>
    </row>
    <row r="173" spans="5:6" x14ac:dyDescent="0.35">
      <c r="E173" s="149"/>
      <c r="F173" s="157"/>
    </row>
    <row r="174" spans="5:6" x14ac:dyDescent="0.35">
      <c r="E174" s="149"/>
      <c r="F174" s="157"/>
    </row>
    <row r="175" spans="5:6" x14ac:dyDescent="0.35">
      <c r="E175" s="149"/>
      <c r="F175" s="157"/>
    </row>
    <row r="176" spans="5:6" x14ac:dyDescent="0.35">
      <c r="E176" s="149"/>
      <c r="F176" s="157"/>
    </row>
    <row r="177" spans="5:6" x14ac:dyDescent="0.35">
      <c r="E177" s="149"/>
      <c r="F177" s="157"/>
    </row>
    <row r="178" spans="5:6" x14ac:dyDescent="0.35">
      <c r="E178" s="149"/>
      <c r="F178" s="157"/>
    </row>
    <row r="179" spans="5:6" x14ac:dyDescent="0.35">
      <c r="E179" s="149"/>
      <c r="F179" s="157"/>
    </row>
    <row r="180" spans="5:6" x14ac:dyDescent="0.35">
      <c r="E180" s="149"/>
      <c r="F180" s="157"/>
    </row>
    <row r="181" spans="5:6" x14ac:dyDescent="0.35">
      <c r="E181" s="149"/>
      <c r="F181" s="157"/>
    </row>
    <row r="182" spans="5:6" x14ac:dyDescent="0.35">
      <c r="E182" s="149"/>
      <c r="F182" s="157"/>
    </row>
    <row r="183" spans="5:6" x14ac:dyDescent="0.35">
      <c r="E183" s="149"/>
      <c r="F183" s="157"/>
    </row>
    <row r="184" spans="5:6" x14ac:dyDescent="0.35">
      <c r="E184" s="149"/>
      <c r="F184" s="157"/>
    </row>
    <row r="185" spans="5:6" x14ac:dyDescent="0.35">
      <c r="E185" s="149"/>
      <c r="F185" s="157"/>
    </row>
    <row r="186" spans="5:6" x14ac:dyDescent="0.35">
      <c r="E186" s="149"/>
      <c r="F186" s="157"/>
    </row>
    <row r="187" spans="5:6" x14ac:dyDescent="0.35">
      <c r="E187" s="149"/>
      <c r="F187" s="157"/>
    </row>
    <row r="188" spans="5:6" x14ac:dyDescent="0.35">
      <c r="E188" s="149"/>
      <c r="F188" s="157"/>
    </row>
    <row r="189" spans="5:6" x14ac:dyDescent="0.35">
      <c r="E189" s="149"/>
      <c r="F189" s="157"/>
    </row>
    <row r="190" spans="5:6" x14ac:dyDescent="0.35">
      <c r="E190" s="149"/>
      <c r="F190" s="157"/>
    </row>
    <row r="191" spans="5:6" x14ac:dyDescent="0.35">
      <c r="E191" s="149"/>
      <c r="F191" s="157"/>
    </row>
    <row r="192" spans="5:6" x14ac:dyDescent="0.35">
      <c r="E192" s="149"/>
      <c r="F192" s="157"/>
    </row>
    <row r="193" spans="5:6" x14ac:dyDescent="0.35">
      <c r="E193" s="149"/>
      <c r="F193" s="157"/>
    </row>
    <row r="194" spans="5:6" x14ac:dyDescent="0.35">
      <c r="E194" s="149"/>
      <c r="F194" s="157"/>
    </row>
    <row r="195" spans="5:6" x14ac:dyDescent="0.35">
      <c r="E195" s="149"/>
      <c r="F195" s="157"/>
    </row>
    <row r="196" spans="5:6" x14ac:dyDescent="0.35">
      <c r="E196" s="149"/>
      <c r="F196" s="157"/>
    </row>
    <row r="197" spans="5:6" x14ac:dyDescent="0.35">
      <c r="E197" s="149"/>
      <c r="F197" s="157"/>
    </row>
    <row r="198" spans="5:6" x14ac:dyDescent="0.35">
      <c r="E198" s="149"/>
      <c r="F198" s="157"/>
    </row>
    <row r="199" spans="5:6" x14ac:dyDescent="0.35">
      <c r="E199" s="149"/>
      <c r="F199" s="157"/>
    </row>
    <row r="200" spans="5:6" x14ac:dyDescent="0.35">
      <c r="E200" s="149"/>
      <c r="F200" s="157"/>
    </row>
    <row r="201" spans="5:6" x14ac:dyDescent="0.35">
      <c r="E201" s="149"/>
      <c r="F201" s="157"/>
    </row>
    <row r="202" spans="5:6" x14ac:dyDescent="0.35">
      <c r="E202" s="149"/>
      <c r="F202" s="157"/>
    </row>
    <row r="203" spans="5:6" x14ac:dyDescent="0.35">
      <c r="E203" s="149"/>
      <c r="F203" s="157"/>
    </row>
    <row r="204" spans="5:6" x14ac:dyDescent="0.35">
      <c r="E204" s="149"/>
      <c r="F204" s="157"/>
    </row>
    <row r="205" spans="5:6" x14ac:dyDescent="0.35">
      <c r="E205" s="149"/>
      <c r="F205" s="157"/>
    </row>
    <row r="206" spans="5:6" x14ac:dyDescent="0.35">
      <c r="E206" s="149"/>
      <c r="F206" s="157"/>
    </row>
    <row r="207" spans="5:6" x14ac:dyDescent="0.35">
      <c r="E207" s="149"/>
      <c r="F207" s="157"/>
    </row>
    <row r="208" spans="5:6" x14ac:dyDescent="0.35">
      <c r="E208" s="149"/>
      <c r="F208" s="157"/>
    </row>
    <row r="209" spans="5:6" x14ac:dyDescent="0.35">
      <c r="E209" s="149"/>
      <c r="F209" s="157"/>
    </row>
    <row r="210" spans="5:6" x14ac:dyDescent="0.35">
      <c r="E210" s="149"/>
      <c r="F210" s="157"/>
    </row>
    <row r="211" spans="5:6" x14ac:dyDescent="0.35">
      <c r="E211" s="149"/>
      <c r="F211" s="157"/>
    </row>
    <row r="212" spans="5:6" x14ac:dyDescent="0.35">
      <c r="E212" s="149"/>
      <c r="F212" s="157"/>
    </row>
    <row r="213" spans="5:6" x14ac:dyDescent="0.35">
      <c r="E213" s="149"/>
      <c r="F213" s="157"/>
    </row>
    <row r="214" spans="5:6" x14ac:dyDescent="0.35">
      <c r="E214" s="149"/>
      <c r="F214" s="157"/>
    </row>
    <row r="215" spans="5:6" x14ac:dyDescent="0.35">
      <c r="E215" s="149"/>
      <c r="F215" s="157"/>
    </row>
    <row r="216" spans="5:6" x14ac:dyDescent="0.35">
      <c r="E216" s="149"/>
      <c r="F216" s="157"/>
    </row>
    <row r="217" spans="5:6" x14ac:dyDescent="0.35">
      <c r="E217" s="149"/>
      <c r="F217" s="157"/>
    </row>
    <row r="218" spans="5:6" x14ac:dyDescent="0.35">
      <c r="E218" s="149"/>
      <c r="F218" s="157"/>
    </row>
    <row r="219" spans="5:6" x14ac:dyDescent="0.35">
      <c r="E219" s="149"/>
      <c r="F219" s="157"/>
    </row>
    <row r="220" spans="5:6" x14ac:dyDescent="0.35">
      <c r="E220" s="149"/>
      <c r="F220" s="157"/>
    </row>
    <row r="221" spans="5:6" x14ac:dyDescent="0.35">
      <c r="E221" s="149"/>
      <c r="F221" s="157"/>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965</v>
      </c>
      <c r="B9" s="48" t="s">
        <v>1036</v>
      </c>
      <c r="C9" s="47" t="s">
        <v>1037</v>
      </c>
      <c r="D9" s="47" t="s">
        <v>967</v>
      </c>
      <c r="E9" s="47" t="s">
        <v>92</v>
      </c>
      <c r="F9" s="47" t="s">
        <v>969</v>
      </c>
      <c r="G9" s="49" t="s">
        <v>193</v>
      </c>
      <c r="H9" s="49" t="s">
        <v>1038</v>
      </c>
      <c r="I9" s="49" t="s">
        <v>765</v>
      </c>
      <c r="J9" s="49" t="s">
        <v>835</v>
      </c>
      <c r="K9" s="49" t="s">
        <v>1039</v>
      </c>
      <c r="L9" s="53" t="s">
        <v>1072</v>
      </c>
      <c r="M9" s="47" t="s">
        <v>1073</v>
      </c>
    </row>
    <row r="10" spans="1:13" x14ac:dyDescent="0.3">
      <c r="A10" s="47">
        <v>1</v>
      </c>
      <c r="B10" s="48" t="s">
        <v>848</v>
      </c>
      <c r="C10" s="47" t="s">
        <v>1040</v>
      </c>
      <c r="D10" s="50">
        <v>44111</v>
      </c>
      <c r="E10" s="50" t="s">
        <v>1075</v>
      </c>
      <c r="G10" s="49" t="s">
        <v>973</v>
      </c>
      <c r="M10" s="49"/>
    </row>
    <row r="11" spans="1:13" x14ac:dyDescent="0.3">
      <c r="A11" s="47">
        <v>2</v>
      </c>
      <c r="B11" s="48" t="s">
        <v>980</v>
      </c>
      <c r="C11" s="47" t="s">
        <v>1040</v>
      </c>
      <c r="D11" s="50">
        <v>44111</v>
      </c>
      <c r="E11" s="50"/>
      <c r="G11" s="49" t="s">
        <v>973</v>
      </c>
      <c r="M11" s="49"/>
    </row>
    <row r="12" spans="1:13" x14ac:dyDescent="0.3">
      <c r="A12" s="47">
        <v>3</v>
      </c>
      <c r="B12" s="85" t="s">
        <v>734</v>
      </c>
      <c r="C12" s="52" t="s">
        <v>1041</v>
      </c>
      <c r="D12" s="52"/>
      <c r="E12" s="52"/>
      <c r="F12" s="63">
        <v>44113</v>
      </c>
      <c r="G12" s="49" t="s">
        <v>973</v>
      </c>
      <c r="M12" s="49"/>
    </row>
    <row r="13" spans="1:13" x14ac:dyDescent="0.3">
      <c r="A13" s="47">
        <v>4</v>
      </c>
      <c r="B13" s="85" t="s">
        <v>985</v>
      </c>
      <c r="C13" s="52" t="s">
        <v>1042</v>
      </c>
      <c r="D13" s="63">
        <v>44111</v>
      </c>
      <c r="E13" s="63" t="s">
        <v>1076</v>
      </c>
      <c r="F13" s="63">
        <v>44113</v>
      </c>
      <c r="G13" s="49" t="s">
        <v>973</v>
      </c>
      <c r="M13" s="49"/>
    </row>
    <row r="14" spans="1:13" x14ac:dyDescent="0.3">
      <c r="A14" s="47">
        <v>5</v>
      </c>
      <c r="B14" s="48" t="s">
        <v>1043</v>
      </c>
      <c r="M14" s="49"/>
    </row>
    <row r="15" spans="1:13" x14ac:dyDescent="0.3">
      <c r="A15" s="47">
        <v>6</v>
      </c>
      <c r="B15" s="48" t="s">
        <v>1044</v>
      </c>
      <c r="M15" s="49"/>
    </row>
    <row r="16" spans="1:13" x14ac:dyDescent="0.3">
      <c r="A16" s="47">
        <v>7</v>
      </c>
      <c r="B16" s="48" t="s">
        <v>1045</v>
      </c>
      <c r="M16" s="49"/>
    </row>
    <row r="17" spans="1:13" x14ac:dyDescent="0.3">
      <c r="A17" s="47">
        <v>8</v>
      </c>
      <c r="B17" s="48" t="s">
        <v>1046</v>
      </c>
      <c r="M17" s="49"/>
    </row>
    <row r="18" spans="1:13" x14ac:dyDescent="0.3">
      <c r="A18" s="47">
        <v>9</v>
      </c>
      <c r="B18" s="48" t="s">
        <v>1047</v>
      </c>
      <c r="M18" s="49"/>
    </row>
    <row r="19" spans="1:13" x14ac:dyDescent="0.3">
      <c r="A19" s="47">
        <v>10</v>
      </c>
      <c r="B19" s="48" t="s">
        <v>988</v>
      </c>
      <c r="C19" s="47" t="s">
        <v>1048</v>
      </c>
      <c r="D19" s="50">
        <v>44126</v>
      </c>
      <c r="E19" s="50"/>
      <c r="M19" s="49"/>
    </row>
    <row r="20" spans="1:13" x14ac:dyDescent="0.3">
      <c r="A20" s="47">
        <v>11</v>
      </c>
      <c r="B20" s="87" t="s">
        <v>996</v>
      </c>
      <c r="C20" s="86" t="s">
        <v>1042</v>
      </c>
      <c r="D20" s="88">
        <v>44113</v>
      </c>
      <c r="E20" s="88"/>
      <c r="F20" s="88">
        <v>44127</v>
      </c>
      <c r="M20" s="49"/>
    </row>
    <row r="21" spans="1:13" x14ac:dyDescent="0.3">
      <c r="A21" s="47">
        <v>12</v>
      </c>
      <c r="B21" s="48" t="s">
        <v>1000</v>
      </c>
      <c r="C21" s="47" t="s">
        <v>1049</v>
      </c>
      <c r="D21" s="50">
        <v>44111</v>
      </c>
      <c r="E21" s="50"/>
      <c r="F21" s="50"/>
      <c r="G21" s="49" t="s">
        <v>973</v>
      </c>
      <c r="M21" s="49"/>
    </row>
    <row r="22" spans="1:13" x14ac:dyDescent="0.3">
      <c r="A22" s="47">
        <v>13</v>
      </c>
      <c r="B22" s="48" t="s">
        <v>1050</v>
      </c>
      <c r="M22" s="49"/>
    </row>
    <row r="23" spans="1:13" x14ac:dyDescent="0.3">
      <c r="A23" s="47">
        <v>14</v>
      </c>
      <c r="B23" s="48" t="s">
        <v>892</v>
      </c>
      <c r="D23" s="50">
        <v>44143</v>
      </c>
      <c r="F23" s="96"/>
      <c r="G23" s="53"/>
      <c r="I23" s="49" t="s">
        <v>973</v>
      </c>
      <c r="M23" s="49"/>
    </row>
    <row r="24" spans="1:13" x14ac:dyDescent="0.3">
      <c r="A24" s="47">
        <v>15</v>
      </c>
      <c r="B24" s="48" t="s">
        <v>1051</v>
      </c>
      <c r="G24" s="49" t="s">
        <v>1052</v>
      </c>
      <c r="H24" s="49" t="s">
        <v>973</v>
      </c>
      <c r="I24" s="49" t="s">
        <v>1053</v>
      </c>
      <c r="J24" s="49" t="s">
        <v>973</v>
      </c>
      <c r="M24" s="49"/>
    </row>
    <row r="25" spans="1:13" x14ac:dyDescent="0.3">
      <c r="A25" s="47">
        <v>16</v>
      </c>
      <c r="B25" s="48" t="s">
        <v>1054</v>
      </c>
      <c r="C25" s="47" t="s">
        <v>1055</v>
      </c>
      <c r="D25" s="50">
        <v>44114</v>
      </c>
      <c r="E25" s="50"/>
      <c r="F25" s="50">
        <v>44116</v>
      </c>
      <c r="G25" s="49" t="s">
        <v>1056</v>
      </c>
      <c r="H25" s="49" t="s">
        <v>973</v>
      </c>
      <c r="I25" s="49" t="s">
        <v>973</v>
      </c>
      <c r="J25" s="49" t="s">
        <v>973</v>
      </c>
      <c r="K25" s="49" t="s">
        <v>973</v>
      </c>
      <c r="M25" s="49"/>
    </row>
    <row r="26" spans="1:13" x14ac:dyDescent="0.3">
      <c r="A26" s="47">
        <v>17</v>
      </c>
      <c r="B26" s="48" t="s">
        <v>1057</v>
      </c>
      <c r="C26" s="47" t="s">
        <v>1055</v>
      </c>
      <c r="D26" s="50">
        <v>44114</v>
      </c>
      <c r="E26" s="50"/>
      <c r="F26" s="50">
        <v>44116</v>
      </c>
      <c r="G26" s="49" t="s">
        <v>973</v>
      </c>
      <c r="H26" s="49" t="s">
        <v>973</v>
      </c>
      <c r="I26" s="49" t="s">
        <v>973</v>
      </c>
      <c r="J26" s="49" t="s">
        <v>973</v>
      </c>
      <c r="K26" s="49" t="s">
        <v>973</v>
      </c>
      <c r="M26" s="49"/>
    </row>
    <row r="27" spans="1:13" x14ac:dyDescent="0.3">
      <c r="A27" s="47">
        <v>18</v>
      </c>
      <c r="B27" s="48" t="s">
        <v>1058</v>
      </c>
      <c r="G27" s="49" t="s">
        <v>973</v>
      </c>
      <c r="H27" s="49" t="s">
        <v>973</v>
      </c>
      <c r="I27" s="49" t="s">
        <v>973</v>
      </c>
      <c r="J27" s="49" t="s">
        <v>973</v>
      </c>
      <c r="M27" s="49"/>
    </row>
    <row r="28" spans="1:13" x14ac:dyDescent="0.3">
      <c r="A28" s="47">
        <v>19</v>
      </c>
      <c r="B28" s="82" t="s">
        <v>1059</v>
      </c>
      <c r="M28" s="49"/>
    </row>
    <row r="29" spans="1:13" x14ac:dyDescent="0.3">
      <c r="A29" s="47">
        <v>20</v>
      </c>
      <c r="B29" s="48" t="s">
        <v>1008</v>
      </c>
      <c r="C29" s="47" t="s">
        <v>1060</v>
      </c>
      <c r="D29" s="50">
        <v>44112</v>
      </c>
      <c r="E29" s="50"/>
      <c r="G29" s="49" t="s">
        <v>973</v>
      </c>
      <c r="M29" s="49"/>
    </row>
    <row r="30" spans="1:13" x14ac:dyDescent="0.3">
      <c r="A30" s="47">
        <v>21</v>
      </c>
      <c r="B30" s="48" t="s">
        <v>1061</v>
      </c>
      <c r="M30" s="49"/>
    </row>
    <row r="31" spans="1:13" x14ac:dyDescent="0.3">
      <c r="A31" s="47">
        <v>22</v>
      </c>
      <c r="B31" s="79" t="s">
        <v>1011</v>
      </c>
      <c r="C31" s="47" t="s">
        <v>1041</v>
      </c>
      <c r="D31" s="50">
        <v>44113</v>
      </c>
      <c r="E31" s="50"/>
      <c r="M31" s="49"/>
    </row>
    <row r="32" spans="1:13" x14ac:dyDescent="0.3">
      <c r="A32" s="47">
        <v>23</v>
      </c>
      <c r="B32" s="79" t="s">
        <v>1062</v>
      </c>
      <c r="M32" s="49"/>
    </row>
    <row r="33" spans="1:13" x14ac:dyDescent="0.3">
      <c r="A33" s="47">
        <v>24</v>
      </c>
      <c r="B33" s="48" t="s">
        <v>1063</v>
      </c>
      <c r="M33" s="49"/>
    </row>
    <row r="34" spans="1:13" x14ac:dyDescent="0.3">
      <c r="A34" s="47">
        <v>25</v>
      </c>
      <c r="B34" s="79" t="s">
        <v>1064</v>
      </c>
      <c r="M34" s="49"/>
    </row>
    <row r="35" spans="1:13" x14ac:dyDescent="0.3">
      <c r="A35" s="47">
        <v>26</v>
      </c>
      <c r="B35" s="48" t="s">
        <v>1013</v>
      </c>
      <c r="C35" s="47" t="s">
        <v>982</v>
      </c>
      <c r="D35" s="50">
        <v>44119</v>
      </c>
      <c r="E35" s="50"/>
      <c r="M35" s="49"/>
    </row>
    <row r="36" spans="1:13" x14ac:dyDescent="0.3">
      <c r="A36" s="47">
        <v>27</v>
      </c>
      <c r="B36" s="48" t="s">
        <v>1019</v>
      </c>
      <c r="C36" s="47" t="s">
        <v>1030</v>
      </c>
      <c r="D36" s="50">
        <v>44134</v>
      </c>
      <c r="E36" s="50"/>
      <c r="M36" s="49"/>
    </row>
    <row r="37" spans="1:13" x14ac:dyDescent="0.3">
      <c r="A37" s="47">
        <v>28</v>
      </c>
      <c r="B37" s="48" t="s">
        <v>1065</v>
      </c>
      <c r="M37" s="49"/>
    </row>
    <row r="38" spans="1:13" ht="20.5" customHeight="1" x14ac:dyDescent="0.3">
      <c r="A38" s="47">
        <v>29</v>
      </c>
      <c r="B38" s="79" t="s">
        <v>1020</v>
      </c>
      <c r="C38" s="78" t="s">
        <v>1360</v>
      </c>
      <c r="D38" s="78"/>
      <c r="E38" s="78"/>
      <c r="F38" s="89">
        <v>44121</v>
      </c>
      <c r="G38" s="90"/>
      <c r="H38" s="90"/>
      <c r="I38" s="90"/>
      <c r="J38" s="90"/>
      <c r="K38" s="90"/>
      <c r="M38" s="49"/>
    </row>
    <row r="39" spans="1:13" x14ac:dyDescent="0.3">
      <c r="A39" s="47">
        <v>30</v>
      </c>
      <c r="B39" s="82" t="s">
        <v>1022</v>
      </c>
      <c r="C39" s="47" t="s">
        <v>1360</v>
      </c>
      <c r="D39" s="50">
        <v>44121</v>
      </c>
      <c r="E39" s="50"/>
      <c r="M39" s="49"/>
    </row>
    <row r="40" spans="1:13" x14ac:dyDescent="0.3">
      <c r="A40" s="47">
        <v>31</v>
      </c>
      <c r="B40" s="48" t="s">
        <v>1023</v>
      </c>
      <c r="M40" s="49"/>
    </row>
    <row r="41" spans="1:13" x14ac:dyDescent="0.3">
      <c r="A41" s="47">
        <v>32</v>
      </c>
      <c r="B41" s="48" t="s">
        <v>1024</v>
      </c>
      <c r="C41" s="47" t="s">
        <v>1361</v>
      </c>
      <c r="D41" s="50">
        <v>44126</v>
      </c>
      <c r="E41" s="50"/>
      <c r="M41" s="49"/>
    </row>
    <row r="42" spans="1:13" x14ac:dyDescent="0.3">
      <c r="A42" s="47">
        <v>33</v>
      </c>
      <c r="B42" s="94" t="s">
        <v>1028</v>
      </c>
      <c r="C42" s="95" t="s">
        <v>1030</v>
      </c>
      <c r="D42" s="96">
        <v>44127</v>
      </c>
      <c r="E42" s="96"/>
      <c r="F42" s="96">
        <v>44134</v>
      </c>
      <c r="G42" s="97"/>
      <c r="H42" s="97"/>
      <c r="I42" s="97"/>
      <c r="J42" s="97"/>
      <c r="K42" s="97"/>
      <c r="M42" s="49"/>
    </row>
    <row r="43" spans="1:13" ht="23.5" customHeight="1" x14ac:dyDescent="0.35">
      <c r="A43" s="56">
        <v>34</v>
      </c>
      <c r="B43" s="57" t="s">
        <v>1069</v>
      </c>
      <c r="L43" s="163" t="s">
        <v>1066</v>
      </c>
      <c r="M43" s="92" t="s">
        <v>1067</v>
      </c>
    </row>
    <row r="44" spans="1:13" ht="29" x14ac:dyDescent="0.35">
      <c r="A44" s="56">
        <v>35</v>
      </c>
      <c r="B44" s="93" t="s">
        <v>1074</v>
      </c>
      <c r="L44" s="163" t="s">
        <v>1068</v>
      </c>
      <c r="M44" s="49"/>
    </row>
    <row r="45" spans="1:13" ht="26" x14ac:dyDescent="0.3">
      <c r="A45" s="109">
        <v>36</v>
      </c>
      <c r="B45" s="108" t="s">
        <v>1201</v>
      </c>
      <c r="C45" s="47" t="s">
        <v>104</v>
      </c>
      <c r="D45" s="50">
        <v>44147</v>
      </c>
      <c r="M45" s="49"/>
    </row>
    <row r="46" spans="1:13" x14ac:dyDescent="0.3">
      <c r="A46" s="47">
        <v>37</v>
      </c>
      <c r="B46" s="48" t="s">
        <v>1202</v>
      </c>
      <c r="M46" s="49"/>
    </row>
    <row r="47" spans="1:13" x14ac:dyDescent="0.3">
      <c r="A47" s="109">
        <v>38</v>
      </c>
      <c r="B47" s="48" t="s">
        <v>1219</v>
      </c>
      <c r="M47" s="49"/>
    </row>
    <row r="48" spans="1:13" x14ac:dyDescent="0.3">
      <c r="A48" s="47">
        <v>39</v>
      </c>
      <c r="B48" s="48" t="s">
        <v>1439</v>
      </c>
      <c r="M48" s="49"/>
    </row>
    <row r="49" spans="1:13" ht="14.5" x14ac:dyDescent="0.35">
      <c r="A49" s="109">
        <v>40</v>
      </c>
      <c r="B49" s="48" t="s">
        <v>1438</v>
      </c>
      <c r="L49" s="162" t="s">
        <v>1369</v>
      </c>
      <c r="M49" s="49"/>
    </row>
    <row r="50" spans="1:13" ht="14.5" x14ac:dyDescent="0.35">
      <c r="A50" s="47">
        <v>41</v>
      </c>
      <c r="B50" s="48" t="s">
        <v>1405</v>
      </c>
      <c r="L50" s="162" t="s">
        <v>1404</v>
      </c>
      <c r="M50" s="49"/>
    </row>
    <row r="51" spans="1:13" x14ac:dyDescent="0.3">
      <c r="A51" s="47">
        <v>42</v>
      </c>
      <c r="B51" s="48" t="s">
        <v>1407</v>
      </c>
      <c r="M51" s="49"/>
    </row>
    <row r="52" spans="1:13" ht="14.5" x14ac:dyDescent="0.35">
      <c r="A52" s="47">
        <v>43</v>
      </c>
      <c r="B52" s="48" t="s">
        <v>1437</v>
      </c>
      <c r="L52" s="162" t="s">
        <v>1436</v>
      </c>
      <c r="M52" s="49"/>
    </row>
    <row r="53" spans="1:13" ht="14.5" x14ac:dyDescent="0.35">
      <c r="A53" s="47">
        <v>44</v>
      </c>
      <c r="B53" s="48" t="s">
        <v>1455</v>
      </c>
      <c r="L53" s="162" t="s">
        <v>1454</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2020-12-02T21:40:56Z</dcterms:modified>
</cp:coreProperties>
</file>