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9CD587B0-9762-4DCF-9762-C5E853FCEB3B}" xr6:coauthVersionLast="45" xr6:coauthVersionMax="45" xr10:uidLastSave="{00000000-0000-0000-0000-000000000000}"/>
  <bookViews>
    <workbookView xWindow="28680" yWindow="-120" windowWidth="29040" windowHeight="15990" tabRatio="833"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9" i="2" l="1"/>
  <c r="A98" i="2"/>
  <c r="A97" i="2"/>
  <c r="A96" i="2"/>
  <c r="A95" i="2"/>
  <c r="A94" i="2"/>
  <c r="A93" i="2"/>
  <c r="A92" i="2"/>
  <c r="A91" i="2"/>
  <c r="A48" i="2"/>
  <c r="A49" i="2"/>
  <c r="A50" i="2"/>
  <c r="A51" i="2"/>
  <c r="A90" i="2"/>
  <c r="A89" i="2"/>
  <c r="A88" i="2"/>
  <c r="A87" i="2"/>
  <c r="A86" i="2"/>
  <c r="A85" i="2"/>
  <c r="A84" i="2"/>
  <c r="A83" i="2"/>
  <c r="A82" i="2"/>
  <c r="A81" i="2"/>
  <c r="A80" i="2"/>
  <c r="AD98" i="2" l="1"/>
  <c r="AD99" i="2"/>
  <c r="B99" i="2" l="1"/>
  <c r="AV99" i="2"/>
  <c r="B98" i="2"/>
  <c r="AV98" i="2"/>
  <c r="F99" i="2" l="1"/>
  <c r="F98" i="2"/>
  <c r="G116" i="8" l="1"/>
  <c r="G115" i="8"/>
  <c r="AA8" i="8" l="1"/>
  <c r="AA7" i="8"/>
  <c r="AA6" i="8"/>
  <c r="AA5" i="8"/>
  <c r="AA4" i="8"/>
  <c r="AA3" i="8"/>
  <c r="Z8" i="8"/>
  <c r="Z7" i="8"/>
  <c r="Z6" i="8"/>
  <c r="Z5" i="8"/>
  <c r="Z4" i="8"/>
  <c r="Z3" i="8"/>
  <c r="Y8" i="8"/>
  <c r="Y7" i="8"/>
  <c r="Y6" i="8"/>
  <c r="Y5" i="8"/>
  <c r="Y4" i="8"/>
  <c r="Y3" i="8"/>
  <c r="W6" i="8"/>
  <c r="W5" i="8"/>
  <c r="W4" i="8"/>
  <c r="X4" i="8"/>
  <c r="X8" i="8"/>
  <c r="X7" i="8"/>
  <c r="X6" i="8"/>
  <c r="X5" i="8"/>
  <c r="X3" i="8"/>
  <c r="W7" i="8"/>
  <c r="W8" i="8"/>
  <c r="W3" i="8"/>
  <c r="AV94" i="2" l="1"/>
  <c r="AD91" i="2" l="1"/>
  <c r="AD92" i="2"/>
  <c r="AD93" i="2"/>
  <c r="AD94" i="2"/>
  <c r="AD95" i="2"/>
  <c r="AD96" i="2"/>
  <c r="AD97" i="2"/>
  <c r="B97" i="2"/>
  <c r="AV97" i="2"/>
  <c r="F97" i="2" l="1"/>
  <c r="AV60" i="2"/>
  <c r="G114" i="8" l="1"/>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AV96" i="2"/>
  <c r="F96" i="2" l="1"/>
  <c r="AV95" i="2"/>
  <c r="AV93" i="2"/>
  <c r="AV92" i="2"/>
  <c r="AV91" i="2"/>
  <c r="G113" i="8" l="1"/>
  <c r="F95" i="2"/>
  <c r="F94" i="2"/>
  <c r="F93" i="2"/>
  <c r="F92" i="2"/>
  <c r="F91"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7" i="2"/>
  <c r="AD68" i="2"/>
  <c r="AD69" i="2"/>
  <c r="AD70" i="2"/>
  <c r="AD71" i="2"/>
  <c r="AD72" i="2"/>
  <c r="AD73" i="2"/>
  <c r="AD74" i="2"/>
  <c r="AD75" i="2"/>
  <c r="AD76" i="2"/>
  <c r="AD77" i="2"/>
  <c r="AD78" i="2"/>
  <c r="AD79" i="2"/>
  <c r="AD80" i="2"/>
  <c r="AD81" i="2"/>
  <c r="AD82" i="2"/>
  <c r="AD83" i="2"/>
  <c r="AD84" i="2"/>
  <c r="AD85" i="2"/>
  <c r="AD86" i="2"/>
  <c r="AD87" i="2"/>
  <c r="AD88" i="2"/>
  <c r="AD89" i="2"/>
  <c r="AD90" i="2"/>
  <c r="AD9" i="2"/>
  <c r="AV8" i="2"/>
  <c r="AV9" i="2"/>
  <c r="AV10" i="2"/>
  <c r="AV11" i="2"/>
  <c r="AV12" i="2"/>
  <c r="AV13" i="2"/>
  <c r="AV14" i="2"/>
  <c r="AV15" i="2"/>
  <c r="AV16" i="2"/>
  <c r="AV17" i="2"/>
  <c r="AV18" i="2"/>
  <c r="AV19" i="2"/>
  <c r="AV20" i="2"/>
  <c r="AV21" i="2"/>
  <c r="AV22" i="2"/>
  <c r="AV23" i="2"/>
  <c r="AV24" i="2"/>
  <c r="AV25" i="2"/>
  <c r="AV26" i="2"/>
  <c r="AV27" i="2"/>
  <c r="AV28" i="2"/>
  <c r="AV29" i="2"/>
  <c r="AV30" i="2"/>
  <c r="AV31" i="2"/>
  <c r="AV32" i="2"/>
  <c r="AV33" i="2"/>
  <c r="AV34" i="2"/>
  <c r="AV35" i="2"/>
  <c r="AV36" i="2"/>
  <c r="AV37" i="2"/>
  <c r="AV38" i="2"/>
  <c r="AV39" i="2"/>
  <c r="AV40" i="2"/>
  <c r="AV41" i="2"/>
  <c r="AV42" i="2"/>
  <c r="AV43" i="2"/>
  <c r="AV44" i="2"/>
  <c r="AV45" i="2"/>
  <c r="AV46" i="2"/>
  <c r="AV47" i="2"/>
  <c r="AV48" i="2"/>
  <c r="AV49" i="2"/>
  <c r="AV50" i="2"/>
  <c r="AV51" i="2"/>
  <c r="AV52" i="2"/>
  <c r="AV53" i="2"/>
  <c r="AV54" i="2"/>
  <c r="AV55" i="2"/>
  <c r="AV56" i="2"/>
  <c r="AV57" i="2"/>
  <c r="AV58" i="2"/>
  <c r="AV59" i="2"/>
  <c r="AV61" i="2"/>
  <c r="AV62" i="2"/>
  <c r="AV63" i="2"/>
  <c r="AV64" i="2"/>
  <c r="AV65" i="2"/>
  <c r="AV66" i="2"/>
  <c r="AV67" i="2"/>
  <c r="AV68" i="2"/>
  <c r="AV69" i="2"/>
  <c r="AV70" i="2"/>
  <c r="AV71" i="2"/>
  <c r="AV72" i="2"/>
  <c r="AV73" i="2"/>
  <c r="AV74" i="2"/>
  <c r="AV75" i="2"/>
  <c r="AV76" i="2"/>
  <c r="AV77" i="2"/>
  <c r="AV78" i="2"/>
  <c r="AV79" i="2"/>
  <c r="AV80" i="2"/>
  <c r="AV81" i="2"/>
  <c r="AV82" i="2"/>
  <c r="AV83" i="2"/>
  <c r="AV84" i="2"/>
  <c r="AV85" i="2"/>
  <c r="AV86" i="2"/>
  <c r="AV87" i="2"/>
  <c r="AV88" i="2"/>
  <c r="AV89" i="2"/>
  <c r="AV90" i="2"/>
  <c r="AD8"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A79" i="2"/>
  <c r="E41" i="9"/>
  <c r="A81" i="9" l="1"/>
  <c r="D81" i="9" s="1"/>
  <c r="G106" i="8"/>
  <c r="G105" i="8"/>
  <c r="G107" i="8"/>
  <c r="AD75" i="9"/>
  <c r="F79" i="2"/>
  <c r="I75" i="9"/>
  <c r="I76" i="9"/>
  <c r="F80" i="2"/>
  <c r="F74" i="9"/>
  <c r="E74" i="9"/>
  <c r="C74" i="9"/>
  <c r="B74" i="9"/>
  <c r="F73" i="9"/>
  <c r="E73" i="9"/>
  <c r="C73" i="9"/>
  <c r="B73" i="9"/>
  <c r="G104" i="8" l="1"/>
  <c r="AD74" i="9"/>
  <c r="AD73" i="9"/>
  <c r="G102" i="8"/>
  <c r="A77" i="2"/>
  <c r="A78" i="2"/>
  <c r="B72" i="9"/>
  <c r="C72" i="9"/>
  <c r="E72" i="9"/>
  <c r="F72" i="9"/>
  <c r="A76" i="2"/>
  <c r="F76" i="2" l="1"/>
  <c r="A79" i="9"/>
  <c r="D79" i="9" s="1"/>
  <c r="A77" i="9"/>
  <c r="D77" i="9" s="1"/>
  <c r="A78" i="9"/>
  <c r="D78" i="9" s="1"/>
  <c r="AD72" i="9"/>
  <c r="I72" i="9"/>
  <c r="F78" i="2"/>
  <c r="I74" i="9"/>
  <c r="I73" i="9"/>
  <c r="F77" i="2"/>
  <c r="E71" i="9"/>
  <c r="B71" i="9"/>
  <c r="C71" i="9"/>
  <c r="F71" i="9"/>
  <c r="A75" i="2"/>
  <c r="G58" i="8" l="1"/>
  <c r="A76" i="9"/>
  <c r="D76" i="9" s="1"/>
  <c r="AD71" i="9"/>
  <c r="F75" i="2"/>
  <c r="I71" i="9"/>
  <c r="G103" i="8"/>
  <c r="G101" i="8"/>
  <c r="F45" i="9"/>
  <c r="F40" i="9"/>
  <c r="G100" i="8" l="1"/>
  <c r="A71" i="2"/>
  <c r="F71" i="2" l="1"/>
  <c r="I67" i="9"/>
  <c r="B65" i="9"/>
  <c r="C65" i="9"/>
  <c r="E65" i="9"/>
  <c r="F65" i="9"/>
  <c r="B66" i="9"/>
  <c r="C66" i="9"/>
  <c r="E66" i="9"/>
  <c r="F66" i="9"/>
  <c r="B67" i="9"/>
  <c r="C67" i="9"/>
  <c r="E67" i="9"/>
  <c r="F67" i="9"/>
  <c r="B68" i="9"/>
  <c r="C68" i="9"/>
  <c r="E68" i="9"/>
  <c r="F68" i="9"/>
  <c r="B69" i="9"/>
  <c r="C69" i="9"/>
  <c r="E69" i="9"/>
  <c r="F69" i="9"/>
  <c r="B70" i="9"/>
  <c r="C70" i="9"/>
  <c r="E70" i="9"/>
  <c r="F70" i="9"/>
  <c r="A72" i="2"/>
  <c r="A73" i="2"/>
  <c r="A74" i="2"/>
  <c r="A69" i="2"/>
  <c r="A70" i="2"/>
  <c r="A75" i="9" l="1"/>
  <c r="A73" i="9"/>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l="1"/>
  <c r="A67" i="9"/>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J70" i="2" l="1"/>
  <c r="N69" i="2"/>
  <c r="N70" i="2"/>
  <c r="J69" i="2"/>
  <c r="J22" i="2"/>
  <c r="N40" i="2"/>
  <c r="N24" i="2"/>
  <c r="J42" i="2"/>
  <c r="N21" i="2"/>
  <c r="N68" i="2"/>
  <c r="J60" i="2"/>
  <c r="J68" i="2"/>
  <c r="N22" i="2"/>
  <c r="J40" i="2"/>
  <c r="J24" i="2"/>
  <c r="N42" i="2"/>
  <c r="J29" i="2"/>
  <c r="N20" i="2"/>
  <c r="N60" i="2"/>
  <c r="N29" i="2"/>
  <c r="J20" i="2"/>
  <c r="J21" i="2"/>
  <c r="M69" i="2"/>
  <c r="L70" i="2"/>
  <c r="K69" i="2"/>
  <c r="M70" i="2"/>
  <c r="L69" i="2"/>
  <c r="K70" i="2"/>
  <c r="K24" i="2"/>
  <c r="K60" i="2"/>
  <c r="M68" i="2"/>
  <c r="M22" i="2"/>
  <c r="M42" i="2"/>
  <c r="M29" i="2"/>
  <c r="L21" i="2"/>
  <c r="L20" i="2"/>
  <c r="L40" i="2"/>
  <c r="K21" i="2"/>
  <c r="L24" i="2"/>
  <c r="L60" i="2"/>
  <c r="K68" i="2"/>
  <c r="K22" i="2"/>
  <c r="K42" i="2"/>
  <c r="K29" i="2"/>
  <c r="M20" i="2"/>
  <c r="M40" i="2"/>
  <c r="M24" i="2"/>
  <c r="M60" i="2"/>
  <c r="L68" i="2"/>
  <c r="L22" i="2"/>
  <c r="L42" i="2"/>
  <c r="L29" i="2"/>
  <c r="K20" i="2"/>
  <c r="K40" i="2"/>
  <c r="M21" i="2"/>
  <c r="D18" i="9"/>
  <c r="J70" i="9" l="1"/>
  <c r="J68" i="9"/>
  <c r="J69" i="9"/>
  <c r="AW60" i="2"/>
  <c r="J60" i="9"/>
  <c r="AW70" i="2"/>
  <c r="AW69" i="2"/>
  <c r="J21" i="9"/>
  <c r="J40" i="9"/>
  <c r="AW40" i="2"/>
  <c r="J24" i="9"/>
  <c r="J20" i="9"/>
  <c r="J29" i="9"/>
  <c r="J22" i="9"/>
  <c r="AW42" i="2"/>
  <c r="J42" i="9"/>
  <c r="AW21" i="2"/>
  <c r="AW22" i="2"/>
  <c r="AW29" i="2"/>
  <c r="AW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M98" i="2" l="1"/>
  <c r="L98" i="2"/>
  <c r="L99" i="2"/>
  <c r="M99" i="2"/>
  <c r="K99" i="2"/>
  <c r="J99" i="2"/>
  <c r="N99" i="2"/>
  <c r="J98" i="2"/>
  <c r="J97" i="2"/>
  <c r="K98" i="2"/>
  <c r="N98" i="2"/>
  <c r="K96" i="2"/>
  <c r="K97" i="2"/>
  <c r="J96" i="2"/>
  <c r="N95" i="2"/>
  <c r="N92" i="2"/>
  <c r="N48" i="2"/>
  <c r="J51" i="2"/>
  <c r="J89" i="2"/>
  <c r="J87" i="2"/>
  <c r="J82" i="2"/>
  <c r="J85" i="2"/>
  <c r="N81" i="2"/>
  <c r="N79" i="2"/>
  <c r="N76" i="2"/>
  <c r="N78" i="2"/>
  <c r="J71" i="2"/>
  <c r="J10" i="2"/>
  <c r="N55" i="2"/>
  <c r="N36" i="2"/>
  <c r="N64" i="2"/>
  <c r="J13" i="2"/>
  <c r="N63" i="2"/>
  <c r="N43" i="2"/>
  <c r="N27" i="2"/>
  <c r="J30" i="2"/>
  <c r="J62" i="2"/>
  <c r="N31" i="2"/>
  <c r="N67" i="2"/>
  <c r="J33" i="2"/>
  <c r="J32" i="2"/>
  <c r="N66" i="2"/>
  <c r="N10" i="2"/>
  <c r="J55" i="2"/>
  <c r="J36" i="2"/>
  <c r="J64" i="2"/>
  <c r="N13" i="2"/>
  <c r="J63" i="2"/>
  <c r="J43" i="2"/>
  <c r="N8" i="2"/>
  <c r="N37" i="2"/>
  <c r="J38" i="2"/>
  <c r="N59" i="2"/>
  <c r="J11" i="2"/>
  <c r="M96" i="2"/>
  <c r="J95" i="2"/>
  <c r="J92" i="2"/>
  <c r="N89" i="2"/>
  <c r="J86" i="2"/>
  <c r="J81" i="2"/>
  <c r="J78" i="2"/>
  <c r="J73" i="2"/>
  <c r="J74" i="2"/>
  <c r="N44" i="2"/>
  <c r="N52" i="2"/>
  <c r="J54" i="2"/>
  <c r="N34" i="2"/>
  <c r="N58" i="2"/>
  <c r="N17" i="2"/>
  <c r="J52" i="2"/>
  <c r="J19" i="2"/>
  <c r="N32" i="2"/>
  <c r="J23" i="2"/>
  <c r="N62" i="2"/>
  <c r="L97" i="2"/>
  <c r="J93" i="2"/>
  <c r="N91" i="2"/>
  <c r="N50" i="2"/>
  <c r="N90" i="2"/>
  <c r="N86" i="2"/>
  <c r="J80" i="2"/>
  <c r="N75" i="2"/>
  <c r="N73" i="2"/>
  <c r="J14" i="2"/>
  <c r="N25" i="2"/>
  <c r="J46" i="2"/>
  <c r="J34" i="2"/>
  <c r="J57" i="2"/>
  <c r="J59" i="2"/>
  <c r="J12" i="2"/>
  <c r="J25" i="2"/>
  <c r="N46" i="2"/>
  <c r="M97" i="2"/>
  <c r="L96" i="2"/>
  <c r="J94" i="2"/>
  <c r="N93" i="2"/>
  <c r="J91" i="2"/>
  <c r="N49" i="2"/>
  <c r="J49" i="2"/>
  <c r="N88" i="2"/>
  <c r="J90" i="2"/>
  <c r="N84" i="2"/>
  <c r="N82" i="2"/>
  <c r="J83" i="2"/>
  <c r="N80" i="2"/>
  <c r="J76" i="2"/>
  <c r="J77" i="2"/>
  <c r="N71" i="2"/>
  <c r="N72" i="2"/>
  <c r="J65" i="2"/>
  <c r="N56" i="2"/>
  <c r="J53" i="2"/>
  <c r="N61" i="2"/>
  <c r="N39" i="2"/>
  <c r="J27" i="2"/>
  <c r="N33" i="2"/>
  <c r="N16" i="2"/>
  <c r="N28" i="2"/>
  <c r="J8" i="2"/>
  <c r="N41" i="2"/>
  <c r="N18" i="2"/>
  <c r="N65" i="2"/>
  <c r="J56" i="2"/>
  <c r="N53" i="2"/>
  <c r="J61" i="2"/>
  <c r="J39" i="2"/>
  <c r="N23" i="2"/>
  <c r="N57" i="2"/>
  <c r="J66" i="2"/>
  <c r="N54" i="2"/>
  <c r="J37" i="2"/>
  <c r="J31" i="2"/>
  <c r="J67" i="2"/>
  <c r="N97" i="2"/>
  <c r="N94" i="2"/>
  <c r="J48" i="2"/>
  <c r="J50" i="2"/>
  <c r="N87" i="2"/>
  <c r="J84" i="2"/>
  <c r="J79" i="2"/>
  <c r="J75" i="2"/>
  <c r="J72" i="2"/>
  <c r="N45" i="2"/>
  <c r="J17" i="2"/>
  <c r="N47" i="2"/>
  <c r="N19" i="2"/>
  <c r="J41" i="2"/>
  <c r="N35" i="2"/>
  <c r="N26" i="2"/>
  <c r="J45" i="2"/>
  <c r="J44" i="2"/>
  <c r="J47" i="2"/>
  <c r="J18" i="2"/>
  <c r="J28" i="2"/>
  <c r="N96" i="2"/>
  <c r="M95" i="2"/>
  <c r="N51" i="2"/>
  <c r="J88" i="2"/>
  <c r="N85" i="2"/>
  <c r="N83" i="2"/>
  <c r="N77" i="2"/>
  <c r="N74" i="2"/>
  <c r="N12" i="2"/>
  <c r="N15" i="2"/>
  <c r="N9" i="2"/>
  <c r="J26" i="2"/>
  <c r="N11" i="2"/>
  <c r="N30" i="2"/>
  <c r="N38" i="2"/>
  <c r="N14" i="2"/>
  <c r="J15" i="2"/>
  <c r="J9" i="2"/>
  <c r="J35" i="2"/>
  <c r="J58" i="2"/>
  <c r="J16" i="2"/>
  <c r="J48" i="9"/>
  <c r="K8" i="2"/>
  <c r="K92" i="2"/>
  <c r="L95" i="2"/>
  <c r="M91" i="2"/>
  <c r="K94" i="2"/>
  <c r="M51" i="2"/>
  <c r="K51" i="2"/>
  <c r="L51" i="2"/>
  <c r="K89" i="2"/>
  <c r="L89" i="2"/>
  <c r="M89" i="2"/>
  <c r="K82" i="2"/>
  <c r="K86" i="2"/>
  <c r="L84" i="2"/>
  <c r="M84" i="2"/>
  <c r="L79" i="2"/>
  <c r="M76" i="2"/>
  <c r="M78" i="2"/>
  <c r="K75" i="2"/>
  <c r="K71" i="2"/>
  <c r="M74" i="2"/>
  <c r="K72" i="2"/>
  <c r="K64" i="2"/>
  <c r="K47" i="2"/>
  <c r="K31" i="2"/>
  <c r="K30" i="2"/>
  <c r="K52" i="2"/>
  <c r="M33" i="2"/>
  <c r="L65" i="2"/>
  <c r="L43" i="2"/>
  <c r="L19" i="2"/>
  <c r="L27" i="2"/>
  <c r="M30" i="2"/>
  <c r="L56" i="2"/>
  <c r="L64" i="2"/>
  <c r="L47" i="2"/>
  <c r="L31" i="2"/>
  <c r="L30" i="2"/>
  <c r="L52" i="2"/>
  <c r="K33" i="2"/>
  <c r="M41" i="2"/>
  <c r="M26" i="2"/>
  <c r="K34" i="2"/>
  <c r="K67" i="2"/>
  <c r="L28" i="2"/>
  <c r="L44" i="2"/>
  <c r="K36" i="2"/>
  <c r="K17" i="2"/>
  <c r="M62" i="2"/>
  <c r="M34" i="2"/>
  <c r="M35" i="2"/>
  <c r="M11" i="2"/>
  <c r="M67" i="2"/>
  <c r="M16" i="2"/>
  <c r="M23" i="2"/>
  <c r="M57" i="2"/>
  <c r="L26" i="2"/>
  <c r="K43" i="2"/>
  <c r="M65" i="2"/>
  <c r="M43" i="2"/>
  <c r="M27" i="2"/>
  <c r="M55" i="2"/>
  <c r="K11" i="2"/>
  <c r="M93" i="2"/>
  <c r="L92" i="2"/>
  <c r="K91" i="2"/>
  <c r="L94" i="2"/>
  <c r="M49" i="2"/>
  <c r="K49" i="2"/>
  <c r="L49" i="2"/>
  <c r="K87" i="2"/>
  <c r="L87" i="2"/>
  <c r="M87" i="2"/>
  <c r="K81" i="2"/>
  <c r="K83" i="2"/>
  <c r="L85" i="2"/>
  <c r="M85" i="2"/>
  <c r="M79" i="2"/>
  <c r="K76" i="2"/>
  <c r="M77" i="2"/>
  <c r="L75" i="2"/>
  <c r="L71" i="2"/>
  <c r="K73" i="2"/>
  <c r="L74" i="2"/>
  <c r="K32" i="2"/>
  <c r="K38" i="2"/>
  <c r="K55" i="2"/>
  <c r="K57" i="2"/>
  <c r="K25" i="2"/>
  <c r="M61" i="2"/>
  <c r="M12" i="2"/>
  <c r="L14" i="2"/>
  <c r="L58" i="2"/>
  <c r="L59" i="2"/>
  <c r="M54" i="2"/>
  <c r="K35" i="2"/>
  <c r="L32" i="2"/>
  <c r="L38" i="2"/>
  <c r="L55" i="2"/>
  <c r="L57" i="2"/>
  <c r="L25" i="2"/>
  <c r="K61" i="2"/>
  <c r="K12" i="2"/>
  <c r="M56" i="2"/>
  <c r="M8" i="2"/>
  <c r="L9" i="2"/>
  <c r="L41" i="2"/>
  <c r="K46" i="2"/>
  <c r="L33" i="2"/>
  <c r="K41" i="2"/>
  <c r="K26" i="2"/>
  <c r="M19" i="2"/>
  <c r="M53" i="2"/>
  <c r="M52" i="2"/>
  <c r="K62" i="2"/>
  <c r="K93" i="2"/>
  <c r="L91" i="2"/>
  <c r="M48" i="2"/>
  <c r="K48" i="2"/>
  <c r="L48" i="2"/>
  <c r="K88" i="2"/>
  <c r="L88" i="2"/>
  <c r="M88" i="2"/>
  <c r="K84" i="2"/>
  <c r="L82" i="2"/>
  <c r="L86" i="2"/>
  <c r="M82" i="2"/>
  <c r="M86" i="2"/>
  <c r="K79" i="2"/>
  <c r="M80" i="2"/>
  <c r="L76" i="2"/>
  <c r="K77" i="2"/>
  <c r="K78" i="2"/>
  <c r="M73" i="2"/>
  <c r="M72" i="2"/>
  <c r="K16" i="2"/>
  <c r="K23" i="2"/>
  <c r="K63" i="2"/>
  <c r="K54" i="2"/>
  <c r="M18" i="2"/>
  <c r="L10" i="2"/>
  <c r="L45" i="2"/>
  <c r="L46" i="2"/>
  <c r="L39" i="2"/>
  <c r="K9" i="2"/>
  <c r="M25" i="2"/>
  <c r="K65" i="2"/>
  <c r="K39" i="2"/>
  <c r="L16" i="2"/>
  <c r="L23" i="2"/>
  <c r="L63" i="2"/>
  <c r="L54" i="2"/>
  <c r="K18" i="2"/>
  <c r="M37" i="2"/>
  <c r="M10" i="2"/>
  <c r="L17" i="2"/>
  <c r="K58" i="2"/>
  <c r="L61" i="2"/>
  <c r="L12" i="2"/>
  <c r="K56" i="2"/>
  <c r="M14" i="2"/>
  <c r="M58" i="2"/>
  <c r="M59" i="2"/>
  <c r="M64" i="2"/>
  <c r="M47" i="2"/>
  <c r="M63" i="2"/>
  <c r="L36" i="2"/>
  <c r="L8" i="2"/>
  <c r="M45" i="2"/>
  <c r="M39" i="2"/>
  <c r="M32" i="2"/>
  <c r="M66" i="2"/>
  <c r="L37" i="2"/>
  <c r="K27" i="2"/>
  <c r="M94" i="2"/>
  <c r="L93" i="2"/>
  <c r="M92" i="2"/>
  <c r="K95" i="2"/>
  <c r="M50" i="2"/>
  <c r="K50" i="2"/>
  <c r="L50" i="2"/>
  <c r="K90" i="2"/>
  <c r="L90" i="2"/>
  <c r="M90" i="2"/>
  <c r="K85" i="2"/>
  <c r="L81" i="2"/>
  <c r="L83" i="2"/>
  <c r="M81" i="2"/>
  <c r="M83" i="2"/>
  <c r="K80" i="2"/>
  <c r="L80" i="2"/>
  <c r="L78" i="2"/>
  <c r="L77" i="2"/>
  <c r="M75" i="2"/>
  <c r="M71" i="2"/>
  <c r="K74" i="2"/>
  <c r="L73" i="2"/>
  <c r="L72" i="2"/>
  <c r="K53" i="2"/>
  <c r="K15" i="2"/>
  <c r="K66" i="2"/>
  <c r="K13" i="2"/>
  <c r="M28" i="2"/>
  <c r="M44" i="2"/>
  <c r="L62" i="2"/>
  <c r="L34" i="2"/>
  <c r="L35" i="2"/>
  <c r="L11" i="2"/>
  <c r="L67" i="2"/>
  <c r="M15" i="2"/>
  <c r="M13" i="2"/>
  <c r="K45" i="2"/>
  <c r="K59" i="2"/>
  <c r="L53" i="2"/>
  <c r="L15" i="2"/>
  <c r="L66" i="2"/>
  <c r="L13" i="2"/>
  <c r="K28" i="2"/>
  <c r="K44" i="2"/>
  <c r="M36" i="2"/>
  <c r="M17" i="2"/>
  <c r="M31" i="2"/>
  <c r="K10" i="2"/>
  <c r="K19" i="2"/>
  <c r="L18" i="2"/>
  <c r="K37" i="2"/>
  <c r="M46" i="2"/>
  <c r="M9" i="2"/>
  <c r="M38" i="2"/>
  <c r="K14" i="2"/>
  <c r="M21" i="9"/>
  <c r="L42" i="9"/>
  <c r="L21" i="9"/>
  <c r="L24" i="9"/>
  <c r="M42" i="9"/>
  <c r="M24" i="9"/>
  <c r="L40" i="9"/>
  <c r="AW20" i="2"/>
  <c r="K42" i="9"/>
  <c r="K40" i="9"/>
  <c r="K21" i="9"/>
  <c r="K24" i="9"/>
  <c r="AW68" i="2"/>
  <c r="AW85" i="2" l="1"/>
  <c r="AW96" i="2"/>
  <c r="AW94" i="2"/>
  <c r="J77" i="9"/>
  <c r="AW82" i="2"/>
  <c r="AW73" i="2"/>
  <c r="AW90" i="2"/>
  <c r="J74" i="9"/>
  <c r="AW67" i="2"/>
  <c r="AW64" i="2"/>
  <c r="J71" i="9"/>
  <c r="AW81" i="2"/>
  <c r="AW95" i="2"/>
  <c r="AW98" i="2"/>
  <c r="AW99" i="2"/>
  <c r="J58" i="9"/>
  <c r="AW74" i="2"/>
  <c r="J72" i="9"/>
  <c r="AW87" i="2"/>
  <c r="AW97" i="2"/>
  <c r="AW65" i="2"/>
  <c r="J65" i="9"/>
  <c r="J76" i="9"/>
  <c r="AW84" i="2"/>
  <c r="AW75" i="2"/>
  <c r="AW62" i="2"/>
  <c r="J73" i="9"/>
  <c r="AW89" i="2"/>
  <c r="J64" i="9"/>
  <c r="AW66" i="2"/>
  <c r="AW78" i="2"/>
  <c r="AW77" i="2"/>
  <c r="J75" i="9"/>
  <c r="J67" i="9"/>
  <c r="J66" i="9"/>
  <c r="J61" i="9"/>
  <c r="AW61" i="2"/>
  <c r="AW72" i="2"/>
  <c r="AW80" i="2"/>
  <c r="J59" i="9"/>
  <c r="J80" i="9"/>
  <c r="AW91" i="2"/>
  <c r="J78" i="9"/>
  <c r="AW59" i="2"/>
  <c r="J62" i="9"/>
  <c r="AW63" i="2"/>
  <c r="AW76" i="2"/>
  <c r="J82" i="9"/>
  <c r="AW83" i="2"/>
  <c r="J79" i="9"/>
  <c r="AW71" i="2"/>
  <c r="AW88" i="2"/>
  <c r="AW93" i="2"/>
  <c r="AW86" i="2"/>
  <c r="AW58" i="2"/>
  <c r="J81" i="9"/>
  <c r="J63" i="9"/>
  <c r="AW79" i="2"/>
  <c r="AW92" i="2"/>
  <c r="AW38" i="2"/>
  <c r="J18" i="9"/>
  <c r="AW47" i="2"/>
  <c r="J23" i="9"/>
  <c r="AW52" i="2"/>
  <c r="J43" i="9"/>
  <c r="J36" i="9"/>
  <c r="J32" i="9"/>
  <c r="AW55" i="2"/>
  <c r="AW48" i="2"/>
  <c r="J35" i="9"/>
  <c r="J9" i="9"/>
  <c r="J47" i="9"/>
  <c r="J17" i="9"/>
  <c r="J31" i="9"/>
  <c r="AW57" i="2"/>
  <c r="AW53" i="2"/>
  <c r="AW41" i="2"/>
  <c r="J53" i="9"/>
  <c r="AW46" i="2"/>
  <c r="J57" i="9"/>
  <c r="J14" i="9"/>
  <c r="AW44" i="2"/>
  <c r="J38" i="9"/>
  <c r="J55" i="9"/>
  <c r="J33" i="9"/>
  <c r="J30" i="9"/>
  <c r="J13" i="9"/>
  <c r="J10" i="9"/>
  <c r="J50" i="9"/>
  <c r="J16" i="9"/>
  <c r="J15" i="9"/>
  <c r="J44" i="9"/>
  <c r="J41" i="9"/>
  <c r="AW45" i="2"/>
  <c r="J37" i="9"/>
  <c r="J56" i="9"/>
  <c r="J8" i="9"/>
  <c r="J27" i="9"/>
  <c r="AW56" i="2"/>
  <c r="J49" i="9"/>
  <c r="J25" i="9"/>
  <c r="J34" i="9"/>
  <c r="J19" i="9"/>
  <c r="AW37" i="2"/>
  <c r="AW51" i="2"/>
  <c r="J26" i="9"/>
  <c r="J28" i="9"/>
  <c r="J45" i="9"/>
  <c r="AW54" i="2"/>
  <c r="J39" i="9"/>
  <c r="AW39" i="2"/>
  <c r="AW49" i="2"/>
  <c r="J12" i="9"/>
  <c r="J46" i="9"/>
  <c r="AW50" i="2"/>
  <c r="J52" i="9"/>
  <c r="J54" i="9"/>
  <c r="J11" i="9"/>
  <c r="AW43" i="2"/>
  <c r="AW36" i="2"/>
  <c r="J51" i="9"/>
  <c r="AW11" i="2"/>
  <c r="AW12" i="2"/>
  <c r="AW23" i="2"/>
  <c r="AW34" i="2"/>
  <c r="AW13" i="2"/>
  <c r="AW10" i="2"/>
  <c r="AW27" i="2"/>
  <c r="AW14" i="2"/>
  <c r="AW19" i="2"/>
  <c r="AW28" i="2"/>
  <c r="AW8" i="2"/>
  <c r="AW31" i="2"/>
  <c r="AW9" i="2"/>
  <c r="AW26" i="2"/>
  <c r="AW18" i="2"/>
  <c r="AW16" i="2"/>
  <c r="AW25" i="2"/>
  <c r="AW17" i="2"/>
  <c r="AW30" i="2"/>
  <c r="AW15" i="2"/>
  <c r="AW35" i="2"/>
  <c r="AW33" i="2"/>
  <c r="AW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<sst xmlns="http://schemas.openxmlformats.org/spreadsheetml/2006/main" count="6685" uniqueCount="1687">
  <si>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</si>
  <si>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</si>
  <si>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</si>
  <si>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</si>
  <si>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</si>
  <si>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</si>
  <si>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</si>
  <si>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</si>
  <si>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</si>
  <si>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</si>
  <si>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</si>
  <si>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</si>
  <si>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</si>
  <si>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</si>
  <si>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</si>
  <si>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</si>
  <si>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</si>
  <si>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</si>
  <si>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</si>
  <si>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</si>
  <si>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</si>
  <si>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</si>
  <si>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</si>
  <si>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</si>
  <si>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</si>
  <si>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</si>
  <si>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</si>
  <si>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</si>
  <si>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</si>
  <si>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</si>
  <si>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</si>
  <si>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</si>
  <si>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</si>
  <si>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</si>
  <si>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</si>
  <si>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</si>
  <si>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</si>
  <si>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</si>
  <si>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</si>
  <si>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</si>
  <si>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</si>
  <si>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</si>
  <si>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</si>
  <si>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</si>
  <si>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</si>
  <si>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</si>
  <si>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</si>
  <si>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</si>
  <si>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</si>
  <si>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</si>
  <si>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</si>
  <si>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</si>
  <si>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</si>
  <si>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</si>
  <si>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</si>
  <si>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</si>
  <si>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</si>
  <si>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</si>
  <si>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</si>
  <si>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</si>
  <si>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</si>
  <si>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</si>
  <si>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</si>
  <si>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</si>
  <si>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</si>
  <si>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</si>
  <si>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</si>
  <si>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</si>
  <si>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</si>
  <si>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</si>
  <si>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</si>
  <si>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</si>
  <si>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</si>
  <si>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</si>
  <si>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</si>
  <si>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</si>
  <si>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</si>
  <si>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</si>
  <si>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</si>
  <si>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</si>
  <si>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</si>
  <si>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</si>
  <si>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</si>
  <si>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</si>
  <si>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</si>
  <si>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</si>
  <si>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</si>
  <si>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</si>
  <si>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</si>
  <si>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</si>
  <si>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</si>
  <si>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</si>
  <si>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</si>
  <si>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</si>
  <si>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</si>
  <si>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</si>
  <si>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</si>
  <si>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</si>
  <si>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</si>
  <si>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</si>
  <si>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</si>
  <si>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</si>
  <si>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</si>
  <si>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</si>
  <si>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</si>
  <si>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</si>
  <si>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</si>
  <si>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</si>
  <si>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</si>
  <si>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</si>
  <si>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</si>
  <si>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</si>
  <si>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</si>
  <si>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</si>
  <si>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</si>
  <si>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</si>
  <si>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</si>
  <si>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</si>
  <si>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</si>
  <si>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</si>
  <si>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</si>
  <si>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</si>
  <si>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</si>
  <si>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</si>
  <si>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</si>
  <si>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</si>
  <si>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</si>
  <si>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</si>
  <si>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</si>
  <si>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</si>
  <si>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</si>
  <si>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</si>
  <si>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</si>
  <si>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</si>
  <si>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</si>
  <si>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</si>
  <si>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</si>
  <si>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</si>
  <si>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</si>
  <si>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</si>
  <si>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</si>
  <si>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</si>
  <si>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</si>
  <si>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</si>
  <si>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</si>
  <si>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</si>
  <si>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</si>
  <si>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</si>
  <si>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</si>
  <si>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</si>
  <si>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</si>
  <si>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</si>
  <si>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</si>
  <si>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</si>
  <si>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</si>
  <si>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</si>
  <si>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</si>
  <si>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</si>
  <si>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</si>
  <si>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</si>
  <si>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</si>
  <si>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</si>
  <si>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</si>
  <si>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</si>
  <si>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</si>
  <si>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</si>
  <si>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</si>
  <si>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</si>
  <si>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</si>
  <si>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</si>
  <si>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</si>
  <si>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</si>
  <si>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</si>
  <si>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</si>
  <si>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</si>
  <si>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</si>
  <si>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</si>
  <si>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</si>
  <si>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</si>
  <si>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</si>
  <si>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</si>
  <si>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</si>
  <si>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</si>
  <si>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</si>
  <si>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</si>
  <si>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</si>
  <si>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</si>
  <si>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</si>
  <si>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</si>
  <si>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</si>
  <si>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</si>
  <si>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</si>
  <si>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</si>
  <si>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</si>
  <si>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</si>
  <si>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</si>
  <si>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</si>
  <si>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</si>
  <si>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</si>
  <si>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</si>
  <si>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</si>
  <si>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</si>
  <si>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</si>
  <si>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</si>
  <si>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</si>
  <si>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</si>
  <si>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</si>
  <si>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</si>
  <si>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</si>
  <si>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</si>
  <si>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</si>
  <si>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</si>
  <si>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</si>
  <si>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</si>
  <si>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</si>
  <si>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</si>
  <si>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</si>
  <si>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</si>
  <si>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</si>
  <si>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</si>
  <si>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</si>
  <si>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</si>
  <si>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</si>
  <si>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</si>
  <si>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</si>
  <si>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</si>
  <si>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</si>
  <si>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</si>
  <si>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</si>
  <si>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</si>
  <si>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</si>
  <si>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</si>
  <si>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</si>
  <si>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</si>
  <si>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</si>
  <si>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</si>
  <si>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</si>
  <si>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</si>
  <si>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</si>
  <si>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</si>
  <si>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</si>
  <si>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</si>
  <si>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</si>
  <si>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</si>
  <si>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</si>
  <si>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</si>
  <si>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</si>
  <si>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</si>
  <si>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</si>
  <si>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</si>
  <si>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</si>
  <si>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</si>
  <si>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</si>
  <si>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</si>
  <si>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</si>
  <si>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</si>
  <si>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</si>
  <si>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</si>
  <si>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</si>
  <si>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</si>
  <si>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</si>
  <si>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</si>
  <si>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</si>
  <si>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</si>
  <si>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</si>
  <si>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</si>
  <si>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</si>
  <si>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</si>
  <si>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</si>
  <si>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</si>
  <si>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</si>
  <si>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</si>
  <si>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</si>
  <si>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</si>
  <si>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</si>
  <si>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</si>
  <si>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</si>
  <si>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</si>
  <si>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</si>
  <si>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</si>
  <si>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</si>
  <si>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</si>
  <si>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</si>
  <si>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</si>
  <si>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</si>
  <si>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</si>
  <si>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</si>
  <si>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</si>
  <si>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</si>
  <si>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</si>
  <si>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</si>
  <si>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</si>
  <si>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</si>
  <si>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</si>
  <si>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</si>
  <si>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</si>
  <si>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</si>
  <si>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</si>
  <si>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</si>
  <si>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</si>
  <si>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</si>
  <si>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</si>
  <si>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</si>
  <si>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</si>
  <si>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</si>
  <si>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</si>
  <si>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</si>
  <si>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</si>
  <si>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</si>
  <si>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</si>
  <si>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</si>
  <si>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</si>
  <si>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</si>
  <si>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</si>
  <si>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</si>
  <si>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</si>
  <si>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</si>
  <si>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</si>
  <si>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</si>
  <si>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</si>
  <si>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</si>
  <si>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</si>
  <si>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</si>
  <si>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</si>
  <si>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</si>
  <si>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</si>
  <si>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</si>
  <si>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</si>
  <si>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</si>
  <si>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</si>
  <si>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</si>
  <si>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</si>
  <si>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</si>
  <si>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</si>
  <si>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</si>
  <si>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</si>
  <si>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</si>
  <si>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</si>
  <si>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</si>
  <si>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</si>
  <si>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</si>
  <si>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</si>
  <si>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</si>
  <si>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</si>
  <si>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</si>
  <si>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</si>
  <si>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</si>
  <si>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</si>
  <si>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</si>
  <si>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</si>
  <si>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</si>
  <si>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</si>
  <si>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</si>
  <si>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</si>
  <si>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</si>
  <si>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</si>
  <si>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</si>
  <si>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</si>
  <si>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</si>
  <si>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</si>
  <si>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</si>
  <si>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</si>
  <si>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</si>
  <si>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</si>
  <si>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</si>
  <si>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</si>
  <si>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</si>
  <si>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</si>
  <si>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</si>
  <si>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</si>
  <si>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</si>
  <si>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</si>
  <si>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</si>
  <si>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</si>
  <si>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</si>
  <si>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</si>
  <si>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</si>
  <si>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</si>
  <si>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</si>
  <si>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</si>
  <si>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</si>
  <si>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</si>
  <si>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</si>
  <si>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</si>
  <si>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</si>
  <si>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</si>
  <si>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</si>
  <si>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</si>
  <si>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</si>
  <si>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</si>
  <si>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</si>
  <si>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</si>
  <si>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</si>
  <si>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</si>
  <si>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</si>
  <si>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</si>
  <si>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</si>
  <si>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</si>
  <si>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</si>
  <si>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</si>
  <si>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</si>
  <si>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</si>
  <si>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</si>
  <si>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</si>
  <si>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</si>
  <si>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</si>
  <si>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</si>
  <si>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</si>
  <si>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</si>
  <si>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</si>
  <si>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</si>
  <si>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</si>
  <si>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</si>
  <si>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</si>
  <si>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</si>
  <si>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</si>
  <si>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</si>
  <si>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</si>
  <si>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</si>
  <si>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</si>
  <si>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</si>
  <si>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</si>
  <si>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</si>
  <si>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</si>
  <si>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</si>
  <si>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</si>
  <si>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</si>
  <si>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</si>
  <si>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</si>
  <si>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</si>
  <si>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</si>
  <si>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</si>
  <si>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</si>
  <si>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</si>
  <si>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</si>
  <si>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</si>
  <si>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</si>
  <si>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</si>
  <si>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</si>
  <si>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</si>
  <si>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</si>
  <si>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</si>
  <si>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</si>
  <si>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</si>
  <si>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</si>
  <si>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</si>
  <si>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</si>
  <si>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</si>
  <si>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</si>
  <si>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</si>
  <si>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</si>
  <si>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</si>
  <si>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</si>
  <si>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</si>
  <si>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</si>
  <si>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</si>
  <si>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</si>
  <si>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</si>
  <si>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</si>
  <si>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</si>
  <si>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</si>
  <si>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</si>
  <si>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</si>
  <si>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</si>
  <si>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</si>
  <si>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</si>
  <si>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</si>
  <si>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</si>
  <si>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</si>
  <si>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</si>
  <si>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</si>
  <si>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</si>
  <si>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</si>
  <si>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</si>
  <si>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</si>
  <si>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</si>
  <si>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</si>
  <si>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</si>
  <si>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</si>
  <si>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</si>
  <si>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</si>
  <si>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</si>
  <si>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</si>
  <si>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</si>
  <si>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</si>
  <si>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</si>
  <si>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</si>
  <si>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</si>
  <si>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</si>
  <si>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</si>
  <si>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</si>
  <si>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</si>
  <si>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</si>
  <si>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</si>
  <si>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</si>
  <si>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</si>
  <si>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</si>
  <si>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</si>
  <si>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</si>
  <si>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</si>
  <si>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</si>
  <si>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</si>
  <si>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</si>
  <si>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</si>
  <si>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</si>
  <si>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</si>
  <si>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</si>
  <si>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</si>
  <si>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</si>
  <si>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</si>
  <si>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</si>
  <si>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</si>
  <si>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</si>
  <si>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</si>
  <si>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</si>
  <si>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</si>
  <si>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</si>
  <si>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</si>
  <si>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</si>
  <si>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</si>
  <si>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</si>
  <si>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</si>
  <si>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</si>
  <si>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</si>
  <si>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</si>
  <si>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</si>
  <si>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</si>
  <si>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</si>
  <si>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</si>
  <si>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</si>
  <si>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</si>
  <si>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</si>
  <si>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</si>
  <si>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</si>
  <si>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</si>
  <si>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</si>
  <si>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</si>
  <si>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</si>
  <si>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</si>
  <si>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</si>
  <si>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</si>
  <si>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</si>
  <si>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</si>
  <si>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</si>
  <si>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</si>
  <si>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</si>
  <si>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</si>
  <si>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</si>
  <si>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</si>
  <si>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</si>
  <si>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</si>
  <si>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</si>
  <si>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</si>
  <si>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</si>
  <si>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</si>
  <si>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</si>
  <si>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</si>
  <si>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</si>
  <si>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</si>
  <si>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</si>
  <si>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</si>
  <si>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</si>
  <si>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</si>
  <si>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</si>
  <si>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</si>
  <si>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</si>
  <si>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</si>
  <si>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</si>
  <si>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</si>
  <si>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</si>
  <si>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</si>
  <si>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</si>
  <si>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</si>
  <si>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</si>
  <si>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</si>
  <si>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</si>
  <si>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</si>
  <si>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</si>
  <si>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</si>
  <si>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</si>
  <si>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</si>
  <si>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</si>
  <si>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</si>
  <si>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</si>
  <si>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</si>
  <si>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</si>
  <si>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</si>
  <si>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</si>
  <si>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</si>
  <si>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</si>
  <si>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</si>
  <si>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</si>
  <si>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</si>
  <si>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</si>
  <si>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</si>
  <si>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</si>
  <si>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</si>
  <si>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</si>
  <si>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</si>
  <si>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</si>
  <si>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</si>
  <si>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</si>
  <si>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</si>
  <si>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</si>
  <si>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</si>
  <si>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</si>
  <si>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</si>
  <si>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</si>
  <si>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</si>
  <si>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</si>
  <si>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</si>
  <si>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</si>
  <si>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</si>
  <si>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</si>
  <si>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</si>
  <si>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</si>
  <si>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</si>
  <si>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</si>
  <si>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</si>
  <si>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</si>
  <si>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</si>
  <si>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</si>
  <si>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</si>
  <si>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</si>
  <si>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</si>
  <si>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</si>
  <si>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</si>
  <si>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</si>
  <si>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</si>
  <si>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</si>
  <si>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</si>
  <si>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</si>
  <si>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</si>
  <si>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</si>
  <si>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</si>
  <si>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</si>
  <si>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</si>
  <si>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</si>
  <si>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</si>
  <si>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</si>
  <si>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</si>
  <si>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</si>
  <si>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</si>
  <si>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</si>
  <si>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</si>
  <si>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</si>
  <si>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</si>
  <si>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</si>
  <si>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</si>
  <si>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</si>
  <si>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</si>
  <si>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</si>
  <si>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</si>
  <si>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</si>
  <si>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</si>
  <si>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</si>
  <si>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</si>
  <si>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</si>
  <si>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</si>
  <si>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</si>
  <si>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</si>
  <si>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</si>
  <si>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</si>
  <si>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</si>
  <si>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</si>
  <si>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</si>
  <si>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</si>
  <si>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</si>
  <si>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</si>
  <si>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</si>
  <si>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</si>
  <si>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</si>
  <si>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</si>
  <si>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</si>
  <si>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</si>
  <si>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</si>
  <si>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</si>
  <si>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</si>
  <si>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</si>
  <si>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</si>
  <si>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</si>
  <si>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</si>
  <si>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</si>
  <si>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</si>
  <si>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</si>
  <si>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</si>
  <si>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</si>
  <si>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</si>
  <si>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</si>
  <si>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</si>
  <si>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</si>
  <si>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</si>
  <si>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</si>
  <si>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</si>
  <si>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</si>
  <si>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</si>
  <si>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</si>
  <si>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</si>
  <si>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</si>
  <si>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</si>
  <si>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</si>
  <si>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</si>
  <si>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</si>
  <si>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</si>
  <si>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</si>
  <si>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</si>
  <si>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</si>
  <si>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</si>
  <si>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</si>
  <si>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</si>
  <si>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</si>
  <si>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</si>
  <si>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</si>
  <si>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</si>
  <si>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</si>
  <si>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</si>
  <si>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</si>
  <si>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</si>
  <si>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</si>
  <si>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</si>
  <si>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</si>
  <si>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</si>
  <si>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</si>
  <si>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</si>
  <si>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</si>
  <si>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</si>
  <si>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</si>
  <si>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</si>
  <si>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</si>
  <si>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</si>
  <si>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</si>
  <si>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</si>
  <si>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</si>
  <si>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</si>
  <si>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</si>
  <si>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</si>
  <si>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</si>
  <si>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</si>
  <si>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</si>
  <si>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</si>
  <si>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</si>
  <si>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</si>
  <si>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</si>
  <si>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</si>
  <si>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</si>
  <si>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</si>
  <si>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</si>
  <si>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</si>
  <si>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</si>
  <si>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</si>
  <si>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</si>
  <si>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</si>
  <si>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</si>
  <si>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</si>
  <si>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</si>
  <si>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</si>
  <si>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</si>
  <si>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</si>
  <si>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</si>
  <si>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</si>
  <si>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</si>
  <si>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</si>
  <si>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</si>
  <si>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</si>
  <si>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</si>
  <si>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</si>
  <si>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</si>
  <si>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</si>
  <si>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</si>
  <si>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</si>
  <si>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</si>
  <si>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</si>
  <si>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</si>
  <si>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</si>
  <si>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</si>
  <si>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</si>
  <si>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</si>
  <si>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</si>
  <si>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</si>
  <si>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</si>
  <si>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</si>
  <si>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</si>
  <si>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</si>
  <si>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</si>
  <si>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</si>
  <si>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</si>
  <si>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</si>
  <si>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</si>
  <si>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</si>
  <si>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</si>
  <si>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</si>
  <si>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</si>
  <si>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</si>
  <si>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</si>
  <si>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</si>
  <si>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</si>
  <si>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</si>
  <si>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</si>
  <si>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</si>
  <si>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</si>
  <si>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</si>
  <si>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</si>
  <si>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</si>
  <si>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</si>
  <si>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</si>
  <si>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</si>
  <si>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</si>
  <si>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</si>
  <si>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</si>
  <si>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</si>
  <si>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</si>
  <si>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</si>
  <si>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</si>
  <si>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</si>
  <si>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</si>
  <si>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</si>
  <si>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</si>
  <si>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</si>
  <si>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</si>
  <si>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</si>
  <si>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</si>
  <si>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</si>
  <si>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</si>
  <si>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</si>
  <si>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</si>
  <si>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</si>
  <si>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</si>
  <si>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</si>
  <si>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</si>
  <si>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</si>
  <si>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</si>
  <si>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</si>
  <si>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</si>
  <si>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</si>
  <si>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</si>
  <si>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</si>
  <si>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</si>
  <si>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</si>
  <si>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</si>
  <si>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</si>
  <si>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</si>
  <si>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</si>
  <si>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</si>
  <si>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</si>
  <si>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</si>
  <si>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</si>
  <si>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</si>
  <si>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</si>
  <si>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</si>
  <si>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</si>
  <si>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</si>
  <si>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</si>
  <si>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</si>
  <si>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</si>
  <si>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</si>
  <si>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</si>
  <si>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</si>
  <si>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</si>
  <si>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</si>
  <si>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</si>
  <si>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</si>
  <si>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</si>
  <si>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</si>
  <si>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</si>
  <si>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</si>
  <si>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</si>
  <si>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</si>
  <si>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</si>
  <si>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</si>
  <si>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</si>
  <si>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</si>
  <si>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</si>
  <si>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</si>
  <si>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</si>
  <si>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</si>
  <si>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</si>
  <si>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</si>
  <si>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</si>
  <si>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</si>
  <si>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</si>
  <si>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</si>
  <si>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</si>
  <si>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</si>
  <si>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</si>
  <si>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</si>
  <si>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</si>
  <si>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</si>
  <si>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</si>
  <si>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</si>
  <si>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</si>
  <si>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</si>
  <si>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</si>
  <si>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</si>
  <si>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</si>
  <si>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</si>
  <si>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</si>
  <si>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</si>
  <si>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</si>
  <si>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</si>
  <si>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</si>
  <si>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</si>
  <si>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</si>
  <si>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</si>
  <si>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</si>
  <si>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</si>
  <si>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</si>
  <si>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</si>
  <si>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</si>
  <si>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</si>
  <si>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</si>
  <si>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</si>
  <si>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</si>
  <si>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</si>
  <si>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</si>
  <si>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</si>
  <si>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</si>
  <si>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</si>
  <si>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</si>
  <si>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</si>
  <si>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</si>
  <si>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</si>
  <si>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</si>
  <si>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</si>
  <si>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</si>
  <si>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</si>
  <si>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</si>
  <si>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</si>
  <si>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</si>
  <si>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</si>
  <si>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</si>
  <si>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</si>
  <si>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</si>
  <si>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</si>
  <si>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</si>
  <si>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</si>
  <si>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</si>
  <si>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</si>
  <si>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</si>
  <si>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</si>
  <si>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</si>
  <si>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</si>
  <si>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</si>
  <si>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</si>
  <si>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</si>
  <si>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</si>
  <si>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</si>
  <si>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</si>
  <si>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</si>
  <si>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</si>
  <si>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</si>
  <si>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</si>
  <si>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</si>
  <si>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</si>
  <si>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</si>
  <si>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</si>
  <si>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</si>
  <si>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</si>
  <si>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</si>
  <si>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</si>
  <si>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</si>
  <si>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</si>
  <si>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</si>
  <si>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</si>
  <si>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</si>
  <si>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</si>
  <si>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</si>
  <si>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</si>
  <si>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</si>
  <si>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</si>
  <si>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</si>
  <si>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</si>
  <si>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</si>
  <si>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</si>
  <si>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</si>
  <si>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</si>
  <si>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</si>
  <si>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</si>
  <si>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</si>
  <si>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</si>
  <si>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</si>
  <si>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</si>
  <si>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</si>
  <si>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</si>
  <si>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</si>
  <si>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</si>
  <si>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</si>
  <si>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</si>
  <si>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</si>
  <si>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</si>
  <si>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</si>
  <si>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</si>
  <si>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</si>
  <si>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</si>
  <si>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</si>
  <si>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</si>
  <si>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</si>
  <si>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</si>
  <si>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</si>
  <si>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</si>
  <si>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</si>
  <si>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</si>
  <si>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</si>
  <si>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</si>
  <si>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</si>
  <si>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</si>
  <si>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</si>
  <si>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</si>
  <si>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</si>
  <si>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</si>
  <si>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</si>
  <si>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</si>
  <si>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</si>
  <si>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</si>
  <si>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</si>
  <si>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</si>
  <si>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</si>
  <si>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</si>
  <si>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</si>
  <si>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</si>
  <si>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</si>
  <si>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</si>
  <si>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</si>
  <si>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</si>
  <si>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</si>
  <si>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</si>
  <si>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</si>
  <si>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</si>
  <si>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</si>
  <si>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</si>
  <si>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</si>
  <si>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</si>
  <si>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</si>
  <si>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</si>
  <si>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</si>
  <si>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</si>
  <si>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</si>
  <si>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</si>
  <si>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</si>
  <si>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</si>
  <si>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</si>
  <si>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</si>
  <si>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</si>
  <si>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</si>
  <si>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</si>
  <si>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</si>
  <si>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</si>
  <si>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</si>
  <si>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</si>
  <si>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</si>
  <si>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</si>
  <si>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</si>
  <si>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</si>
  <si>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</si>
  <si>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</si>
  <si>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</si>
  <si>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</si>
  <si>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</si>
  <si>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</si>
  <si>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</si>
  <si>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</si>
  <si>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</si>
  <si>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</si>
  <si>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</si>
  <si>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</si>
  <si>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</si>
  <si>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</si>
  <si>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</si>
  <si>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</si>
  <si>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</si>
  <si>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</si>
  <si>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</si>
  <si>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</si>
  <si>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</si>
  <si>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</si>
  <si>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</si>
  <si>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</si>
  <si>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</si>
  <si>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</si>
  <si>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</si>
  <si>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</si>
  <si>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</si>
  <si>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</si>
  <si>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</si>
  <si>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</si>
  <si>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</si>
  <si>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</si>
  <si>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</si>
  <si>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</si>
  <si>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</si>
  <si>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</si>
  <si>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</si>
  <si>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</si>
  <si>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</si>
  <si>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</si>
  <si>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</si>
  <si>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</si>
  <si>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</si>
  <si>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</si>
  <si>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</si>
  <si>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</si>
  <si>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</si>
  <si>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</si>
  <si>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</si>
  <si>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</si>
  <si>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</si>
  <si>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</si>
  <si>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</si>
  <si>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</si>
  <si>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</si>
  <si>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</si>
  <si>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</si>
  <si>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</si>
  <si>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</si>
  <si>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</si>
  <si>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</si>
  <si>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</si>
  <si>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</si>
  <si>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</si>
  <si>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</si>
  <si>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</si>
  <si>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</si>
  <si>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</si>
  <si>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</si>
  <si>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</si>
  <si>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</si>
  <si>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</si>
  <si>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</si>
  <si>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</si>
  <si>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</si>
  <si>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</si>
  <si>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</si>
  <si>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</si>
  <si>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</si>
  <si>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</si>
  <si>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</si>
  <si>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</si>
  <si>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</si>
  <si>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</si>
  <si>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</si>
  <si>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</si>
  <si>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</si>
  <si>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</si>
  <si>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</si>
  <si>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</si>
  <si>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</si>
  <si>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</si>
  <si>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</si>
  <si>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</si>
  <si>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</si>
  <si>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</si>
  <si>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</si>
  <si>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</si>
  <si>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</si>
  <si>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</si>
  <si>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</si>
  <si>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</si>
  <si>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</si>
  <si>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</si>
  <si>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</si>
  <si>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</si>
  <si>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</si>
  <si>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</si>
  <si>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</si>
  <si>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</si>
  <si>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</si>
  <si>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</si>
  <si>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</si>
  <si>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</si>
  <si>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</si>
  <si>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</si>
  <si>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</si>
  <si>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</si>
  <si>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</si>
  <si>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</si>
  <si>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</si>
  <si>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</si>
  <si>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</si>
  <si>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</si>
  <si>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</si>
  <si>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</si>
  <si>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</si>
  <si>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</si>
  <si>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</si>
  <si>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</si>
  <si>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</si>
  <si>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</si>
  <si>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</si>
  <si>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</si>
  <si>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</si>
  <si>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</si>
  <si>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</si>
  <si>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</si>
  <si>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</si>
  <si>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</si>
  <si>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</si>
  <si>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</si>
  <si>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</si>
  <si>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</si>
  <si>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</si>
  <si>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</si>
  <si>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</si>
  <si>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</si>
  <si>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</si>
  <si>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</si>
  <si>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</si>
  <si>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</si>
  <si>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</si>
  <si>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</si>
  <si>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</si>
  <si>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</si>
  <si>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</si>
  <si>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</si>
  <si>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</si>
  <si>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</si>
  <si>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</si>
  <si>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</si>
  <si>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</si>
  <si>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</si>
  <si>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</si>
  <si>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</si>
  <si>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</si>
  <si>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</si>
  <si>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</si>
  <si>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</si>
  <si>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</si>
  <si>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</si>
  <si>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</si>
  <si>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</si>
  <si>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</si>
  <si>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</si>
  <si>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</si>
  <si>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</si>
  <si>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</si>
  <si>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</si>
  <si>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</si>
  <si>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</si>
  <si>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</si>
  <si>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</si>
  <si>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</si>
  <si>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</si>
  <si>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</si>
  <si>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</si>
  <si>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</si>
  <si>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</si>
  <si>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La geomática agrícola es una herramienta que permite mejorar la productividad en el agro, específicamente en relación a  la humedad permite planificar mejor el uso del agua y anticiparnos a escenarios de escasez hídrica.</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</si>
  <si>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</si>
  <si>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</si>
  <si>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</si>
  <si>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</si>
  <si>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</si>
  <si>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</si>
  <si>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</si>
  <si>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</si>
  <si>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</si>
  <si>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</si>
  <si>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</si>
  <si>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</si>
  <si>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</si>
  <si>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</si>
  <si>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</si>
  <si>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</si>
  <si>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</si>
  <si>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</si>
  <si>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</si>
  <si>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</si>
  <si>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</si>
  <si>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</si>
  <si>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</si>
  <si>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</si>
  <si>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</si>
  <si>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</si>
  <si>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</si>
  <si>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</si>
  <si>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</si>
  <si>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</si>
  <si>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</si>
  <si>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</si>
  <si>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</si>
  <si>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</si>
  <si>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</si>
  <si>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</si>
  <si>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</si>
  <si>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</si>
  <si>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</si>
  <si>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</si>
  <si>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</si>
  <si>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</si>
  <si>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</si>
  <si>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</si>
  <si>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</si>
  <si>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</si>
  <si>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</si>
  <si>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</si>
  <si>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</si>
  <si>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</si>
  <si>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</si>
  <si>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</si>
  <si>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</si>
  <si>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</si>
  <si>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</si>
  <si>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</si>
  <si>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Todos los municipios de Guatemala</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</si>
  <si>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</si>
  <si>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</si>
  <si>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#geomatica #geodatos #humedad #agricultura #precision #agricola #monitoreo #seguimiento #agua</t>
  </si>
  <si>
    <t>#monitoreo #incendios #cicatrices #fuego #hotspots #riesgo #clima #temperatura #viento</t>
  </si>
  <si>
    <t>https://sud-austral.maps.arcgis.com/apps/webappviewer/index.html?id=85acb5c264dd461aab08972960d2cc60</t>
  </si>
  <si>
    <t>https://sud-austral.maps.arcgis.com/apps/MapSeries/index.html?appid=f245811d937d4bedaa6d3a90d1666e2f</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</si>
  <si>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</si>
  <si>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</si>
  <si>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</si>
  <si>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</si>
  <si>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</si>
  <si>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</si>
  <si>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</si>
  <si>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</si>
  <si>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</si>
  <si>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</si>
  <si>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</si>
  <si>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</si>
  <si>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</si>
  <si>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</si>
  <si>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</si>
  <si>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t xml:space="preserve">A través de este mapa interactivo podrás observar los antecedentes de cada uno de los femicidios registrados desde el año 2010 al 2020 a nivel Nacional, accediendo además al estado judicial de cada una de las causas. </t>
  </si>
  <si>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</si>
  <si>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</si>
  <si>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</si>
  <si>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</si>
  <si>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</si>
  <si>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</si>
  <si>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</si>
  <si>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</si>
  <si>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</si>
  <si>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</si>
  <si>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</si>
  <si>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</si>
  <si>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</si>
  <si>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</si>
  <si>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</si>
  <si>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</si>
  <si>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</si>
  <si>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</si>
  <si>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</si>
  <si>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</si>
  <si>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</si>
  <si>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</si>
  <si>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</si>
  <si>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</si>
  <si>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</si>
  <si>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</si>
  <si>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</si>
  <si>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</si>
  <si>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</si>
  <si>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</si>
  <si>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</si>
  <si>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</si>
  <si>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</si>
  <si>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</si>
  <si>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</si>
  <si>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</si>
  <si>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</si>
  <si>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</si>
  <si>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</si>
  <si>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</si>
  <si>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</si>
  <si>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</si>
  <si>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</si>
  <si>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</si>
  <si>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</si>
  <si>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</si>
  <si>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</si>
  <si>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</si>
  <si>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</si>
  <si>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</si>
  <si>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</si>
  <si>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</si>
  <si>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</si>
  <si>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</si>
  <si>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</si>
  <si>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</si>
  <si>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</si>
  <si>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</si>
  <si>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</si>
  <si>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</si>
  <si>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</si>
  <si>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</si>
  <si>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</si>
  <si>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</si>
  <si>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</si>
  <si>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</si>
  <si>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</si>
  <si>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</si>
  <si>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</si>
  <si>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</si>
  <si>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</si>
  <si>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</si>
  <si>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t>Evolucion de Delitos de Mayor Connotación Social (2008-2020) te permitirá visualizar en una sola plataforma la frecuencia trimestral de estos delitos por tipo, a nivel nacional y regional.</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</si>
  <si>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</si>
  <si>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</si>
  <si>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</si>
  <si>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</si>
  <si>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</si>
  <si>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https://dataintelligence.azurewebsites.net/Datacovidgt/</t>
  </si>
  <si>
    <t>https://dataintelligence.azurewebsites.net/Datacovidcl/</t>
  </si>
  <si>
    <t>https://dataintelligence.azurewebsites.net/Datacovidhn/</t>
  </si>
  <si>
    <t>https://dataintelligence.azurewebsites.net/Datacovidpa/</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</si>
  <si>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</si>
  <si>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</si>
  <si>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</si>
  <si>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</si>
  <si>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</si>
  <si>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</si>
  <si>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</si>
  <si>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</si>
  <si>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</si>
  <si>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</si>
  <si>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</si>
  <si>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</si>
  <si>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</si>
  <si>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</si>
  <si>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</si>
  <si>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</si>
  <si>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t>https://serviciodashboard.azurewebsites.net/pagina/dashboardDataimpactofree</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</si>
  <si>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</si>
  <si>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terrtorio.</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</si>
  <si>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</si>
  <si>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</si>
  <si>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</si>
  <si>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</si>
  <si>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</si>
  <si>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</si>
  <si>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</si>
  <si>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</si>
  <si>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El gasto fiscal nos incumbe a todos, dado que se financia mediante nuestros impuestos.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los programas e instituciones que funcionan con recursos públicos.</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</si>
  <si>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</si>
  <si>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</si>
  <si>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</si>
  <si>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</si>
  <si>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</si>
  <si>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</si>
  <si>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</si>
  <si>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</si>
  <si>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</si>
  <si>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</si>
  <si>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</si>
  <si>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</si>
  <si>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https://app.powerbi.com/view?r=eyJrIjoiNDI1NTI1NzgtOTBiNS00ZWY5LTk3N2UtNDg1ZTU4Nzg0NTYyIiwidCI6IjhmYmFhNWJmLTJlY2MtNGRjOC1iNTZiLThmOTJlMzA3ZjA3NiIsImMiOjR9</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</si>
  <si>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</si>
  <si>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</si>
  <si>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</si>
  <si>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</si>
  <si>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</si>
  <si>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</si>
  <si>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</si>
  <si>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</si>
  <si>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</si>
  <si>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#estadisticas #agricolas #agraria #produccion #rendimiento #superficie #cultivo #plantacion #anuales #perennes #cereales #berries</t>
  </si>
  <si>
    <t>DATACOMERCIO</t>
  </si>
  <si>
    <t>0027</t>
  </si>
  <si>
    <t>https://app.powerbi.com/view?r=eyJrIjoiYzNmMDRjMjctYmQwZC00M2Y1LWIwYjgtOTVmODQyMTliNzM4IiwidCI6IjhmYmFhNWJmLTJlY2MtNGRjOC1iNTZiLThmOTJlMzA3ZjA3NiIsImMiOjR9</t>
  </si>
  <si>
    <t>https://app.powerbi.com/view?r=eyJrIjoiOGU0YzQ2NTctOGVkMS00OGVmLWJmMTItMDNhNTgxM2YzMTM5IiwidCI6IjhmYmFhNWJmLTJlY2MtNGRjOC1iNTZiLThmOTJlMzA3ZjA3NiIsImMiOjR9</t>
  </si>
  <si>
    <t>https://app.powerbi.com/view?r=eyJrIjoiNGQxMDhkNzgtZDEwZi00YmMyLWJmYzAtMzNiNmQ3OTk5MGVhIiwidCI6IjhmYmFhNWJmLTJlY2MtNGRjOC1iNTZiLThmOTJlMzA3ZjA3NiIsImMiOjR9</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</si>
  <si>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</si>
  <si>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</si>
  <si>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 xml:space="preserve">En </t>
    </r>
    <r>
      <rPr>
        <b/>
        <sz val="10"/>
        <color theme="1"/>
        <rFont val="Calibri"/>
        <family val="2"/>
        <scheme val="minor"/>
      </rPr>
      <t>Pueblos Indígenas y Comunidades Lingüisticas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lingüisticas de Guatemala, específicamente sobre la población que posee estos idiomas como idioma materno y la que los puede leer y escribir, todo a nivel nacional, departamental y municipal. </t>
    </r>
  </si>
  <si>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</si>
  <si>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</si>
  <si>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</si>
  <si>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</si>
  <si>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</si>
  <si>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</si>
  <si>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</si>
  <si>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</si>
  <si>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</si>
  <si>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</si>
  <si>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</si>
  <si>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</si>
  <si>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</si>
  <si>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</si>
  <si>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</si>
  <si>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</si>
  <si>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</si>
  <si>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r>
      <rPr>
        <b/>
        <sz val="10"/>
        <color theme="1"/>
        <rFont val="Calibri"/>
        <family val="2"/>
        <scheme val="minor"/>
      </rPr>
      <t>Emisiones de GEI (1990-2016)</t>
    </r>
    <r>
      <rPr>
        <sz val="10"/>
        <color theme="1"/>
        <rFont val="Calibri"/>
        <family val="2"/>
        <scheme val="minor"/>
      </rPr>
      <t xml:space="preserve"> presenta un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el carbono, a fin de reflejar las relaciones existentes. </t>
    </r>
  </si>
  <si>
    <t>1990-2016</t>
  </si>
  <si>
    <r>
      <t xml:space="preserve">En la plataforma </t>
    </r>
    <r>
      <rPr>
        <b/>
        <sz val="10"/>
        <color theme="1"/>
        <rFont val="Calibri"/>
        <family val="2"/>
        <scheme val="minor"/>
      </rPr>
      <t>Avance del Cáncer Cervicouterino (2011-2018)</t>
    </r>
    <r>
      <rPr>
        <sz val="10"/>
        <color theme="1"/>
        <rFont val="Calibri"/>
        <family val="2"/>
        <scheme val="minor"/>
      </rPr>
      <t xml:space="preserve"> podrás encontrar información sobre la evolución de esta enfermdad en Chile entre los años 2011 y 2018. Tableros interactivos permiten conocer información sobre realización de exámenes, positividad y estadios de la enfermdad, a nivel nacional o regional, acompañado de mapas que permiten entender su distribución geográfica.</t>
    </r>
  </si>
  <si>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</si>
  <si>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</si>
  <si>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</si>
  <si>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</si>
  <si>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</si>
  <si>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</si>
  <si>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Revisión Astrid-Karen-M.Victoria</t>
  </si>
  <si>
    <t>En pausa</t>
  </si>
  <si>
    <t>Revisión Astrid-Karen</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</si>
  <si>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</si>
  <si>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</si>
  <si>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</si>
  <si>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</si>
  <si>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</si>
  <si>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</si>
  <si>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</si>
  <si>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</si>
  <si>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</si>
  <si>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</si>
  <si>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</si>
  <si>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</si>
  <si>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</si>
  <si>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</si>
  <si>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</si>
  <si>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</si>
  <si>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</si>
  <si>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</si>
  <si>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</si>
  <si>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</si>
  <si>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</si>
  <si>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</si>
  <si>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</si>
  <si>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</si>
  <si>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r>
      <rPr>
        <b/>
        <sz val="10"/>
        <color theme="1"/>
        <rFont val="Calibri"/>
        <family val="2"/>
        <scheme val="minor"/>
      </rPr>
      <t xml:space="preserve">Evaluación de Programas e Instituciones del servicio público (1997-2000)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</si>
  <si>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</si>
  <si>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</si>
  <si>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</si>
  <si>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</si>
  <si>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</si>
  <si>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</si>
  <si>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</si>
  <si>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</si>
  <si>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</si>
  <si>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</si>
  <si>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</si>
  <si>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-Monitoreo Suelo-Vegetación-Agua</t>
  </si>
  <si>
    <t>AGROCLIMA - Monitoreo Viento</t>
  </si>
  <si>
    <t>AGROCLIMA - Riego Inteligente</t>
  </si>
  <si>
    <t>AGROSTAT - Estadísticas de Incendios</t>
  </si>
  <si>
    <t>00090</t>
  </si>
  <si>
    <t>https://app.powerbi.com/view?r=eyJrIjoiYzA5ZGEzNGUtYWRmNS00ZmJhLWFhNWItYmU1OGViNDVhNzk2IiwidCI6IjhmYmFhNWJmLTJlY2MtNGRjOC1iNTZiLThmOTJlMzA3ZjA3NiIsImMiOjR9</t>
  </si>
  <si>
    <t>Párrafo portada producto</t>
  </si>
  <si>
    <t>#violencia #genero #mujeres #femicidios #numerdo #acumulado #victimas #femicida #relacion #categoria #tipificacion #penal #antecedentes #causa #caso #estado #confesion #delito</t>
  </si>
  <si>
    <t>Trimestrales o Semanales?</t>
  </si>
  <si>
    <t>Publicado. Faltaría Integrar a Odoo. Ficha lista, falta actualizarla en shopify.</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</si>
  <si>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</si>
  <si>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</si>
  <si>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</si>
  <si>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</si>
  <si>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</si>
  <si>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</si>
  <si>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</si>
  <si>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</si>
  <si>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</si>
  <si>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</si>
  <si>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</si>
  <si>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</si>
  <si>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</si>
  <si>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</si>
  <si>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</si>
  <si>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</si>
  <si>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</si>
  <si>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</si>
  <si>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</si>
  <si>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</si>
  <si>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</si>
  <si>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</si>
  <si>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</si>
  <si>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</si>
  <si>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</si>
  <si>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</si>
  <si>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</si>
  <si>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¿Cómo funciona nuestra comuna? ¿Qué indicadores deberíamos mejorar o trabajar? Esta plataforma contiene un completo análisis y observación de las múltiples aristas que conforman el trabajo de la gestión municipal. Una herramienta clave para las alcaldías o gobiernos locales. </t>
  </si>
  <si>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</si>
  <si>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r>
      <t xml:space="preserve">¿Cuáles son los establecimientos educaciones con mejor desempeño? ¿Cuáles requieren potenciar algunos indicadores? Este ranking a nivel </t>
    </r>
    <r>
      <rPr>
        <sz val="9"/>
        <color rgb="FF00B0F0"/>
        <rFont val="Calibri"/>
        <family val="2"/>
        <scheme val="minor"/>
      </rPr>
      <t>regional</t>
    </r>
    <r>
      <rPr>
        <sz val="9"/>
        <color rgb="FFFF0000"/>
        <rFont val="Calibri"/>
        <family val="2"/>
        <scheme val="minor"/>
      </rPr>
      <t xml:space="preserve"> (o comunal</t>
    </r>
    <r>
      <rPr>
        <sz val="9"/>
        <color rgb="FF00B0F0"/>
        <rFont val="Calibri"/>
        <family val="2"/>
        <scheme val="minor"/>
      </rPr>
      <t>)</t>
    </r>
    <r>
      <rPr>
        <sz val="9"/>
        <color theme="1"/>
        <rFont val="Calibri"/>
        <family val="2"/>
        <scheme val="minor"/>
      </rPr>
      <t xml:space="preserve"> permite tener una observación descentralizada de cada establecimiento según diversas aristas de análisis. </t>
    </r>
  </si>
  <si>
    <r>
      <t xml:space="preserve">¿Cuáles son los sectores que más contribuyen a las Emisiones de Gases de Efecto Invernadero? ¿Cómo ha sido la evolución desde 1990 al 2016? </t>
    </r>
    <r>
      <rPr>
        <sz val="9"/>
        <color rgb="FFFF0000"/>
        <rFont val="Calibri"/>
        <family val="2"/>
        <scheme val="minor"/>
      </rPr>
      <t>Esta plataforma cuenta con una observación histórica de acuerdo  a las emisiones registradas sub-dividas  por tipo de  gas: CO2, Metano, Óxido de Nitrógeno, Hidroflurocarbonos, Sulfuro Hexafluorido, junto con los factores influyentes.</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</si>
  <si>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´rivados,  además de las farmacias, a nivel comunal. Información vital para momentos de emergencia en que no podemos perder tiempo.</t>
    </r>
  </si>
  <si>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</si>
  <si>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¿Cuáles son los aspectos a mejorar o potenciar en nuestra calidad de vida? ¿Cómo se puede vincular a la gestión local, regional o nacional? En esta plataforma podrás observar diversos indicadores que permiten observar de manera clara las principales vulnarabilidades de un territorio en particular. </t>
  </si>
  <si>
    <r>
      <t xml:space="preserve">¿Cuál es el impacto del COVID-19 a nivel comunal, regional o nacional? </t>
    </r>
    <r>
      <rPr>
        <sz val="9"/>
        <color rgb="FFFF0000"/>
        <rFont val="Calibri"/>
        <family val="2"/>
        <scheme val="minor"/>
      </rPr>
      <t xml:space="preserve">Esta plataforma entrega un monitoreo diario respecto a todos los indicadores de medición disponibles. Junto con un análisis del Número Básico de Reproducción del virus por zona seleccionada. </t>
    </r>
  </si>
  <si>
    <r>
      <t xml:space="preserve">¿Cómo es la calidad de  vida urbana en las comunas y ciudades de Chile? ¿Cómo se puede observar? </t>
    </r>
    <r>
      <rPr>
        <sz val="9"/>
        <color rgb="FFFF0000"/>
        <rFont val="Calibri"/>
        <family val="2"/>
        <scheme val="minor"/>
      </rPr>
      <t xml:space="preserve">En esta plataforma entregamos un completo monitoreo de índices de acuerdo a las condiciones laborales, economía, sociedad, cultura, conectividad, movilidad, medio ambiente, salud, vivienda y entorno. </t>
    </r>
  </si>
  <si>
    <r>
      <t>¿Cuál es el impacto del COVID-19 a nivel comunal, regional o nacional? E</t>
    </r>
    <r>
      <rPr>
        <sz val="9"/>
        <color rgb="FFFF0000"/>
        <rFont val="Calibri"/>
        <family val="2"/>
        <scheme val="minor"/>
      </rPr>
      <t>sta plataforma entrega un monitoreo diario respecto a todos los indicadores de medición disponibles.</t>
    </r>
  </si>
  <si>
    <r>
      <t xml:space="preserve">¿Cuál es el impacto del COVID-19 a nivel comunal, regional o nacional? </t>
    </r>
    <r>
      <rPr>
        <sz val="9"/>
        <color rgb="FFFF0000"/>
        <rFont val="Calibri"/>
        <family val="2"/>
        <scheme val="minor"/>
      </rPr>
      <t>Esta plataforma entrega un monitoreo diario respecto a todos los indicadores de medición disponibles.</t>
    </r>
  </si>
  <si>
    <r>
      <t>¿Cuál es el impacto del COVID-19 a nivel comunal, regional o nacional?</t>
    </r>
    <r>
      <rPr>
        <sz val="9"/>
        <color rgb="FFFF0000"/>
        <rFont val="Calibri"/>
        <family val="2"/>
        <scheme val="minor"/>
      </rPr>
      <t xml:space="preserve"> Esta plataforma entrega un monitoreo diario respecto a todos los indicadores de medición disponibles.</t>
    </r>
  </si>
  <si>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</si>
  <si>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</si>
  <si>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</si>
  <si>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</si>
  <si>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</si>
  <si>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</si>
  <si>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</si>
  <si>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</si>
  <si>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</si>
  <si>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</si>
  <si>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2014-2020</t>
  </si>
  <si>
    <t>00092</t>
  </si>
  <si>
    <t>https://leofabiop120.users.earthengine.app/view/datafuegohn</t>
  </si>
  <si>
    <t>Revisión Efra y cía</t>
  </si>
  <si>
    <t>https://leofabiop120.users.earthengine.app/view/dataclimahn</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</si>
  <si>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</si>
  <si>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</si>
  <si>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</si>
  <si>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</si>
  <si>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</si>
  <si>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</si>
  <si>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</si>
  <si>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</si>
  <si>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t xml:space="preserve">¿Te imaginas tener al alcance de tu mano datos climáticos provenientes de imágenes satelitales integradas fácilmente en una plataforma flexible y accesible desde cualquier lugar? A través de esta herramienta podrás construir tus propios análisis automatizados, aplicando tecnologías de procesamiento derivadas de imágenes de detección remota. Diseñada para tomadores de decisiones en diferentes rubros como agricultura, ganadería, gestión de riesgos naturales, planificación territorial, entre otros. </t>
  </si>
  <si>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t>
    </r>
  </si>
  <si>
    <t>¿Necesitas generar alertas de fuego georeferenciadas en tiempo real o analizar diferentes series de tiempo histórico sobre recurrencia de incendios forestales y quemas agrícolas? Con esta plataforma podrás cuantificar y geoespacializar un período histórico de incendios y por supuesto monitorear la presencia de un incendio en tiempo real. Herramienta fundamental para tomadores de decisiones que deben definir objetivos y metas de planificación sobre incendios y paisajes, así como políticas nacionales o regionales sobre manejo de incendios forestales y estrategias de restauración de bosques saludables.</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</si>
  <si>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</si>
  <si>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</si>
  <si>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</si>
  <si>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</si>
  <si>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</si>
  <si>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</si>
  <si>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</si>
  <si>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</si>
  <si>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</si>
  <si>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</si>
  <si>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</si>
  <si>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</si>
  <si>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</si>
  <si>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</si>
  <si>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</si>
  <si>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</si>
  <si>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</si>
  <si>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</si>
  <si>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</si>
  <si>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</si>
  <si>
    <t>Mapa de Femicidios (2010-2020) - Chile</t>
  </si>
  <si>
    <t>Monitoreo de incendios forestales (2016-2020) - Chile</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</si>
  <si>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</si>
  <si>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</si>
  <si>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</si>
  <si>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</si>
  <si>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</si>
  <si>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</si>
  <si>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</si>
  <si>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</si>
  <si>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</si>
  <si>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</si>
  <si>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Pueblos y  Comunidades Lingüisticas - Guatemala</t>
  </si>
  <si>
    <t>Mapa de Pueblos y Comunidades Lingüisticas - Honduras</t>
  </si>
  <si>
    <t>Registro de Empresas - Chile</t>
  </si>
  <si>
    <t>Métricas e índices para la gestión municipal - Guatemala</t>
  </si>
  <si>
    <t>Mapa de Femicidios (2020) - Chile</t>
  </si>
  <si>
    <t>AGROGEOMÁTICA -Monitoreo Suelo-Vegetación-Agua - Chile</t>
  </si>
  <si>
    <t>Índice de Calidad de Vida Urbana - Comparación 2017-2018-2019 - Chile</t>
  </si>
  <si>
    <t>Índice de Calidad de Vida Urbana - Detalle 2018 - Chile</t>
  </si>
  <si>
    <t>Índice de Calidad de Vida Urbana - Detalle 2019 - Chile</t>
  </si>
  <si>
    <t>Avance del COVID-19 - Panamá</t>
  </si>
  <si>
    <t>Avance del COVID-19 - Honduras</t>
  </si>
  <si>
    <t>Perfil socioeconómico de los pueblos - Guatemala</t>
  </si>
  <si>
    <t>Índice de Calidad de Vida Urbana - Detalle 2017 - Chile</t>
  </si>
  <si>
    <t>Calidad de Viviendas Urbanas - Chile</t>
  </si>
  <si>
    <t>Evolución Delitos de Mayor Connotación Social (2008-2020) - Chile</t>
  </si>
  <si>
    <t>AGROGESTIÓN - Gestión agrícola - Chile</t>
  </si>
  <si>
    <t>AGROGEOMÁTICA - Monitoreo Humedad - Chile</t>
  </si>
  <si>
    <t>AGROSTAT - Producción Pecuaria - Chile</t>
  </si>
  <si>
    <t>AGROSTAT - Producción Forestal - Chile</t>
  </si>
  <si>
    <t>AGROSTAT - Ambiental - Chile</t>
  </si>
  <si>
    <t>AGROSTAT - Economía Agrícola - Chile</t>
  </si>
  <si>
    <t>AGROSTAT - Economía Pecuaria - Chile</t>
  </si>
  <si>
    <t>AGROSTAT - Economía Forestal - Chile</t>
  </si>
  <si>
    <t>Avance del COVID-19 - Chile</t>
  </si>
  <si>
    <t>Hogar y Vivienda - Índice Socio Material Territorial - Chile</t>
  </si>
  <si>
    <t>AGROGEOMÁTICA - Monitoreo Viento - Chile</t>
  </si>
  <si>
    <t>AGROGEOMÁTICA - Riego Inteligente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</si>
  <si>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</si>
  <si>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</si>
  <si>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</si>
  <si>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</si>
  <si>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</si>
  <si>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</si>
  <si>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</si>
  <si>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</si>
  <si>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</si>
  <si>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</si>
  <si>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</si>
  <si>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</si>
  <si>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</si>
  <si>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</si>
  <si>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</si>
  <si>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t>Estadísticas de Incendios Forestales</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</si>
  <si>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</si>
  <si>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</si>
  <si>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#violencia #genero #mujeres #femicidios #victimas #chile #historico #victimarios</t>
  </si>
  <si>
    <t>Producto asociado  (nombre interno)</t>
  </si>
  <si>
    <t>AGROSTAT - Estadísticas Agrícolas - Chile</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</si>
  <si>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</si>
  <si>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r>
      <t xml:space="preserve">América Latina posee valiosos recursos forestales, los cuales cubren un 49% de su superficie total, representando el 22% del área de bosque existente en el mundo. En </t>
    </r>
    <r>
      <rPr>
        <b/>
        <sz val="11"/>
        <color theme="1"/>
        <rFont val="Calibri"/>
        <family val="2"/>
        <scheme val="minor"/>
      </rPr>
      <t>DataForest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</si>
</sst>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21"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s>
  <fills count="32">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s>
  <borders count="12">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211">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0" borderId="0" xfId="0" applyFont="1" applyAlignment="1">
      <alignment wrapText="1"/>
    </xf>
    <xf numFmtId="165" fontId="3" fillId="0" borderId="0" xfId="0" applyNumberFormat="1" applyFont="1" applyAlignment="1">
      <alignment horizontal="left" vertical="top" wrapText="1"/>
    </xf>
    <xf numFmtId="165" fontId="3" fillId="0" borderId="0" xfId="0" applyNumberFormat="1" applyFont="1" applyAlignment="1">
      <alignment vertical="top"/>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8"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3" fillId="10" borderId="4" xfId="0" applyFont="1" applyFill="1" applyBorder="1" applyAlignment="1">
      <alignment horizontal="center" vertical="top" wrapText="1"/>
    </xf>
    <xf numFmtId="0" fontId="10" fillId="0" borderId="0" xfId="0" applyFont="1" applyAlignment="1">
      <alignment horizontal="left" vertical="top" wrapText="1"/>
    </xf>
    <xf numFmtId="0" fontId="19"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3" fillId="10" borderId="0" xfId="0" applyFont="1" applyFill="1" applyAlignment="1">
      <alignment horizontal="center" vertical="top" wrapText="1"/>
    </xf>
    <xf numFmtId="0" fontId="4" fillId="0" borderId="0" xfId="0" applyFont="1" applyAlignment="1">
      <alignment horizontal="center" vertical="top"/>
    </xf>
    <xf numFmtId="165" fontId="0" fillId="10" borderId="0" xfId="0" applyNumberFormat="1" applyFill="1" applyAlignment="1">
      <alignment vertical="top"/>
    </xf>
    <xf numFmtId="0" fontId="0" fillId="28" borderId="0" xfId="0" applyFill="1" applyAlignment="1">
      <alignment vertical="top"/>
    </xf>
    <xf numFmtId="0" fontId="4" fillId="28" borderId="0" xfId="0" applyFont="1" applyFill="1" applyAlignment="1">
      <alignment horizontal="left" vertical="top" wrapText="1"/>
    </xf>
    <xf numFmtId="0" fontId="1" fillId="29" borderId="0" xfId="0" applyFont="1" applyFill="1" applyAlignment="1"/>
    <xf numFmtId="0" fontId="0" fillId="0" borderId="11" xfId="0" applyBorder="1"/>
    <xf numFmtId="165" fontId="0" fillId="0" borderId="0" xfId="0" applyNumberFormat="1" applyAlignment="1">
      <alignment vertical="top"/>
    </xf>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4" fillId="7" borderId="0" xfId="0" applyFont="1" applyFill="1" applyAlignment="1">
      <alignment horizontal="left" vertical="top" wrapText="1"/>
    </xf>
    <xf numFmtId="0" fontId="0" fillId="0" borderId="0" xfId="0" quotePrefix="1" applyFill="1" applyAlignment="1">
      <alignment horizontal="left" vertical="top"/>
    </xf>
    <xf numFmtId="0" fontId="0" fillId="12" borderId="0" xfId="0" applyFill="1"/>
  </cellXfs>
  <cellStyles count="3">
    <cellStyle name="Hipervínculo" xfId="2" builtinId="8"/>
    <cellStyle name="Normal" xfId="0" builtinId="0"/>
    <cellStyle name="Porcentaje" xfId="1" builtinId="5"/>
  </cellStyles>
  <dxfs count="214">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numFmt numFmtId="0" formatCode="General"/>
    </dxf>
    <dxf>
      <numFmt numFmtId="0" formatCode="General"/>
    </dxf>
    <dxf>
      <alignment horizontal="center" textRotation="0" indent="0" justifyLastLine="0" shrinkToFit="0" readingOrder="0"/>
    </dxf>
    <dxf>
      <font>
        <strike val="0"/>
        <outline val="0"/>
        <shadow val="0"/>
        <u val="none"/>
        <vertAlign val="baseline"/>
        <sz val="10"/>
        <name val="Calibri"/>
        <family val="2"/>
        <scheme val="minor"/>
      </font>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i val="0"/>
        <color theme="4"/>
      </font>
    </dxf>
    <dxf>
      <font>
        <b/>
        <i val="0"/>
        <color rgb="FF00B050"/>
      </font>
    </dxf>
    <dxf>
      <font>
        <b/>
        <i val="0"/>
        <color theme="2" tint="-0.749961851863155"/>
      </font>
    </dxf>
    <dxf>
      <font>
        <b/>
        <i val="0"/>
        <color theme="7" tint="-0.24994659260841701"/>
      </font>
    </dxf>
    <dxf>
      <font>
        <b/>
        <i val="0"/>
        <color rgb="FF7030A0"/>
      </font>
      <fill>
        <patternFill>
          <bgColor theme="9" tint="0.79998168889431442"/>
        </patternFill>
      </fill>
    </dxf>
    <dxf>
      <font>
        <b/>
        <i val="0"/>
        <color rgb="FFFF0000"/>
      </font>
    </dxf>
    <dxf>
      <font>
        <b/>
        <i val="0"/>
        <color theme="4"/>
      </font>
    </dxf>
    <dxf>
      <font>
        <b/>
        <i val="0"/>
        <color rgb="FF00B050"/>
      </font>
    </dxf>
    <dxf>
      <font>
        <b/>
        <i val="0"/>
        <color theme="2" tint="-0.749961851863155"/>
      </font>
    </dxf>
    <dxf>
      <font>
        <b/>
        <i val="0"/>
        <color theme="7" tint="-0.24994659260841701"/>
      </font>
    </dxf>
    <dxf>
      <font>
        <b/>
        <i val="0"/>
        <color rgb="FF7030A0"/>
      </font>
      <fill>
        <patternFill>
          <bgColor theme="9" tint="0.79998168889431442"/>
        </patternFill>
      </fill>
    </dxf>
    <dxf>
      <font>
        <b/>
        <i val="0"/>
        <color rgb="FFFF0000"/>
      </font>
    </dxf>
    <dxf>
      <font>
        <b/>
        <i val="0"/>
        <color theme="4"/>
      </font>
    </dxf>
    <dxf>
      <font>
        <b/>
        <i val="0"/>
        <color rgb="FF00B050"/>
      </font>
    </dxf>
    <dxf>
      <font>
        <b/>
        <i val="0"/>
        <color theme="2" tint="-0.749961851863155"/>
      </font>
    </dxf>
    <dxf>
      <font>
        <b/>
        <i val="0"/>
        <color theme="7" tint="-0.24994659260841701"/>
      </font>
    </dxf>
    <dxf>
      <font>
        <b/>
        <i val="0"/>
        <color rgb="FF7030A0"/>
      </font>
      <fill>
        <patternFill>
          <bgColor theme="9" tint="0.79998168889431442"/>
        </patternFill>
      </fill>
    </dxf>
    <dxf>
      <font>
        <b/>
        <i val="0"/>
        <color rgb="FFFF0000"/>
      </font>
    </dxf>
    <dxf>
      <font>
        <b/>
        <i val="0"/>
        <color theme="4"/>
      </font>
    </dxf>
    <dxf>
      <font>
        <b/>
        <i val="0"/>
        <color rgb="FF00B050"/>
      </font>
    </dxf>
    <dxf>
      <font>
        <b/>
        <i val="0"/>
        <color theme="2" tint="-0.749961851863155"/>
      </font>
    </dxf>
    <dxf>
      <font>
        <b/>
        <i val="0"/>
        <color theme="7" tint="-0.24994659260841701"/>
      </font>
    </dxf>
    <dxf>
      <font>
        <b/>
        <i val="0"/>
        <color rgb="FF7030A0"/>
      </font>
      <fill>
        <patternFill>
          <bgColor theme="9" tint="0.79998168889431442"/>
        </patternFill>
      </fill>
    </dxf>
    <dxf>
      <font>
        <b/>
        <i val="0"/>
        <color rgb="FFFF0000"/>
      </font>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213"/>
      <tableStyleElement type="headerRow" dxfId="212"/>
    </tableStyle>
  </tableStyles>
  <colors>
    <mruColors>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6</xdr:col>
      <xdr:colOff>1112701</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1173661</xdr:colOff>
      <xdr:row>0</xdr:row>
      <xdr:rowOff>30481</xdr:rowOff>
    </xdr:from>
    <xdr:to>
      <xdr:col>7</xdr:col>
      <xdr:colOff>158932</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219892</xdr:colOff>
      <xdr:row>0</xdr:row>
      <xdr:rowOff>29211</xdr:rowOff>
    </xdr:from>
    <xdr:to>
      <xdr:col>7</xdr:col>
      <xdr:colOff>3056890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30481</xdr:rowOff>
    </xdr:from>
    <xdr:to>
      <xdr:col>8</xdr:col>
      <xdr:colOff>1631224</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763746</xdr:colOff>
      <xdr:row>0</xdr:row>
      <xdr:rowOff>30208</xdr:rowOff>
    </xdr:from>
    <xdr:to>
      <xdr:col>5</xdr:col>
      <xdr:colOff>288131</xdr:colOff>
      <xdr:row>5</xdr:row>
      <xdr:rowOff>353785</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519067" y="30208"/>
              <a:ext cx="23546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752475</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37</xdr:col>
      <xdr:colOff>217261</xdr:colOff>
      <xdr:row>0</xdr:row>
      <xdr:rowOff>1</xdr:rowOff>
    </xdr:from>
    <xdr:to>
      <xdr:col>40</xdr:col>
      <xdr:colOff>314325</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884238</xdr:colOff>
      <xdr:row>5</xdr:row>
      <xdr:rowOff>26458</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26988</xdr:colOff>
      <xdr:row>0</xdr:row>
      <xdr:rowOff>36512</xdr:rowOff>
    </xdr:from>
    <xdr:to>
      <xdr:col>6</xdr:col>
      <xdr:colOff>682625</xdr:colOff>
      <xdr:row>5</xdr:row>
      <xdr:rowOff>11111</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8890</xdr:colOff>
      <xdr:row>0</xdr:row>
      <xdr:rowOff>7621</xdr:rowOff>
    </xdr:from>
    <xdr:to>
      <xdr:col>2</xdr:col>
      <xdr:colOff>1600200</xdr:colOff>
      <xdr:row>9</xdr:row>
      <xdr:rowOff>143511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421005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297497</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428625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962818</xdr:colOff>
      <xdr:row>0</xdr:row>
      <xdr:rowOff>41274</xdr:rowOff>
    </xdr:from>
    <xdr:to>
      <xdr:col>14</xdr:col>
      <xdr:colOff>288131</xdr:colOff>
      <xdr:row>5</xdr:row>
      <xdr:rowOff>107155</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408782</xdr:colOff>
      <xdr:row>0</xdr:row>
      <xdr:rowOff>35719</xdr:rowOff>
    </xdr:from>
    <xdr:to>
      <xdr:col>17</xdr:col>
      <xdr:colOff>240507</xdr:colOff>
      <xdr:row>5</xdr:row>
      <xdr:rowOff>103981</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286545</xdr:colOff>
      <xdr:row>0</xdr:row>
      <xdr:rowOff>44450</xdr:rowOff>
    </xdr:from>
    <xdr:to>
      <xdr:col>19</xdr:col>
      <xdr:colOff>638970</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941388</xdr:colOff>
      <xdr:row>5</xdr:row>
      <xdr:rowOff>164305</xdr:rowOff>
    </xdr:from>
    <xdr:to>
      <xdr:col>15</xdr:col>
      <xdr:colOff>726281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16</xdr:col>
      <xdr:colOff>69849</xdr:colOff>
      <xdr:row>5</xdr:row>
      <xdr:rowOff>164305</xdr:rowOff>
    </xdr:from>
    <xdr:to>
      <xdr:col>19</xdr:col>
      <xdr:colOff>619125</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5" totalsRowShown="0" dataDxfId="211">
  <autoFilter ref="B7:K35" xr:uid="{A0E2A789-D79F-4DB7-90A3-654E5E441AF8}"/>
  <tableColumns count="10">
    <tableColumn id="1" xr3:uid="{7076C6AD-6717-404D-96C6-53FBA68C1EBC}" name="Data" dataDxfId="210"/>
    <tableColumn id="2" xr3:uid="{B68EB833-5A56-4B1F-8BF1-E83CF0F5B1BA}" name="id_data" dataDxfId="209"/>
    <tableColumn id="3" xr3:uid="{B68551BE-AD5B-4ABC-92F3-75214F86D3BC}" name="Estado" dataDxfId="208"/>
    <tableColumn id="4" xr3:uid="{35F21F0F-CEDD-4627-8F3A-B243E93A29A8}" name="Desarrollo" dataDxfId="207"/>
    <tableColumn id="5" xr3:uid="{55D616E3-D0F3-464E-B32C-8DF920812CBC}" name="Investigación" dataDxfId="206"/>
    <tableColumn id="6" xr3:uid="{C1D2156E-87B8-470E-9168-7A6E5AE31CC2}" name="Breve Descripción" dataDxfId="205"/>
    <tableColumn id="10" xr3:uid="{0091DFF5-4F92-4896-A2A6-03E40B76AE69}" name="Slogan - Cita" dataDxfId="204"/>
    <tableColumn id="7" xr3:uid="{5B85BAF7-51FC-47E2-B831-0E709569CEC4}" name="Vistas" dataDxfId="203"/>
    <tableColumn id="8" xr3:uid="{57861CEA-0BDC-4179-9FF2-0E59F48A2157}" name="Repositorio Dropbox" dataDxfId="202"/>
    <tableColumn id="9" xr3:uid="{0E50183B-22E4-424B-96DD-18AC3480E706}" name="Link Logo" dataDxfId="20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16" totalsRowShown="0" headerRowDxfId="21" tableBorderDxfId="20">
  <autoFilter ref="B11:U116" xr:uid="{488C7ADA-DF10-4033-BE01-B6478A789716}">
    <filterColumn colId="0">
      <filters>
        <filter val="DATAAGRO"/>
      </filters>
    </filterColumn>
  </autoFilter>
  <sortState xmlns:xlrd2="http://schemas.microsoft.com/office/spreadsheetml/2017/richdata2" ref="B12:U64">
    <sortCondition ref="B12:B64"/>
    <sortCondition ref="D12:D64"/>
  </sortState>
  <tableColumns count="20">
    <tableColumn id="1" xr3:uid="{229DCB04-6969-4E62-A149-FB9E3CAE5BF4}" name="Data" dataDxfId="19"/>
    <tableColumn id="2" xr3:uid="{CD34A55D-D0AD-4B52-8194-AFDE7E5C6050}" name="Producto Previos" dataDxfId="18"/>
    <tableColumn id="3" xr3:uid="{4029C438-04CA-46F0-B968-E3D862055C27}" name="Secuencia (dentro DATA)" dataDxfId="17"/>
    <tableColumn id="4" xr3:uid="{9842277F-498F-4399-B9E9-AE2739193ABA}" name="País" dataDxfId="16"/>
    <tableColumn id="5" xr3:uid="{ED853D5F-1B7C-4052-B0FE-5337CC52FC4D}" name="Integrado en PRODUCTOS? [SI/NO]" dataDxfId="15"/>
    <tableColumn id="15" xr3:uid="{8D63376D-2407-4CF9-A0F9-4552C9649833}" name="id_producto" dataDxfId="14"/>
    <tableColumn id="6" xr3:uid="{14D31B75-8E88-42FB-BB27-6BB36C1418D0}" name="Prioridad [1-9]" dataDxfId="13"/>
    <tableColumn id="7" xr3:uid="{679658E8-A980-4528-82C7-F19E24336030}" name="Estado" dataDxfId="12"/>
    <tableColumn id="8" xr3:uid="{2EF6A42B-DFA0-4FE7-A1E1-2E79F580EB12}" name="Avance [0-100%]" dataDxfId="11" dataCellStyle="Porcentaje"/>
    <tableColumn id="9" xr3:uid="{40541782-CDD5-4622-B1C1-C97D63A0C9AA}" name="Responsable Desarrollo" dataDxfId="10"/>
    <tableColumn id="10" xr3:uid="{3B543DE3-BF65-4BD9-9932-28271C56E4C6}" name="Responsable Información" dataDxfId="9"/>
    <tableColumn id="16" xr3:uid="{394FD602-B6E0-4BBA-A4D5-D38FD9373C7C}" name="Tecnología" dataDxfId="8"/>
    <tableColumn id="11" xr3:uid="{DAB3B04F-F977-4413-A23F-4094B552D30E}" name="Tareas/Elementos / Observaciones" dataDxfId="7"/>
    <tableColumn id="17" xr3:uid="{7A213F94-93FA-435F-9C96-175D8DD787F5}" name="BD " dataDxfId="6"/>
    <tableColumn id="18" xr3:uid="{59E5F4A3-0FF3-4774-967F-4A177D031C00}" name="Plataforma" dataDxfId="5"/>
    <tableColumn id="19" xr3:uid="{36C4BF2F-DF1D-4D05-A90F-79F125B03FD2}" name="Control Calidad" dataDxfId="4"/>
    <tableColumn id="21" xr3:uid="{3BE542C7-8C82-454D-A6C1-7F2AAB4343DE}" name="Odoo" dataDxfId="3"/>
    <tableColumn id="20" xr3:uid="{C1FC94FF-E933-4906-94F4-ED73D29773EE}" name="Shopify"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F99" totalsRowShown="0" headerRowDxfId="176">
  <autoFilter ref="A7:BF99" xr:uid="{B45D9B6D-7E6E-4374-A7A8-688EAA2C002B}">
    <filterColumn colId="3">
      <filters>
        <filter val="DATACLIMA"/>
      </filters>
    </filterColumn>
  </autoFilter>
  <tableColumns count="58">
    <tableColumn id="1" xr3:uid="{01CFB9DB-FBAD-4A9E-9D8F-5FB3EB42A9EB}" name="id_data" dataDxfId="175" totalsRowDxfId="174">
      <calculatedColumnFormula>+VLOOKUP(D8,'DATA`S'!$B$8:$C$35,2,0)</calculatedColumnFormula>
    </tableColumn>
    <tableColumn id="31" xr3:uid="{296D6B07-CE01-4CBF-8413-B4A08E3AF372}" name="id_pais" dataDxfId="173" totalsRowDxfId="172">
      <calculatedColumnFormula>VLOOKUP(PRODUCTOS[[#This Row],[País]],PAISES!$B$4:$C$12,2,0)</calculatedColumnFormula>
    </tableColumn>
    <tableColumn id="2" xr3:uid="{07061539-DFF5-4A11-BADD-2A240074A56A}" name="Corr_Producto" dataDxfId="171" totalsRowDxfId="170"/>
    <tableColumn id="3" xr3:uid="{56D80777-3871-4DBF-8856-DFDA54440D55}" name="Data" dataDxfId="169" totalsRowDxfId="168"/>
    <tableColumn id="27" xr3:uid="{0BD20D97-CBB4-4212-9EB7-3F3B3FA483E6}" name="País" dataDxfId="167" totalsRowDxfId="166"/>
    <tableColumn id="4" xr3:uid="{73D49374-8912-4C27-A2AF-E0476A8E9AEE}" name="id_producto" dataDxfId="165">
      <calculatedColumnFormula>A8&amp;"-"&amp;B8&amp;"-"&amp;C8</calculatedColumnFormula>
    </tableColumn>
    <tableColumn id="5" xr3:uid="{71534AA1-DF8C-466C-AAA8-87DA9F119341}" name="Producto asociado  (nombre interno)" dataDxfId="164" totalsRowDxfId="163"/>
    <tableColumn id="26" xr3:uid="{8B686EE2-348B-48C2-990B-424A8FB284BC}" name="Nombre comercial" dataDxfId="162" totalsRowDxfId="161"/>
    <tableColumn id="57" xr3:uid="{1B134745-3C22-4CD1-BDF0-E9AFDB76FA7C}" name="Párrafo portada producto" dataDxfId="160" totalsRowDxfId="159"/>
    <tableColumn id="6" xr3:uid="{75779DBD-8A91-4D7A-8A36-000CEDC599B6}" name="Estado" dataDxfId="158" totalsRowDxfId="157">
      <calculatedColumnFormula>+VLOOKUP(PRODUCTOS[[#This Row],[id_producto]],PRIORIZACION!$G$11:$J$116,3,0)</calculatedColumnFormula>
    </tableColumn>
    <tableColumn id="25" xr3:uid="{E03A0489-5A50-4DA9-A8DF-999E6DC669EA}" name="Avance" dataDxfId="156" totalsRowDxfId="155" dataCellStyle="Porcentaje" totalsRowCellStyle="Porcentaje">
      <calculatedColumnFormula>+VLOOKUP(PRODUCTOS[[#This Row],[id_producto]],PRIORIZACION!$G$11:$J$116,4,0)</calculatedColumnFormula>
    </tableColumn>
    <tableColumn id="7" xr3:uid="{2699BB10-9D24-4629-8F45-4A2526A4D39A}" name="Responsable Desarrollo" dataDxfId="154" totalsRowDxfId="153"/>
    <tableColumn id="8" xr3:uid="{69F4BEA1-A9B4-4421-A0EE-47BCAF12AAB2}" name="Responsable Información" dataDxfId="152" totalsRowDxfId="151"/>
    <tableColumn id="10" xr3:uid="{03C8A422-EE9B-494A-A440-9110009A358E}" name="Tecnología" dataDxfId="150" totalsRowDxfId="149">
      <calculatedColumnFormula>+VLOOKUP(PRODUCTOS[[#This Row],[id_producto]],PRIORIZACION!$G$11:$S$116,7,0)</calculatedColumnFormula>
    </tableColumn>
    <tableColumn id="11" xr3:uid="{1A081205-19B8-4238-8F9E-1836061C2D4F}" name="Host " dataDxfId="148" totalsRowDxfId="147"/>
    <tableColumn id="12" xr3:uid="{6BCD6CB8-BA53-40A7-9F90-7EBA78E345DA}" name="Link Odoo" dataDxfId="146" totalsRowDxfId="145"/>
    <tableColumn id="13" xr3:uid="{502BD7B7-DD01-471A-8E5E-C527F983E20E}" name="Fecha Publicación" dataDxfId="144" totalsRowDxfId="143"/>
    <tableColumn id="15" xr3:uid="{00014923-35F8-4A24-9B8B-A626BE90EC3E}" name="Escala " dataDxfId="142" totalsRowDxfId="141"/>
    <tableColumn id="16" xr3:uid="{D32995C9-2CA4-4BD7-A181-0CE6434624DC}" name="Periodo" dataDxfId="140" totalsRowDxfId="139"/>
    <tableColumn id="17" xr3:uid="{5F683DA7-34DC-43D1-A154-FB5C17AB82E4}" name="Actualizaciones" dataDxfId="138" totalsRowDxfId="137"/>
    <tableColumn id="18" xr3:uid="{D0F7DA38-1DAE-48DF-8725-440804E511ED}" name="Tipo Producto" dataDxfId="136" totalsRowDxfId="135"/>
    <tableColumn id="19" xr3:uid="{6345440E-6C11-4DE3-9F30-57AA749130A3}" name="Fuentes " dataDxfId="134" totalsRowDxfId="133"/>
    <tableColumn id="20" xr3:uid="{06F6F5BE-A8B5-450A-B890-E5272AC160CB}" name="Ref principal " dataDxfId="132" totalsRowDxfId="131"/>
    <tableColumn id="21" xr3:uid="{F22EE5BC-B966-49EB-A843-F1384A77D7A0}" name="Competencia o material vinculado " dataDxfId="130" totalsRowDxfId="129"/>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28" totalsRowDxfId="127"/>
    <tableColumn id="29" xr3:uid="{B82AF5FC-FE01-4F10-8B3A-A6B205199D0A}" name="Miniatura" dataDxfId="126" totalsRowDxfId="125"/>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24"/>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dataDxfId="123"/>
    <tableColumn id="32" xr3:uid="{2F0B4ACB-2081-4369-9020-F04ABE62B6AD}" name="CAR_Tipo_Prod"/>
    <tableColumn id="33" xr3:uid="{8277A5C4-DDE4-4268-B9A2-D39560C50C97}" name="CAR_Var1_Disponible"/>
    <tableColumn id="14" xr3:uid="{8D937ABF-3B4D-40B9-8BBE-860FDDE831DB}" name="CAR_Var2_Disponible"/>
    <tableColumn id="9" xr3:uid="{A912298A-2AE3-4676-B089-13388A70E0CC}" name="CAR_Var3_Disponible"/>
    <tableColumn id="34" xr3:uid="{2EAEC5EE-D01B-4781-A499-32811E9E50DF}" name="CAR_Periodo" dataDxfId="122"/>
    <tableColumn id="35" xr3:uid="{89972549-6CAE-40EF-8DDE-4E5FB11CDCFB}" name="CAR_Proveedor"/>
    <tableColumn id="36" xr3:uid="{94687206-A22A-469D-92B1-A6635B8A1CB3}" name="CAR_Colección" dataDxfId="121">
      <calculatedColumnFormula>PRODUCTOS[[#This Row],[Data]]</calculatedColumnFormula>
    </tableColumn>
    <tableColumn id="48" xr3:uid="{431A4A68-8223-41E1-99C1-4F515A267188}" name="ESP_Tecnología" dataDxfId="120">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8" xr3:uid="{56C643A3-74B7-48BA-90DA-F7B48A76740E}" name="DETALLE_FUENTE (uso interno)"/>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9"/>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8" dataDxfId="117">
  <autoFilter ref="B7:I221" xr:uid="{54E86758-179E-494E-9D22-024745EA2489}"/>
  <tableColumns count="8">
    <tableColumn id="1" xr3:uid="{AE352613-BE77-4F50-A26C-CDFA69B4E703}" name="Data" dataDxfId="116"/>
    <tableColumn id="2" xr3:uid="{FB99AEF8-BF89-4789-90CC-B8C3024883BE}" name="Estado" dataDxfId="115"/>
    <tableColumn id="3" xr3:uid="{B15F5D46-093A-497F-970F-4E17CA63A563}" name="Fecha Actualización " dataDxfId="114"/>
    <tableColumn id="4" xr3:uid="{7EA45E0E-7020-43C1-AD03-9A178CD7430B}" name="Responsable" dataDxfId="113"/>
    <tableColumn id="8" xr3:uid="{CD6D1E9C-AD67-41FD-BB45-272D5CED1007}" name="Tema" dataDxfId="112"/>
    <tableColumn id="5" xr3:uid="{2AC1CC8A-E5DB-4A3A-BEE8-6538DDAA69E7}" name="Observación " dataDxfId="111"/>
    <tableColumn id="6" xr3:uid="{C98B1913-4D31-48AA-9995-A47CE0EA1C1E}" name="Acción" dataDxfId="110"/>
    <tableColumn id="7" xr3:uid="{FE3D67C6-9FBF-4881-B186-7BE50BE75AE3}" name="Monitoreo" dataDxfId="109"/>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8" dataDxfId="107">
  <autoFilter ref="A9:M53" xr:uid="{2573F5B0-EE83-49B6-AF2E-FA541AB2D0A7}"/>
  <tableColumns count="13">
    <tableColumn id="1" xr3:uid="{01DC2308-9C99-4EEE-82DB-DC6B48F1F8E3}" name="N°" dataDxfId="106"/>
    <tableColumn id="2" xr3:uid="{F3B4997E-B2A4-4EB5-AF03-1C32EC201E29}" name="Tema Investigación " dataDxfId="105"/>
    <tableColumn id="3" xr3:uid="{2ED8CCEC-CAF8-463E-AB90-B3689E282F52}" name="Responsables " dataDxfId="104"/>
    <tableColumn id="5" xr3:uid="{A45DAC7C-0BE8-484E-8902-C84794C6E4E6}" name="Fecha inicio" dataDxfId="103"/>
    <tableColumn id="4" xr3:uid="{1DFD24D3-150A-4A18-8D2B-471C5E615C4A}" name="Estado"/>
    <tableColumn id="7" xr3:uid="{A5E888F3-954C-4454-ABBF-0CB322AC2892}" name="Fecha Termino" dataDxfId="102"/>
    <tableColumn id="8" xr3:uid="{DC2FD273-C50C-4DC5-BCAE-F4707F0CC4FD}" name="Chile" dataDxfId="101"/>
    <tableColumn id="9" xr3:uid="{DC0F9138-A833-4513-8446-6D9A0BE8DC03}" name="Panamá " dataDxfId="100"/>
    <tableColumn id="10" xr3:uid="{1C354151-0542-4839-A312-82A4762672B3}" name="Guatemala" dataDxfId="99"/>
    <tableColumn id="11" xr3:uid="{B44F5A38-555A-4E07-BD14-45F877391CC6}" name="Honduras" dataDxfId="98"/>
    <tableColumn id="12" xr3:uid="{E43EB3EC-0D6D-42B8-A156-EA2EF365B7B3}" name="El Salvador" dataDxfId="97"/>
    <tableColumn id="6" xr3:uid="{9ED27B35-B472-416C-B394-C3447A132041}" name="Link 1" dataDxfId="96"/>
    <tableColumn id="13" xr3:uid="{0813E4B9-E868-4B0E-A181-67DEE49699BC}" name="Link 2" dataDxfId="95"/>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94" dataDxfId="93">
  <autoFilter ref="A12:I91" xr:uid="{14629A1E-D5D5-412C-8FAB-488411430C85}"/>
  <tableColumns count="9">
    <tableColumn id="1" xr3:uid="{7299EEE0-40CF-4EF5-8F0C-C1FFA863E5B5}" name="N°" dataDxfId="92"/>
    <tableColumn id="2" xr3:uid="{9E84EC16-0161-44D0-9CB9-123C0428ADAD}" name="Tema/institución Investigación " dataDxfId="91"/>
    <tableColumn id="3" xr3:uid="{76853A8B-3945-4590-AB61-F2892D4BDEF9}" name="Responsable" dataDxfId="90"/>
    <tableColumn id="5" xr3:uid="{F7339DE0-8C86-4469-9258-ED935FDEFA77}" name="Fecha inicio" dataDxfId="89"/>
    <tableColumn id="6" xr3:uid="{1434B0D6-C669-403A-970D-962B797CA9A9}" name="Fecha avance" dataDxfId="88"/>
    <tableColumn id="7" xr3:uid="{B968D1D9-84E8-493C-9491-88D890E8453F}" name="Fecha Termino" dataDxfId="87"/>
    <tableColumn id="8" xr3:uid="{914D3775-FE9D-4F06-9643-2FF0DC094A44}" name="Comentario" dataDxfId="86"/>
    <tableColumn id="4" xr3:uid="{447DB363-0F58-4053-9903-C5B73E99B8F7}" name="Acción" dataDxfId="85"/>
    <tableColumn id="9" xr3:uid="{FAD7DF30-EA13-48D4-85BE-33B82685C836}" name="Seguimiento" dataDxfId="84"/>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3" dataDxfId="82">
  <autoFilter ref="B8:L88" xr:uid="{B19E98DB-D5A2-4B79-98FB-79403A46B576}"/>
  <tableColumns count="11">
    <tableColumn id="1" xr3:uid="{53D02E25-6272-402F-ABD7-44B8E0C71D87}" name="Data" dataDxfId="81"/>
    <tableColumn id="8" xr3:uid="{EC4D90DB-631D-4228-A704-DD698C8FDA74}" name="id_producto" dataDxfId="80"/>
    <tableColumn id="2" xr3:uid="{8BB7EEC5-6570-41F8-9A07-5AAEA8522606}" name="Plazo Producto" dataDxfId="79"/>
    <tableColumn id="3" xr3:uid="{8CB3D480-A20D-43D6-A036-A52F2B756492}" name="Producto" dataDxfId="78"/>
    <tableColumn id="4" xr3:uid="{A37F897B-BDC4-49DB-9D73-0B585928FBCF}" name="Secciones" dataDxfId="77"/>
    <tableColumn id="5" xr3:uid="{52913CC1-5A92-42A3-9DE0-3B6AB5FF68D3}" name="Sub-secciones" dataDxfId="76"/>
    <tableColumn id="6" xr3:uid="{AA418FB7-7169-4105-9A7B-952204D6B07D}" name="Variables" dataDxfId="75"/>
    <tableColumn id="7" xr3:uid="{9CFF7943-E7AB-407C-A8B2-A61784C0D377}" name="Fuente" dataDxfId="74"/>
    <tableColumn id="9" xr3:uid="{E0A15B94-D546-4F86-877E-4ECCBE8390C9}" name="Situación Variable" dataDxfId="73"/>
    <tableColumn id="10" xr3:uid="{766CAFFF-49CC-4F0A-A3FA-AA09276E3B90}" name="Fecha Actualización" dataDxfId="72"/>
    <tableColumn id="11" xr3:uid="{8FEDBB30-0CE4-44B9-B885-55B24F35F89F}" name="Observaciones" dataDxfId="71"/>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0">
  <autoFilter ref="A7:AX82" xr:uid="{8E7BE500-FD82-4AF8-9786-CF4905281DB3}"/>
  <tableColumns count="50">
    <tableColumn id="1" xr3:uid="{97B30EC8-C107-4A29-BFE9-64B671A010DD}" name="id_data" dataDxfId="69">
      <calculatedColumnFormula>PRODUCTOS[[#This Row],[id_data]]</calculatedColumnFormula>
    </tableColumn>
    <tableColumn id="2" xr3:uid="{D4210DF6-B71C-4CEA-B273-A001CC99D71D}" name="Corr_Producto" dataDxfId="68"/>
    <tableColumn id="3" xr3:uid="{3A3C3A45-DC12-420E-B4A9-B6FC4AB09680}" name="Data" dataDxfId="67"/>
    <tableColumn id="4" xr3:uid="{F589E312-6F04-441B-BD92-57D8AF605B91}" name="id_producto" dataDxfId="66">
      <calculatedColumnFormula>+A8&amp;"-"&amp;B8</calculatedColumnFormula>
    </tableColumn>
    <tableColumn id="5" xr3:uid="{8673061C-EC24-4EF4-81F6-F73CCCED37A8}" name="Producto asociado " dataDxfId="65"/>
    <tableColumn id="32" xr3:uid="{BB6CBD3F-A1DC-4006-8ED6-2EDD0372776F}" name="Nombre comercial" dataDxfId="64">
      <calculatedColumnFormula>PRODUCTOS[[#This Row],[Nombre comercial]]</calculatedColumnFormula>
    </tableColumn>
    <tableColumn id="47" xr3:uid="{1BF29101-CC46-4386-87BF-FB5000527CC1}" name="Variante" dataDxfId="63">
      <calculatedColumnFormula>#REF!</calculatedColumnFormula>
    </tableColumn>
    <tableColumn id="46" xr3:uid="{971E696E-617D-42F5-AD13-6C98573AB151}" name="Corr_variante" dataDxfId="62">
      <calculatedColumnFormula>#REF!</calculatedColumnFormula>
    </tableColumn>
    <tableColumn id="20" xr3:uid="{8623108B-5216-4DE8-A078-C2EA5007B662}" name="id_prod_var" dataDxfId="61">
      <calculatedColumnFormula>#REF!</calculatedColumnFormula>
    </tableColumn>
    <tableColumn id="6" xr3:uid="{F158BFCF-29BB-4A21-85DD-EC1A577268A9}" name="Estado" dataDxfId="60"/>
    <tableColumn id="21" xr3:uid="{F5606F96-2B4C-4028-BAFD-98E68F248BB6}" name="Avance" dataDxfId="59" dataCellStyle="Porcentaje"/>
    <tableColumn id="7" xr3:uid="{F996455F-A80C-45DE-824E-AA15DC67B89F}" name="Responsable Desarrollo" dataDxfId="58">
      <calculatedColumnFormula>PRODUCTOS[[#This Row],[Responsable Desarrollo]]</calculatedColumnFormula>
    </tableColumn>
    <tableColumn id="8" xr3:uid="{8243748E-EFCB-4AEF-AE13-DEB22DE5398A}" name="Responsable Información" dataDxfId="57">
      <calculatedColumnFormula>PRODUCTOS[[#This Row],[Responsable Información]]</calculatedColumnFormula>
    </tableColumn>
    <tableColumn id="19" xr3:uid="{1B0EF15B-CCC6-4071-9C39-986D237DCBFD}" name="PORTADA SHOPIFY" dataDxfId="56"/>
    <tableColumn id="25" xr3:uid="{DE283954-0E54-4788-A6B7-64B3FABE5655}" name="Párrafo enganche" dataDxfId="55"/>
    <tableColumn id="31" xr3:uid="{69B5166B-7DB7-4B2A-BDDB-51BC1CDC9E13}" name="Variante_1" dataDxfId="54"/>
    <tableColumn id="30" xr3:uid="{FD2BFBD3-7364-4A40-82AD-5ED8F1EC60C8}" name="Precio_1" dataDxfId="53"/>
    <tableColumn id="27" xr3:uid="{7BAA5845-FEF8-4AF0-A034-4502EA6425FB}" name="Variante_2" dataDxfId="52"/>
    <tableColumn id="26" xr3:uid="{055AC0B8-B715-4865-A615-F93F51BDB937}" name="Precio_2" dataDxfId="51"/>
    <tableColumn id="34" xr3:uid="{E986E95A-C830-4C89-88DC-A69F64460E34}" name="Variante_3" dataDxfId="50"/>
    <tableColumn id="33" xr3:uid="{15105E85-D580-466D-8DEA-A21111029F6E}" name="Precio_3" dataDxfId="49"/>
    <tableColumn id="50" xr3:uid="{86C9CDBF-0B44-4420-A48E-6FF93F44FE71}" name="Variable_filtro1" dataDxfId="48"/>
    <tableColumn id="49" xr3:uid="{29F0FFEC-DA2B-4599-9D83-29AA5C05A4F0}" name="Variable_filtro2" dataDxfId="47"/>
    <tableColumn id="48" xr3:uid="{4B1206D9-C4A0-496A-A7B2-086AF0122968}" name="Variable_filtro3" dataDxfId="46"/>
    <tableColumn id="9" xr3:uid="{EE306381-1575-4475-A9CE-5592A93932BB}" name="Descripción (Indicar qué permite ver o hacer el producto) " dataDxfId="45"/>
    <tableColumn id="35" xr3:uid="{C39FDC20-ABE5-4151-B056-F4B5E12D47DD}" name="CAR_Tipo_Prod" dataDxfId="44"/>
    <tableColumn id="36" xr3:uid="{C8D4ECC0-DE7A-41BF-A6E9-9964E26F4261}" name="CAR_Var1_Disponible" dataDxfId="43"/>
    <tableColumn id="39" xr3:uid="{87F44B21-0148-4ECE-9BC5-6D8A4C1030F3}" name="CAR_Periodo" dataDxfId="42"/>
    <tableColumn id="37" xr3:uid="{DB23C32C-B4CE-4982-8D0A-F32C01C6CF98}" name="CAR_Proveedor" dataDxfId="41"/>
    <tableColumn id="38" xr3:uid="{887C31F6-B5D9-48A2-AC60-3BBFDA8C2D93}" name="CAR_Colección" dataDxfId="40">
      <calculatedColumnFormula>SHOPIFY[[#This Row],[Data]]</calculatedColumnFormula>
    </tableColumn>
    <tableColumn id="10" xr3:uid="{465FFD71-9838-46F8-96D9-04071B46AADF}" name="ESP_Tecnología" dataDxfId="39">
      <calculatedColumnFormula>PRODUCTOS[[#This Row],[Tecnología]]</calculatedColumnFormula>
    </tableColumn>
    <tableColumn id="11" xr3:uid="{EC2BE421-D8F5-4218-AF58-90E90B893031}" name="Host " dataDxfId="38"/>
    <tableColumn id="12" xr3:uid="{E79C574B-B7A1-469C-8F8F-2D0CFAE51341}" name="Link Odoo" dataDxfId="37"/>
    <tableColumn id="13" xr3:uid="{3809FE9C-54F9-4CF7-B339-2E0041642249}" name="Fecha Publicación" dataDxfId="36"/>
    <tableColumn id="14" xr3:uid="{F596F3F4-DDEC-4196-A3BB-82BA12090401}" name="País" dataDxfId="35"/>
    <tableColumn id="15" xr3:uid="{8ABA9F49-20E7-4D44-969F-61983CB570CF}" name="Escala " dataDxfId="34"/>
    <tableColumn id="16" xr3:uid="{96768B2C-E9AB-4A4C-B2EA-54B345E4B2EE}" name="ESP_Periodo" dataDxfId="33"/>
    <tableColumn id="40" xr3:uid="{B886925D-5342-4EF0-BEC7-231A532CD384}" name="ESP_Incluye" dataDxfId="32"/>
    <tableColumn id="41" xr3:uid="{3B13D200-0F79-4222-81F3-6523101D8224}" name="ESP_Uso_Disp." dataDxfId="31"/>
    <tableColumn id="42" xr3:uid="{36761705-B510-456F-B13C-7C1F1691A844}" name="ESP_Fuentes " dataDxfId="30"/>
    <tableColumn id="43" xr3:uid="{51F4D077-A0BB-4F59-B19A-FA245554DE68}" name="ACC_Recibirás" dataDxfId="29"/>
    <tableColumn id="44" xr3:uid="{5291A2DA-9FCC-47E6-8092-612F754EE474}" name="ACC_Licencia_uso" dataDxfId="28"/>
    <tableColumn id="17" xr3:uid="{77D650B5-1F6E-4D9B-91EE-AFD5F57BC1C1}" name="ACC_Actualizaciones" dataDxfId="27"/>
    <tableColumn id="45" xr3:uid="{9AD5E5EE-A8BD-4739-AE89-A1B8EC4723F5}" name="ACC_N°_usuarios" dataDxfId="26"/>
    <tableColumn id="18" xr3:uid="{AC3AE441-67FC-4118-9DEB-4484BC70FA5A}" name="Etiquetas" dataDxfId="25"/>
    <tableColumn id="22" xr3:uid="{0EAB21ED-E5E2-4B44-8E8C-DA03632B81CB}" name="Vistas" dataDxfId="24"/>
    <tableColumn id="23" xr3:uid="{4146A4AA-B422-4A23-AFC0-891AE3F78FEE}" name="Repositorio Dropbox"/>
    <tableColumn id="24" xr3:uid="{44B7EB22-51ED-4A59-9AAA-14197F95E149}" name="Link Logo"/>
    <tableColumn id="28" xr3:uid="{4352BE36-B76B-41FB-8592-7009FF2F8409}" name="Observaciones" dataDxfId="23"/>
    <tableColumn id="29" xr3:uid="{2127F871-F5E7-448D-8C26-8CF290798729}" name="Miniatura" dataDxfId="22"/>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hyperlink" Target="https://sud-austral.maps.arcgis.com/apps/MapSeries/index.html?appid=f245811d937d4bedaa6d3a90d1666e2f" TargetMode="External"/><Relationship Id="rId13" Type="http://schemas.openxmlformats.org/officeDocument/2006/relationships/hyperlink" Target="https://app.powerbi.com/view?r=eyJrIjoiOGU0YzQ2NTctOGVkMS00OGVmLWJmMTItMDNhNTgxM2YzMTM5IiwidCI6IjhmYmFhNWJmLTJlY2MtNGRjOC1iNTZiLThmOTJlMzA3ZjA3NiIsImMiOjR9" TargetMode="External"/><Relationship Id="rId18" Type="http://schemas.openxmlformats.org/officeDocument/2006/relationships/hyperlink" Target="https://raw.githubusercontent.com/Sud-Austral/LOGOS-DATA/main/dataELECCIONES.svg" TargetMode="External"/><Relationship Id="rId26" Type="http://schemas.microsoft.com/office/2007/relationships/slicer" Target="../slicers/slicer2.xml"/><Relationship Id="rId3" Type="http://schemas.openxmlformats.org/officeDocument/2006/relationships/hyperlink" Target="https://dataintelligence.azurewebsites.net/Datacovidpa/" TargetMode="External"/><Relationship Id="rId21" Type="http://schemas.openxmlformats.org/officeDocument/2006/relationships/hyperlink" Target="https://leofabiop120.users.earthengine.app/view/datafuegohn" TargetMode="External"/><Relationship Id="rId7" Type="http://schemas.openxmlformats.org/officeDocument/2006/relationships/hyperlink" Target="https://app.powerbi.com/view?r=eyJrIjoiNjk3NWE0YmItYjkzNC00MjcwLTgzMzktZjkxNDQyNWYxODQ2IiwidCI6IjhmYmFhNWJmLTJlY2MtNGRjOC1iNTZiLThmOTJlMzA3ZjA3NiIsImMiOjR9" TargetMode="External"/><Relationship Id="rId12" Type="http://schemas.openxmlformats.org/officeDocument/2006/relationships/hyperlink" Target="https://app.powerbi.com/view?r=eyJrIjoiYzNmMDRjMjctYmQwZC00M2Y1LWIwYjgtOTVmODQyMTliNzM4IiwidCI6IjhmYmFhNWJmLTJlY2MtNGRjOC1iNTZiLThmOTJlMzA3ZjA3NiIsImMiOjR9" TargetMode="External"/><Relationship Id="rId17" Type="http://schemas.openxmlformats.org/officeDocument/2006/relationships/hyperlink" Target="https://raw.githubusercontent.com/Sud-Austral/LOGOS-DATA/main/datarisk.svg" TargetMode="External"/><Relationship Id="rId25" Type="http://schemas.openxmlformats.org/officeDocument/2006/relationships/table" Target="../tables/table2.xml"/><Relationship Id="rId2" Type="http://schemas.openxmlformats.org/officeDocument/2006/relationships/hyperlink" Target="https://sud-austral.maps.arcgis.com/apps/webappviewer/index.html?id=85acb5c264dd461aab08972960d2cc60" TargetMode="External"/><Relationship Id="rId16" Type="http://schemas.openxmlformats.org/officeDocument/2006/relationships/hyperlink" Target="https://serviciodashboard.azurewebsites.net/pagina/dashboardDataimpactofree" TargetMode="External"/><Relationship Id="rId20" Type="http://schemas.openxmlformats.org/officeDocument/2006/relationships/hyperlink" Target="https://app.powerbi.com/view?r=eyJrIjoiYzA5ZGEzNGUtYWRmNS00ZmJhLWFhNWItYmU1OGViNDVhNzk2IiwidCI6IjhmYmFhNWJmLTJlY2MtNGRjOC1iNTZiLThmOTJlMzA3ZjA3NiIsImMiOjR9" TargetMode="Externa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11" Type="http://schemas.openxmlformats.org/officeDocument/2006/relationships/hyperlink" Target="https://app.powerbi.com/view?r=eyJrIjoiNDI1NTI1NzgtOTBiNS00ZWY5LTk3N2UtNDg1ZTU4Nzg0NTYyIiwidCI6IjhmYmFhNWJmLTJlY2MtNGRjOC1iNTZiLThmOTJlMzA3ZjA3NiIsImMiOjR9" TargetMode="External"/><Relationship Id="rId24" Type="http://schemas.openxmlformats.org/officeDocument/2006/relationships/drawing" Target="../drawings/drawing2.xml"/><Relationship Id="rId5" Type="http://schemas.openxmlformats.org/officeDocument/2006/relationships/hyperlink" Target="https://public.flourish.studio/visualisation/3239129/" TargetMode="External"/><Relationship Id="rId15"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23" Type="http://schemas.openxmlformats.org/officeDocument/2006/relationships/printerSettings" Target="../printerSettings/printerSettings2.bin"/><Relationship Id="rId10" Type="http://schemas.openxmlformats.org/officeDocument/2006/relationships/hyperlink" Target="https://app.powerbi.com/view?r=eyJrIjoiNjhhOWMzOGMtMTI0OS00MzQxLWE4OGQtMWY3MGM2NDFmYjQ5IiwidCI6IjhmYmFhNWJmLTJlY2MtNGRjOC1iNTZiLThmOTJlMzA3ZjA3NiIsImMiOjR9" TargetMode="External"/><Relationship Id="rId19" Type="http://schemas.openxmlformats.org/officeDocument/2006/relationships/hyperlink" Target="https://app.powerbi.com/view?r=eyJrIjoiYzY0ZTJhYjUtZTkzMi00ZmRjLTg0NWEtZGU3ZGY1MmI0ZThkIiwidCI6IjhmYmFhNWJmLTJlY2MtNGRjOC1iNTZiLThmOTJlMzA3ZjA3NiIsImMiOjR9" TargetMode="Externa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app.powerbi.com/view?r=eyJrIjoiNGQxMDhkNzgtZDEwZi00YmMyLWJmYzAtMzNiNmQ3OTk5MGVhIiwidCI6IjhmYmFhNWJmLTJlY2MtNGRjOC1iNTZiLThmOTJlMzA3ZjA3NiIsImMiOjR9" TargetMode="External"/><Relationship Id="rId22" Type="http://schemas.openxmlformats.org/officeDocument/2006/relationships/hyperlink" Target="https://leofabiop120.users.earthengine.app/view/dataclimahn"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5"/>
  <sheetViews>
    <sheetView showGridLines="0" topLeftCell="A28" zoomScale="70" zoomScaleNormal="70" workbookViewId="0">
      <selection activeCell="G35" sqref="G35"/>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1308</v>
      </c>
      <c r="I7" s="8" t="s">
        <v>171</v>
      </c>
      <c r="J7" t="s">
        <v>32</v>
      </c>
      <c r="K7" t="s">
        <v>1</v>
      </c>
    </row>
    <row r="8" spans="2:11" ht="103" customHeight="1" x14ac:dyDescent="0.35">
      <c r="B8" s="1" t="s">
        <v>3</v>
      </c>
      <c r="C8" s="4" t="s">
        <v>62</v>
      </c>
      <c r="D8" s="11" t="s">
        <v>158</v>
      </c>
      <c r="E8" s="6" t="s">
        <v>137</v>
      </c>
      <c r="F8" s="6" t="s">
        <v>98</v>
      </c>
      <c r="G8" s="2" t="s">
        <v>1314</v>
      </c>
      <c r="H8" s="1"/>
      <c r="I8" s="3" t="s">
        <v>187</v>
      </c>
      <c r="J8" s="3" t="s">
        <v>155</v>
      </c>
      <c r="K8" s="3" t="s">
        <v>0</v>
      </c>
    </row>
    <row r="9" spans="2:11" ht="143.5" customHeight="1" x14ac:dyDescent="0.35">
      <c r="B9" s="1" t="s">
        <v>4</v>
      </c>
      <c r="C9" s="4" t="s">
        <v>63</v>
      </c>
      <c r="D9" s="11" t="s">
        <v>161</v>
      </c>
      <c r="E9" s="6" t="s">
        <v>167</v>
      </c>
      <c r="F9" s="6" t="s">
        <v>99</v>
      </c>
      <c r="G9" s="2" t="s">
        <v>1316</v>
      </c>
      <c r="H9" s="1"/>
      <c r="I9" s="46" t="s">
        <v>174</v>
      </c>
      <c r="J9" s="3" t="s">
        <v>151</v>
      </c>
      <c r="K9" s="3" t="s">
        <v>2</v>
      </c>
    </row>
    <row r="10" spans="2:11" ht="161.5" customHeight="1" x14ac:dyDescent="0.35">
      <c r="B10" s="1" t="s">
        <v>5</v>
      </c>
      <c r="C10" s="4" t="s">
        <v>64</v>
      </c>
      <c r="D10" s="11" t="s">
        <v>158</v>
      </c>
      <c r="E10" s="6" t="s">
        <v>137</v>
      </c>
      <c r="F10" s="6" t="s">
        <v>123</v>
      </c>
      <c r="G10" s="99" t="s">
        <v>1678</v>
      </c>
      <c r="H10" s="1"/>
      <c r="I10" s="46" t="s">
        <v>175</v>
      </c>
      <c r="J10" s="3" t="s">
        <v>144</v>
      </c>
      <c r="K10" s="3" t="s">
        <v>30</v>
      </c>
    </row>
    <row r="11" spans="2:11" ht="128" customHeight="1" x14ac:dyDescent="0.35">
      <c r="B11" s="1" t="s">
        <v>6</v>
      </c>
      <c r="C11" s="4" t="s">
        <v>65</v>
      </c>
      <c r="D11" s="11" t="s">
        <v>182</v>
      </c>
      <c r="E11" s="6" t="s">
        <v>166</v>
      </c>
      <c r="F11" s="6" t="s">
        <v>125</v>
      </c>
      <c r="G11" s="2" t="s">
        <v>1310</v>
      </c>
      <c r="H11" s="1"/>
      <c r="I11" s="46" t="s">
        <v>183</v>
      </c>
      <c r="J11" s="3" t="s">
        <v>153</v>
      </c>
      <c r="K11" s="3" t="s">
        <v>21</v>
      </c>
    </row>
    <row r="12" spans="2:11" ht="133.5" customHeight="1" x14ac:dyDescent="0.35">
      <c r="B12" s="1" t="s">
        <v>1092</v>
      </c>
      <c r="C12" s="4" t="s">
        <v>66</v>
      </c>
      <c r="D12" s="11" t="s">
        <v>158</v>
      </c>
      <c r="E12" s="6" t="s">
        <v>137</v>
      </c>
      <c r="F12" s="6" t="s">
        <v>131</v>
      </c>
      <c r="G12" s="2" t="s">
        <v>1318</v>
      </c>
      <c r="H12" s="1"/>
      <c r="I12" s="46" t="s">
        <v>177</v>
      </c>
      <c r="J12" s="3" t="s">
        <v>156</v>
      </c>
      <c r="K12" s="3" t="s">
        <v>29</v>
      </c>
    </row>
    <row r="13" spans="2:11" ht="99" customHeight="1" x14ac:dyDescent="0.35">
      <c r="B13" s="1" t="s">
        <v>7</v>
      </c>
      <c r="C13" s="4" t="s">
        <v>67</v>
      </c>
      <c r="D13" s="11" t="s">
        <v>161</v>
      </c>
      <c r="E13" s="6" t="s">
        <v>137</v>
      </c>
      <c r="F13" s="6" t="s">
        <v>127</v>
      </c>
      <c r="G13" s="2" t="s">
        <v>1319</v>
      </c>
      <c r="H13" s="1"/>
      <c r="I13" s="3" t="s">
        <v>176</v>
      </c>
      <c r="J13" s="46" t="s">
        <v>149</v>
      </c>
      <c r="K13" s="3"/>
    </row>
    <row r="14" spans="2:11" ht="87" x14ac:dyDescent="0.35">
      <c r="B14" s="1" t="s">
        <v>8</v>
      </c>
      <c r="C14" s="4" t="s">
        <v>68</v>
      </c>
      <c r="D14" s="11" t="s">
        <v>158</v>
      </c>
      <c r="E14" s="6" t="s">
        <v>137</v>
      </c>
      <c r="F14" s="6" t="s">
        <v>95</v>
      </c>
      <c r="G14" s="2" t="s">
        <v>1315</v>
      </c>
      <c r="H14" s="1"/>
      <c r="I14" s="3" t="s">
        <v>178</v>
      </c>
      <c r="J14" s="3" t="s">
        <v>154</v>
      </c>
      <c r="K14" s="3" t="s">
        <v>26</v>
      </c>
    </row>
    <row r="15" spans="2:11" ht="130.5" x14ac:dyDescent="0.35">
      <c r="B15" s="1" t="s">
        <v>9</v>
      </c>
      <c r="C15" s="4" t="s">
        <v>69</v>
      </c>
      <c r="D15" s="11" t="s">
        <v>162</v>
      </c>
      <c r="E15" s="6" t="s">
        <v>164</v>
      </c>
      <c r="F15" s="6" t="s">
        <v>164</v>
      </c>
      <c r="G15" s="2" t="s">
        <v>1431</v>
      </c>
      <c r="H15" s="1"/>
      <c r="I15" s="3" t="s">
        <v>176</v>
      </c>
      <c r="J15" s="3" t="s">
        <v>157</v>
      </c>
      <c r="K15" s="3" t="s">
        <v>186</v>
      </c>
    </row>
    <row r="16" spans="2:11" ht="101.5" x14ac:dyDescent="0.35">
      <c r="B16" s="1" t="s">
        <v>10</v>
      </c>
      <c r="C16" s="4" t="s">
        <v>70</v>
      </c>
      <c r="D16" s="11" t="s">
        <v>158</v>
      </c>
      <c r="E16" s="6" t="s">
        <v>133</v>
      </c>
      <c r="F16" s="6" t="s">
        <v>170</v>
      </c>
      <c r="G16" s="2" t="s">
        <v>1317</v>
      </c>
      <c r="H16" s="1"/>
      <c r="I16" s="3" t="s">
        <v>176</v>
      </c>
      <c r="J16" s="3"/>
      <c r="K16" s="3" t="s">
        <v>22</v>
      </c>
    </row>
    <row r="17" spans="2:11" ht="185.5" customHeight="1" x14ac:dyDescent="0.35">
      <c r="B17" s="1" t="s">
        <v>11</v>
      </c>
      <c r="C17" s="4" t="s">
        <v>71</v>
      </c>
      <c r="D17" s="11" t="s">
        <v>160</v>
      </c>
      <c r="E17" s="6" t="s">
        <v>137</v>
      </c>
      <c r="F17" s="6" t="s">
        <v>169</v>
      </c>
      <c r="G17" s="99" t="s">
        <v>1435</v>
      </c>
      <c r="H17" s="132" t="s">
        <v>1309</v>
      </c>
      <c r="I17" s="46" t="s">
        <v>179</v>
      </c>
      <c r="J17" s="3" t="s">
        <v>146</v>
      </c>
      <c r="K17" s="3" t="s">
        <v>19</v>
      </c>
    </row>
    <row r="18" spans="2:11" ht="101.5" x14ac:dyDescent="0.35">
      <c r="B18" s="1" t="s">
        <v>12</v>
      </c>
      <c r="C18" s="4" t="s">
        <v>72</v>
      </c>
      <c r="D18" s="11" t="s">
        <v>158</v>
      </c>
      <c r="E18" s="6" t="s">
        <v>137</v>
      </c>
      <c r="F18" s="6" t="s">
        <v>95</v>
      </c>
      <c r="G18" s="173" t="s">
        <v>1425</v>
      </c>
      <c r="H18" s="1"/>
      <c r="I18" s="46" t="s">
        <v>172</v>
      </c>
      <c r="J18" s="3" t="s">
        <v>152</v>
      </c>
      <c r="K18" s="3" t="s">
        <v>24</v>
      </c>
    </row>
    <row r="19" spans="2:11" ht="101.5" x14ac:dyDescent="0.35">
      <c r="B19" s="1" t="s">
        <v>13</v>
      </c>
      <c r="C19" s="4" t="s">
        <v>73</v>
      </c>
      <c r="D19" s="11" t="s">
        <v>159</v>
      </c>
      <c r="E19" s="6" t="s">
        <v>137</v>
      </c>
      <c r="F19" s="6" t="s">
        <v>139</v>
      </c>
      <c r="G19" s="186" t="s">
        <v>1580</v>
      </c>
      <c r="H19" s="7"/>
      <c r="I19" s="46" t="s">
        <v>173</v>
      </c>
      <c r="J19" s="3" t="s">
        <v>143</v>
      </c>
      <c r="K19" s="3" t="s">
        <v>25</v>
      </c>
    </row>
    <row r="20" spans="2:11" ht="131.5" customHeight="1" x14ac:dyDescent="0.35">
      <c r="B20" s="1" t="s">
        <v>14</v>
      </c>
      <c r="C20" s="4" t="s">
        <v>74</v>
      </c>
      <c r="D20" s="11" t="s">
        <v>158</v>
      </c>
      <c r="E20" s="6" t="s">
        <v>129</v>
      </c>
      <c r="F20" s="6" t="s">
        <v>129</v>
      </c>
      <c r="G20" s="2" t="s">
        <v>1426</v>
      </c>
      <c r="H20" s="1"/>
      <c r="I20" s="3" t="s">
        <v>176</v>
      </c>
      <c r="J20" s="3"/>
      <c r="K20" s="3" t="s">
        <v>186</v>
      </c>
    </row>
    <row r="21" spans="2:11" ht="119" customHeight="1" x14ac:dyDescent="0.35">
      <c r="B21" s="1" t="s">
        <v>15</v>
      </c>
      <c r="C21" s="4" t="s">
        <v>75</v>
      </c>
      <c r="D21" s="11" t="s">
        <v>162</v>
      </c>
      <c r="E21" s="6" t="s">
        <v>164</v>
      </c>
      <c r="F21" s="6" t="s">
        <v>164</v>
      </c>
      <c r="G21" s="2" t="s">
        <v>1430</v>
      </c>
      <c r="H21" s="1"/>
      <c r="I21" s="3" t="s">
        <v>176</v>
      </c>
      <c r="J21" s="3"/>
      <c r="K21" s="3" t="s">
        <v>186</v>
      </c>
    </row>
    <row r="22" spans="2:11" ht="157" customHeight="1" x14ac:dyDescent="0.35">
      <c r="B22" s="1" t="s">
        <v>16</v>
      </c>
      <c r="C22" s="4" t="s">
        <v>76</v>
      </c>
      <c r="D22" s="11" t="s">
        <v>162</v>
      </c>
      <c r="E22" s="6" t="s">
        <v>165</v>
      </c>
      <c r="F22" s="6" t="s">
        <v>165</v>
      </c>
      <c r="G22" s="2" t="s">
        <v>1432</v>
      </c>
      <c r="H22" s="1"/>
      <c r="I22" s="3" t="s">
        <v>176</v>
      </c>
      <c r="J22" s="3" t="s">
        <v>150</v>
      </c>
      <c r="K22" s="3" t="s">
        <v>23</v>
      </c>
    </row>
    <row r="23" spans="2:11" ht="87" x14ac:dyDescent="0.35">
      <c r="B23" s="1" t="s">
        <v>18</v>
      </c>
      <c r="C23" s="4" t="s">
        <v>77</v>
      </c>
      <c r="D23" s="11" t="s">
        <v>158</v>
      </c>
      <c r="E23" s="6" t="s">
        <v>137</v>
      </c>
      <c r="F23" s="6" t="s">
        <v>93</v>
      </c>
      <c r="G23" s="173" t="s">
        <v>1423</v>
      </c>
      <c r="H23" s="1"/>
      <c r="I23" s="46" t="s">
        <v>180</v>
      </c>
      <c r="J23" s="3" t="s">
        <v>145</v>
      </c>
      <c r="K23" s="3" t="s">
        <v>17</v>
      </c>
    </row>
    <row r="24" spans="2:11" ht="101.5" x14ac:dyDescent="0.35">
      <c r="B24" s="1" t="s">
        <v>668</v>
      </c>
      <c r="C24" s="4" t="s">
        <v>78</v>
      </c>
      <c r="D24" s="11" t="s">
        <v>162</v>
      </c>
      <c r="E24" s="6" t="s">
        <v>166</v>
      </c>
      <c r="F24" s="6" t="s">
        <v>164</v>
      </c>
      <c r="G24" s="2" t="s">
        <v>1321</v>
      </c>
      <c r="H24" s="1"/>
      <c r="I24" s="3" t="s">
        <v>176</v>
      </c>
      <c r="J24" s="3" t="s">
        <v>147</v>
      </c>
      <c r="K24" s="3" t="s">
        <v>20</v>
      </c>
    </row>
    <row r="25" spans="2:11" ht="112.5" customHeight="1" x14ac:dyDescent="0.35">
      <c r="B25" s="1" t="s">
        <v>28</v>
      </c>
      <c r="C25" s="4" t="s">
        <v>79</v>
      </c>
      <c r="D25" s="11" t="s">
        <v>158</v>
      </c>
      <c r="E25" s="6" t="s">
        <v>137</v>
      </c>
      <c r="F25" s="6" t="s">
        <v>170</v>
      </c>
      <c r="G25" s="99" t="s">
        <v>1433</v>
      </c>
      <c r="H25" s="1"/>
      <c r="I25" s="3" t="s">
        <v>181</v>
      </c>
      <c r="J25" s="3" t="s">
        <v>148</v>
      </c>
      <c r="K25" s="3" t="s">
        <v>27</v>
      </c>
    </row>
    <row r="26" spans="2:11" ht="87" x14ac:dyDescent="0.35">
      <c r="B26" s="1" t="s">
        <v>831</v>
      </c>
      <c r="C26" s="4" t="s">
        <v>184</v>
      </c>
      <c r="D26" s="10" t="s">
        <v>161</v>
      </c>
      <c r="E26" s="6" t="s">
        <v>166</v>
      </c>
      <c r="F26" s="6" t="s">
        <v>125</v>
      </c>
      <c r="G26" s="130" t="s">
        <v>1429</v>
      </c>
      <c r="I26" s="3" t="s">
        <v>176</v>
      </c>
      <c r="J26" s="3" t="s">
        <v>185</v>
      </c>
      <c r="K26" s="3" t="s">
        <v>186</v>
      </c>
    </row>
    <row r="27" spans="2:11" ht="166" customHeight="1" x14ac:dyDescent="0.35">
      <c r="B27" s="1" t="s">
        <v>924</v>
      </c>
      <c r="C27" s="4" t="s">
        <v>935</v>
      </c>
      <c r="D27" s="39"/>
      <c r="E27" s="10"/>
      <c r="F27" s="10" t="s">
        <v>127</v>
      </c>
      <c r="G27" s="2" t="s">
        <v>1434</v>
      </c>
      <c r="H27" s="1"/>
      <c r="I27" s="3"/>
      <c r="J27" s="3"/>
      <c r="K27" s="3"/>
    </row>
    <row r="28" spans="2:11" ht="159.5" x14ac:dyDescent="0.35">
      <c r="B28" s="1" t="s">
        <v>832</v>
      </c>
      <c r="C28" s="4" t="s">
        <v>936</v>
      </c>
      <c r="D28" s="39"/>
      <c r="E28" s="10"/>
      <c r="F28" s="10" t="s">
        <v>127</v>
      </c>
      <c r="G28" s="2" t="s">
        <v>1436</v>
      </c>
      <c r="H28" s="132"/>
      <c r="I28" s="3"/>
      <c r="J28" s="3"/>
      <c r="K28" s="3"/>
    </row>
    <row r="29" spans="2:11" x14ac:dyDescent="0.35">
      <c r="B29" s="1" t="s">
        <v>846</v>
      </c>
      <c r="C29" s="4" t="s">
        <v>937</v>
      </c>
      <c r="D29" s="39"/>
      <c r="E29" s="10"/>
      <c r="F29" s="10"/>
      <c r="G29" s="1"/>
      <c r="H29" s="1"/>
      <c r="I29" s="3"/>
      <c r="J29" s="3"/>
      <c r="K29" s="3"/>
    </row>
    <row r="30" spans="2:11" x14ac:dyDescent="0.35">
      <c r="B30" s="177" t="s">
        <v>827</v>
      </c>
      <c r="C30" s="178" t="s">
        <v>938</v>
      </c>
      <c r="D30" s="39"/>
      <c r="E30" s="10"/>
      <c r="F30" s="10"/>
      <c r="G30" s="1"/>
      <c r="H30" s="1"/>
      <c r="I30" s="3"/>
      <c r="J30" s="3"/>
      <c r="K30" s="3"/>
    </row>
    <row r="31" spans="2:11" x14ac:dyDescent="0.35">
      <c r="B31" s="177" t="s">
        <v>845</v>
      </c>
      <c r="C31" s="178" t="s">
        <v>939</v>
      </c>
      <c r="D31" s="39"/>
      <c r="E31" s="10"/>
      <c r="F31" s="10"/>
      <c r="G31" s="1"/>
      <c r="H31" s="1"/>
      <c r="I31" s="3"/>
      <c r="J31" s="3"/>
      <c r="K31" s="3"/>
    </row>
    <row r="32" spans="2:11" x14ac:dyDescent="0.35">
      <c r="B32" s="177" t="s">
        <v>1094</v>
      </c>
      <c r="C32" s="178" t="s">
        <v>940</v>
      </c>
      <c r="D32" s="39" t="s">
        <v>162</v>
      </c>
      <c r="E32" s="10"/>
      <c r="F32" s="10"/>
      <c r="G32" s="1"/>
      <c r="H32" s="1"/>
      <c r="I32" s="3"/>
      <c r="J32" s="3"/>
      <c r="K32" s="3"/>
    </row>
    <row r="33" spans="2:11" ht="102.5" customHeight="1" x14ac:dyDescent="0.35">
      <c r="B33" s="1" t="s">
        <v>1406</v>
      </c>
      <c r="C33" s="4" t="s">
        <v>1093</v>
      </c>
      <c r="D33" s="39"/>
      <c r="E33" s="10"/>
      <c r="F33" s="10"/>
      <c r="G33" s="130" t="s">
        <v>1424</v>
      </c>
      <c r="H33" s="1"/>
      <c r="I33" s="3"/>
      <c r="J33" s="3"/>
      <c r="K33" s="3"/>
    </row>
    <row r="34" spans="2:11" x14ac:dyDescent="0.35">
      <c r="B34" s="177" t="s">
        <v>1457</v>
      </c>
      <c r="C34" s="178" t="s">
        <v>1458</v>
      </c>
      <c r="D34" s="39"/>
      <c r="E34" s="10"/>
      <c r="F34" s="10"/>
      <c r="G34" s="1"/>
      <c r="H34" s="1"/>
      <c r="I34" s="3"/>
      <c r="J34" s="3"/>
      <c r="K34" s="3"/>
    </row>
    <row r="35" spans="2:11" ht="101.5" x14ac:dyDescent="0.35">
      <c r="B35" s="1" t="s">
        <v>1677</v>
      </c>
      <c r="C35" s="209" t="s">
        <v>1676</v>
      </c>
      <c r="D35" s="39"/>
      <c r="E35" s="10"/>
      <c r="F35" s="10"/>
      <c r="G35" s="99" t="s">
        <v>1686</v>
      </c>
      <c r="H35" s="1"/>
      <c r="I35" s="3"/>
      <c r="J35" s="3"/>
      <c r="K35"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10" zoomScale="80" zoomScaleNormal="80" workbookViewId="0">
      <selection activeCell="G31" sqref="G31"/>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964</v>
      </c>
      <c r="B12" s="48" t="s">
        <v>1032</v>
      </c>
      <c r="C12" s="47" t="s">
        <v>965</v>
      </c>
      <c r="D12" s="47" t="s">
        <v>966</v>
      </c>
      <c r="E12" s="47" t="s">
        <v>967</v>
      </c>
      <c r="F12" s="47" t="s">
        <v>968</v>
      </c>
      <c r="G12" s="49" t="s">
        <v>969</v>
      </c>
      <c r="H12" s="47" t="s">
        <v>970</v>
      </c>
      <c r="I12" s="47" t="s">
        <v>971</v>
      </c>
    </row>
    <row r="13" spans="1:9" ht="26" x14ac:dyDescent="0.3">
      <c r="A13" s="47">
        <v>1</v>
      </c>
      <c r="B13" s="162" t="s">
        <v>847</v>
      </c>
      <c r="C13" s="53" t="s">
        <v>169</v>
      </c>
      <c r="D13" s="50">
        <v>44111</v>
      </c>
      <c r="E13" s="51">
        <v>44113</v>
      </c>
      <c r="F13" s="52"/>
      <c r="G13" s="55" t="s">
        <v>973</v>
      </c>
      <c r="H13" s="54"/>
    </row>
    <row r="14" spans="1:9" ht="52" x14ac:dyDescent="0.3">
      <c r="A14" s="47">
        <v>1</v>
      </c>
      <c r="B14" s="162" t="s">
        <v>847</v>
      </c>
      <c r="C14" s="53" t="s">
        <v>169</v>
      </c>
      <c r="D14" s="50">
        <v>44111</v>
      </c>
      <c r="E14" s="51">
        <v>44121</v>
      </c>
      <c r="F14" s="52"/>
      <c r="G14" s="55" t="s">
        <v>974</v>
      </c>
      <c r="H14" s="54"/>
    </row>
    <row r="15" spans="1:9" ht="39" x14ac:dyDescent="0.3">
      <c r="A15" s="47">
        <v>1</v>
      </c>
      <c r="B15" s="162" t="s">
        <v>847</v>
      </c>
      <c r="C15" s="53" t="s">
        <v>169</v>
      </c>
      <c r="D15" s="50">
        <v>44111</v>
      </c>
      <c r="E15" s="51">
        <v>44125</v>
      </c>
      <c r="F15" s="52"/>
      <c r="G15" s="55" t="s">
        <v>975</v>
      </c>
      <c r="H15" s="54"/>
    </row>
    <row r="16" spans="1:9" x14ac:dyDescent="0.3">
      <c r="A16" s="47">
        <v>1</v>
      </c>
      <c r="B16" s="162" t="s">
        <v>847</v>
      </c>
      <c r="C16" s="53" t="s">
        <v>169</v>
      </c>
      <c r="D16" s="50">
        <v>44111</v>
      </c>
      <c r="E16" s="51">
        <v>44130</v>
      </c>
      <c r="F16" s="52"/>
      <c r="G16" s="53" t="s">
        <v>976</v>
      </c>
      <c r="H16" s="54"/>
    </row>
    <row r="17" spans="1:8" s="56" customFormat="1" ht="42.5" customHeight="1" x14ac:dyDescent="0.3">
      <c r="A17" s="56">
        <v>1</v>
      </c>
      <c r="B17" s="162" t="s">
        <v>847</v>
      </c>
      <c r="C17" s="53" t="s">
        <v>169</v>
      </c>
      <c r="D17" s="58">
        <v>44111</v>
      </c>
      <c r="E17" s="59">
        <v>44134</v>
      </c>
      <c r="F17" s="60"/>
      <c r="G17" s="19" t="s">
        <v>977</v>
      </c>
      <c r="H17" s="61" t="s">
        <v>978</v>
      </c>
    </row>
    <row r="18" spans="1:8" s="56" customFormat="1" ht="28.5" customHeight="1" x14ac:dyDescent="0.3">
      <c r="A18" s="56">
        <v>1</v>
      </c>
      <c r="B18" s="162" t="s">
        <v>847</v>
      </c>
      <c r="C18" s="53" t="s">
        <v>169</v>
      </c>
      <c r="D18" s="58">
        <v>44111</v>
      </c>
      <c r="E18" s="59">
        <v>44138</v>
      </c>
      <c r="F18" s="60"/>
      <c r="G18" s="19" t="s">
        <v>1070</v>
      </c>
      <c r="H18" s="61" t="s">
        <v>1069</v>
      </c>
    </row>
    <row r="19" spans="1:8" s="56" customFormat="1" ht="28.5" customHeight="1" x14ac:dyDescent="0.3">
      <c r="A19" s="56">
        <v>1</v>
      </c>
      <c r="B19" s="162" t="s">
        <v>847</v>
      </c>
      <c r="C19" s="53" t="s">
        <v>169</v>
      </c>
      <c r="D19" s="58">
        <v>44111</v>
      </c>
      <c r="E19" s="59">
        <v>44139</v>
      </c>
      <c r="F19" s="60"/>
      <c r="G19" s="55" t="s">
        <v>1194</v>
      </c>
      <c r="H19" s="61"/>
    </row>
    <row r="20" spans="1:8" s="56" customFormat="1" x14ac:dyDescent="0.3">
      <c r="A20" s="56">
        <v>1</v>
      </c>
      <c r="B20" s="162" t="s">
        <v>847</v>
      </c>
      <c r="C20" s="53" t="s">
        <v>169</v>
      </c>
      <c r="D20" s="58">
        <v>44111</v>
      </c>
      <c r="E20" s="59">
        <v>44141</v>
      </c>
      <c r="F20" s="60"/>
      <c r="G20" s="20" t="s">
        <v>1191</v>
      </c>
      <c r="H20" s="61"/>
    </row>
    <row r="21" spans="1:8" s="56" customFormat="1" ht="28.5" customHeight="1" x14ac:dyDescent="0.3">
      <c r="A21" s="56">
        <v>1</v>
      </c>
      <c r="B21" s="162" t="s">
        <v>847</v>
      </c>
      <c r="C21" s="53" t="s">
        <v>169</v>
      </c>
      <c r="D21" s="58">
        <v>44111</v>
      </c>
      <c r="E21" s="59">
        <v>44141</v>
      </c>
      <c r="F21" s="60"/>
      <c r="G21" s="55" t="s">
        <v>1192</v>
      </c>
      <c r="H21" s="61"/>
    </row>
    <row r="22" spans="1:8" s="56" customFormat="1" ht="28.5" customHeight="1" x14ac:dyDescent="0.3">
      <c r="A22" s="56">
        <v>1</v>
      </c>
      <c r="B22" s="162" t="s">
        <v>847</v>
      </c>
      <c r="C22" s="53" t="s">
        <v>169</v>
      </c>
      <c r="D22" s="58">
        <v>44111</v>
      </c>
      <c r="E22" s="59">
        <v>44141</v>
      </c>
      <c r="F22" s="60"/>
      <c r="G22" s="55" t="s">
        <v>1193</v>
      </c>
      <c r="H22" s="61"/>
    </row>
    <row r="23" spans="1:8" s="56" customFormat="1" x14ac:dyDescent="0.3">
      <c r="A23" s="56">
        <v>1</v>
      </c>
      <c r="B23" s="162" t="s">
        <v>847</v>
      </c>
      <c r="C23" s="53" t="s">
        <v>169</v>
      </c>
      <c r="D23" s="58">
        <v>44111</v>
      </c>
      <c r="E23" s="59">
        <v>44144</v>
      </c>
      <c r="F23" s="60"/>
      <c r="G23" s="20" t="s">
        <v>1216</v>
      </c>
      <c r="H23" s="61"/>
    </row>
    <row r="24" spans="1:8" s="56" customFormat="1" x14ac:dyDescent="0.3">
      <c r="A24" s="56">
        <v>1</v>
      </c>
      <c r="B24" s="162" t="s">
        <v>847</v>
      </c>
      <c r="C24" s="53" t="s">
        <v>169</v>
      </c>
      <c r="D24" s="58">
        <v>44111</v>
      </c>
      <c r="E24" s="59">
        <v>44146</v>
      </c>
      <c r="F24" s="60"/>
      <c r="G24" s="53" t="s">
        <v>1335</v>
      </c>
      <c r="H24" s="61"/>
    </row>
    <row r="25" spans="1:8" s="56" customFormat="1" x14ac:dyDescent="0.3">
      <c r="A25" s="56">
        <v>1</v>
      </c>
      <c r="B25" s="162" t="s">
        <v>847</v>
      </c>
      <c r="C25" s="53" t="s">
        <v>169</v>
      </c>
      <c r="D25" s="58">
        <v>44111</v>
      </c>
      <c r="E25" s="59">
        <v>44146</v>
      </c>
      <c r="F25" s="60"/>
      <c r="G25" s="53" t="s">
        <v>1336</v>
      </c>
      <c r="H25" s="61"/>
    </row>
    <row r="26" spans="1:8" s="56" customFormat="1" x14ac:dyDescent="0.3">
      <c r="A26" s="56">
        <v>1</v>
      </c>
      <c r="B26" s="162" t="s">
        <v>847</v>
      </c>
      <c r="C26" s="53" t="s">
        <v>169</v>
      </c>
      <c r="D26" s="58">
        <v>44111</v>
      </c>
      <c r="E26" s="59">
        <v>44146</v>
      </c>
      <c r="F26" s="60"/>
      <c r="G26" s="53" t="s">
        <v>1337</v>
      </c>
      <c r="H26" s="61"/>
    </row>
    <row r="27" spans="1:8" s="56" customFormat="1" x14ac:dyDescent="0.3">
      <c r="A27" s="56">
        <v>1</v>
      </c>
      <c r="B27" s="162" t="s">
        <v>847</v>
      </c>
      <c r="C27" s="53" t="s">
        <v>169</v>
      </c>
      <c r="D27" s="58">
        <v>44111</v>
      </c>
      <c r="E27" s="59">
        <v>44147</v>
      </c>
      <c r="F27" s="60"/>
      <c r="G27" s="53" t="s">
        <v>1339</v>
      </c>
      <c r="H27" s="154" t="s">
        <v>1338</v>
      </c>
    </row>
    <row r="28" spans="1:8" s="56" customFormat="1" x14ac:dyDescent="0.3">
      <c r="A28" s="56">
        <v>1</v>
      </c>
      <c r="B28" s="162" t="s">
        <v>847</v>
      </c>
      <c r="C28" s="53" t="s">
        <v>169</v>
      </c>
      <c r="D28" s="58">
        <v>44111</v>
      </c>
      <c r="E28" s="59">
        <v>44148</v>
      </c>
      <c r="F28" s="60"/>
      <c r="G28" s="53" t="s">
        <v>1340</v>
      </c>
      <c r="H28" s="110"/>
    </row>
    <row r="29" spans="1:8" s="56" customFormat="1" x14ac:dyDescent="0.3">
      <c r="A29" s="56">
        <v>1</v>
      </c>
      <c r="B29" s="162" t="s">
        <v>847</v>
      </c>
      <c r="C29" s="53" t="s">
        <v>169</v>
      </c>
      <c r="D29" s="58">
        <v>44111</v>
      </c>
      <c r="E29" s="59">
        <v>44159</v>
      </c>
      <c r="F29" s="60"/>
      <c r="G29" s="53" t="s">
        <v>1437</v>
      </c>
      <c r="H29" s="110"/>
    </row>
    <row r="30" spans="1:8" s="56" customFormat="1" x14ac:dyDescent="0.3">
      <c r="A30" s="56">
        <v>1</v>
      </c>
      <c r="B30" s="162" t="s">
        <v>847</v>
      </c>
      <c r="C30" s="53" t="s">
        <v>169</v>
      </c>
      <c r="D30" s="58">
        <v>44111</v>
      </c>
      <c r="E30" s="59">
        <v>44167</v>
      </c>
      <c r="F30" s="60"/>
      <c r="G30" s="53" t="s">
        <v>1526</v>
      </c>
      <c r="H30" s="110"/>
    </row>
    <row r="31" spans="1:8" s="56" customFormat="1" ht="36" x14ac:dyDescent="0.35">
      <c r="A31" s="56">
        <v>1</v>
      </c>
      <c r="B31" s="188" t="s">
        <v>847</v>
      </c>
      <c r="C31" s="20" t="s">
        <v>169</v>
      </c>
      <c r="D31" s="58">
        <v>44111</v>
      </c>
      <c r="E31" s="59">
        <v>44167</v>
      </c>
      <c r="F31" s="60"/>
      <c r="G31" s="20" t="s">
        <v>1527</v>
      </c>
      <c r="H31" s="110" t="s">
        <v>1528</v>
      </c>
    </row>
    <row r="32" spans="1:8" s="56" customFormat="1" x14ac:dyDescent="0.3">
      <c r="B32" s="162"/>
      <c r="C32" s="53"/>
      <c r="D32" s="58"/>
      <c r="E32" s="59">
        <v>44168</v>
      </c>
      <c r="F32" s="60"/>
      <c r="G32" s="53"/>
      <c r="H32" s="110"/>
    </row>
    <row r="33" spans="1:9" x14ac:dyDescent="0.3">
      <c r="A33" s="47">
        <v>2</v>
      </c>
      <c r="B33" s="162" t="s">
        <v>979</v>
      </c>
      <c r="C33" s="53" t="s">
        <v>169</v>
      </c>
      <c r="D33" s="50">
        <v>44111</v>
      </c>
      <c r="E33" s="51">
        <v>44113</v>
      </c>
      <c r="F33" s="52"/>
      <c r="G33" s="53" t="s">
        <v>980</v>
      </c>
      <c r="H33" s="54"/>
    </row>
    <row r="34" spans="1:9" x14ac:dyDescent="0.3">
      <c r="A34" s="47">
        <v>3</v>
      </c>
      <c r="B34" s="162" t="s">
        <v>734</v>
      </c>
      <c r="C34" s="53" t="s">
        <v>981</v>
      </c>
      <c r="D34" s="50">
        <v>44111</v>
      </c>
      <c r="E34" s="62"/>
      <c r="F34" s="63">
        <v>44113</v>
      </c>
      <c r="G34" s="53" t="s">
        <v>982</v>
      </c>
      <c r="H34" s="64" t="s">
        <v>983</v>
      </c>
    </row>
    <row r="35" spans="1:9" s="56" customFormat="1" x14ac:dyDescent="0.3">
      <c r="A35" s="56">
        <v>4</v>
      </c>
      <c r="B35" s="162" t="s">
        <v>984</v>
      </c>
      <c r="C35" s="53" t="s">
        <v>98</v>
      </c>
      <c r="D35" s="58">
        <v>44111</v>
      </c>
      <c r="E35" s="59">
        <v>44113</v>
      </c>
      <c r="F35" s="65">
        <v>44113</v>
      </c>
      <c r="G35" s="19" t="s">
        <v>985</v>
      </c>
      <c r="H35" s="64" t="s">
        <v>983</v>
      </c>
    </row>
    <row r="36" spans="1:9" s="56" customFormat="1" ht="26" x14ac:dyDescent="0.3">
      <c r="A36" s="56">
        <v>4</v>
      </c>
      <c r="B36" s="162" t="s">
        <v>984</v>
      </c>
      <c r="C36" s="53" t="s">
        <v>98</v>
      </c>
      <c r="D36" s="58">
        <v>44111</v>
      </c>
      <c r="E36" s="59">
        <v>44113</v>
      </c>
      <c r="F36" s="65">
        <v>44113</v>
      </c>
      <c r="G36" s="55" t="s">
        <v>986</v>
      </c>
      <c r="H36" s="66" t="s">
        <v>983</v>
      </c>
    </row>
    <row r="37" spans="1:9" s="56" customFormat="1" ht="44" customHeight="1" x14ac:dyDescent="0.3">
      <c r="A37" s="56">
        <v>5</v>
      </c>
      <c r="B37" s="162" t="s">
        <v>987</v>
      </c>
      <c r="C37" s="53" t="s">
        <v>93</v>
      </c>
      <c r="D37" s="58">
        <v>44126</v>
      </c>
      <c r="E37" s="59">
        <v>44128</v>
      </c>
      <c r="F37" s="67"/>
      <c r="G37" s="19" t="s">
        <v>988</v>
      </c>
      <c r="H37" s="61" t="s">
        <v>989</v>
      </c>
      <c r="I37" s="68" t="s">
        <v>990</v>
      </c>
    </row>
    <row r="38" spans="1:9" s="56" customFormat="1" x14ac:dyDescent="0.3">
      <c r="A38" s="56">
        <v>5</v>
      </c>
      <c r="B38" s="162" t="s">
        <v>987</v>
      </c>
      <c r="C38" s="53" t="s">
        <v>93</v>
      </c>
      <c r="D38" s="58">
        <v>44126</v>
      </c>
      <c r="E38" s="59">
        <v>44128</v>
      </c>
      <c r="F38" s="67"/>
      <c r="G38" s="53" t="s">
        <v>991</v>
      </c>
      <c r="H38" s="61" t="s">
        <v>992</v>
      </c>
      <c r="I38" s="68" t="s">
        <v>1200</v>
      </c>
    </row>
    <row r="39" spans="1:9" s="56" customFormat="1" ht="24" x14ac:dyDescent="0.3">
      <c r="A39" s="56">
        <v>5</v>
      </c>
      <c r="B39" s="162" t="s">
        <v>987</v>
      </c>
      <c r="C39" s="53" t="s">
        <v>93</v>
      </c>
      <c r="D39" s="58">
        <v>44126</v>
      </c>
      <c r="E39" s="59">
        <v>44128</v>
      </c>
      <c r="F39" s="67"/>
      <c r="G39" s="56" t="s">
        <v>993</v>
      </c>
      <c r="H39" s="74" t="s">
        <v>1011</v>
      </c>
      <c r="I39" s="68" t="s">
        <v>1201</v>
      </c>
    </row>
    <row r="40" spans="1:9" s="56" customFormat="1" ht="26" x14ac:dyDescent="0.3">
      <c r="A40" s="56">
        <v>5</v>
      </c>
      <c r="B40" s="162" t="s">
        <v>987</v>
      </c>
      <c r="C40" s="53" t="s">
        <v>93</v>
      </c>
      <c r="D40" s="58">
        <v>44126</v>
      </c>
      <c r="E40" s="59">
        <v>44145</v>
      </c>
      <c r="F40" s="67"/>
      <c r="G40" s="55" t="s">
        <v>1288</v>
      </c>
      <c r="H40" s="74"/>
      <c r="I40" s="68"/>
    </row>
    <row r="41" spans="1:9" s="56" customFormat="1" x14ac:dyDescent="0.3">
      <c r="A41" s="56">
        <v>5</v>
      </c>
      <c r="B41" s="162" t="s">
        <v>987</v>
      </c>
      <c r="C41" s="53" t="s">
        <v>93</v>
      </c>
      <c r="D41" s="58">
        <v>44126</v>
      </c>
      <c r="E41" s="59">
        <v>44148</v>
      </c>
      <c r="F41" s="67"/>
      <c r="G41" s="110" t="s">
        <v>1368</v>
      </c>
      <c r="H41" s="61"/>
      <c r="I41" s="68"/>
    </row>
    <row r="42" spans="1:9" s="56" customFormat="1" x14ac:dyDescent="0.3">
      <c r="A42" s="56">
        <v>5</v>
      </c>
      <c r="B42" s="162" t="s">
        <v>987</v>
      </c>
      <c r="C42" s="53" t="s">
        <v>93</v>
      </c>
      <c r="D42" s="58">
        <v>44126</v>
      </c>
      <c r="E42" s="59">
        <v>44148</v>
      </c>
      <c r="F42" s="67"/>
      <c r="G42" s="53" t="s">
        <v>1369</v>
      </c>
      <c r="H42" s="110"/>
      <c r="I42" s="68"/>
    </row>
    <row r="43" spans="1:9" s="56" customFormat="1" ht="52" x14ac:dyDescent="0.3">
      <c r="A43" s="56">
        <v>6</v>
      </c>
      <c r="B43" s="162" t="s">
        <v>995</v>
      </c>
      <c r="C43" s="53" t="s">
        <v>98</v>
      </c>
      <c r="D43" s="58">
        <v>44113</v>
      </c>
      <c r="E43" s="59">
        <v>44120</v>
      </c>
      <c r="F43" s="60"/>
      <c r="G43" s="19" t="s">
        <v>996</v>
      </c>
      <c r="H43" s="69" t="s">
        <v>994</v>
      </c>
      <c r="I43" s="56" t="s">
        <v>1203</v>
      </c>
    </row>
    <row r="44" spans="1:9" s="56" customFormat="1" ht="39" x14ac:dyDescent="0.3">
      <c r="A44" s="56">
        <v>6</v>
      </c>
      <c r="B44" s="162" t="s">
        <v>995</v>
      </c>
      <c r="C44" s="53" t="s">
        <v>98</v>
      </c>
      <c r="D44" s="58">
        <v>44113</v>
      </c>
      <c r="E44" s="70">
        <v>44126</v>
      </c>
      <c r="F44" s="60"/>
      <c r="G44" s="71" t="s">
        <v>997</v>
      </c>
      <c r="H44" s="69" t="s">
        <v>994</v>
      </c>
      <c r="I44" s="56" t="s">
        <v>1202</v>
      </c>
    </row>
    <row r="45" spans="1:9" s="56" customFormat="1" ht="26" x14ac:dyDescent="0.3">
      <c r="A45" s="56">
        <v>6</v>
      </c>
      <c r="B45" s="162" t="s">
        <v>995</v>
      </c>
      <c r="C45" s="53" t="s">
        <v>98</v>
      </c>
      <c r="D45" s="58">
        <v>44113</v>
      </c>
      <c r="E45" s="70">
        <v>44134</v>
      </c>
      <c r="F45" s="60"/>
      <c r="G45" s="19" t="s">
        <v>998</v>
      </c>
      <c r="H45" s="61"/>
    </row>
    <row r="46" spans="1:9" s="56" customFormat="1" x14ac:dyDescent="0.3">
      <c r="A46" s="56">
        <v>6</v>
      </c>
      <c r="B46" s="162" t="s">
        <v>995</v>
      </c>
      <c r="C46" s="53" t="s">
        <v>98</v>
      </c>
      <c r="D46" s="58">
        <v>44113</v>
      </c>
      <c r="E46" s="70">
        <v>44143</v>
      </c>
      <c r="F46" s="60"/>
      <c r="G46" s="53"/>
      <c r="H46" s="61"/>
      <c r="I46" s="56" t="s">
        <v>1202</v>
      </c>
    </row>
    <row r="47" spans="1:9" s="56" customFormat="1" x14ac:dyDescent="0.3">
      <c r="A47" s="56">
        <v>6</v>
      </c>
      <c r="B47" s="162" t="s">
        <v>995</v>
      </c>
      <c r="C47" s="53" t="s">
        <v>98</v>
      </c>
      <c r="D47" s="58">
        <v>44113</v>
      </c>
      <c r="E47" s="70">
        <v>44145</v>
      </c>
      <c r="F47" s="60"/>
      <c r="G47" s="53" t="s">
        <v>1326</v>
      </c>
      <c r="H47" s="61"/>
    </row>
    <row r="48" spans="1:9" s="56" customFormat="1" x14ac:dyDescent="0.3">
      <c r="A48" s="56">
        <v>6</v>
      </c>
      <c r="B48" s="162" t="s">
        <v>995</v>
      </c>
      <c r="C48" s="53" t="s">
        <v>98</v>
      </c>
      <c r="D48" s="58">
        <v>44113</v>
      </c>
      <c r="E48" s="70">
        <v>44145</v>
      </c>
      <c r="F48" s="60"/>
      <c r="G48" s="153" t="s">
        <v>1327</v>
      </c>
      <c r="H48" s="61"/>
    </row>
    <row r="49" spans="1:9" s="56" customFormat="1" ht="26" x14ac:dyDescent="0.3">
      <c r="A49" s="56">
        <v>7</v>
      </c>
      <c r="B49" s="162" t="s">
        <v>999</v>
      </c>
      <c r="C49" s="53" t="s">
        <v>107</v>
      </c>
      <c r="D49" s="58">
        <v>44111</v>
      </c>
      <c r="E49" s="59">
        <v>44113</v>
      </c>
      <c r="F49" s="65"/>
      <c r="G49" s="19" t="s">
        <v>1000</v>
      </c>
      <c r="H49" s="61"/>
    </row>
    <row r="50" spans="1:9" s="56" customFormat="1" ht="39" x14ac:dyDescent="0.3">
      <c r="A50" s="56">
        <v>7</v>
      </c>
      <c r="B50" s="162" t="s">
        <v>999</v>
      </c>
      <c r="C50" s="53" t="s">
        <v>107</v>
      </c>
      <c r="D50" s="58">
        <v>44111</v>
      </c>
      <c r="E50" s="59">
        <v>44119</v>
      </c>
      <c r="F50" s="65"/>
      <c r="G50" s="19" t="s">
        <v>1001</v>
      </c>
      <c r="H50" s="61" t="s">
        <v>1002</v>
      </c>
    </row>
    <row r="51" spans="1:9" s="56" customFormat="1" ht="26" x14ac:dyDescent="0.3">
      <c r="A51" s="56">
        <v>7</v>
      </c>
      <c r="B51" s="162" t="s">
        <v>999</v>
      </c>
      <c r="C51" s="53" t="s">
        <v>107</v>
      </c>
      <c r="D51" s="58">
        <v>44111</v>
      </c>
      <c r="E51" s="59">
        <v>44124</v>
      </c>
      <c r="F51" s="65"/>
      <c r="G51" s="19" t="s">
        <v>1003</v>
      </c>
      <c r="H51" s="61"/>
    </row>
    <row r="52" spans="1:9" s="56" customFormat="1" ht="26" x14ac:dyDescent="0.3">
      <c r="A52" s="56">
        <v>7</v>
      </c>
      <c r="B52" s="162" t="s">
        <v>999</v>
      </c>
      <c r="C52" s="53" t="s">
        <v>107</v>
      </c>
      <c r="D52" s="58">
        <v>44111</v>
      </c>
      <c r="E52" s="59">
        <v>44127</v>
      </c>
      <c r="F52" s="65"/>
      <c r="G52" s="19" t="s">
        <v>1004</v>
      </c>
      <c r="H52" s="61"/>
    </row>
    <row r="53" spans="1:9" s="56" customFormat="1" ht="26" x14ac:dyDescent="0.3">
      <c r="A53" s="56">
        <v>7</v>
      </c>
      <c r="B53" s="162" t="s">
        <v>999</v>
      </c>
      <c r="C53" s="53" t="s">
        <v>107</v>
      </c>
      <c r="D53" s="58">
        <v>44111</v>
      </c>
      <c r="E53" s="59">
        <v>44132</v>
      </c>
      <c r="F53" s="65"/>
      <c r="G53" s="19" t="s">
        <v>1005</v>
      </c>
      <c r="H53" s="61"/>
    </row>
    <row r="54" spans="1:9" s="56" customFormat="1" x14ac:dyDescent="0.3">
      <c r="A54" s="56">
        <v>7</v>
      </c>
      <c r="B54" s="162" t="s">
        <v>999</v>
      </c>
      <c r="C54" s="53" t="s">
        <v>107</v>
      </c>
      <c r="D54" s="58">
        <v>44111</v>
      </c>
      <c r="E54" s="59">
        <v>44132</v>
      </c>
      <c r="F54" s="65"/>
      <c r="G54" s="53" t="s">
        <v>1006</v>
      </c>
      <c r="H54" s="61"/>
    </row>
    <row r="55" spans="1:9" s="56" customFormat="1" x14ac:dyDescent="0.3">
      <c r="A55" s="56">
        <v>7</v>
      </c>
      <c r="B55" s="162" t="s">
        <v>999</v>
      </c>
      <c r="C55" s="53" t="s">
        <v>107</v>
      </c>
      <c r="D55" s="58">
        <v>44111</v>
      </c>
      <c r="E55" s="59">
        <v>44138</v>
      </c>
      <c r="F55" s="65"/>
      <c r="G55" s="53" t="s">
        <v>1033</v>
      </c>
      <c r="H55" s="84" t="s">
        <v>1034</v>
      </c>
    </row>
    <row r="56" spans="1:9" x14ac:dyDescent="0.3">
      <c r="A56" s="47">
        <v>8</v>
      </c>
      <c r="B56" s="162" t="s">
        <v>1007</v>
      </c>
      <c r="C56" s="53" t="s">
        <v>106</v>
      </c>
      <c r="D56" s="50">
        <v>44112</v>
      </c>
      <c r="E56" s="72">
        <v>44119</v>
      </c>
      <c r="F56" s="52"/>
      <c r="G56" s="71" t="s">
        <v>1008</v>
      </c>
      <c r="H56" s="73" t="s">
        <v>1009</v>
      </c>
    </row>
    <row r="57" spans="1:9" s="56" customFormat="1" ht="26" x14ac:dyDescent="0.3">
      <c r="A57" s="56">
        <v>9</v>
      </c>
      <c r="B57" s="162" t="s">
        <v>1010</v>
      </c>
      <c r="C57" s="53" t="s">
        <v>95</v>
      </c>
      <c r="D57" s="58">
        <v>44113</v>
      </c>
      <c r="E57" s="59">
        <v>44118</v>
      </c>
      <c r="F57" s="67"/>
      <c r="G57" s="19" t="s">
        <v>1196</v>
      </c>
      <c r="H57" s="74" t="s">
        <v>1011</v>
      </c>
    </row>
    <row r="58" spans="1:9" s="56" customFormat="1" ht="24" x14ac:dyDescent="0.3">
      <c r="A58" s="56">
        <v>9</v>
      </c>
      <c r="B58" s="162" t="s">
        <v>1010</v>
      </c>
      <c r="C58" s="53" t="s">
        <v>95</v>
      </c>
      <c r="D58" s="58">
        <v>44113</v>
      </c>
      <c r="E58" s="59">
        <v>44118</v>
      </c>
      <c r="F58" s="67"/>
      <c r="G58" s="53" t="s">
        <v>1195</v>
      </c>
      <c r="H58" s="74" t="s">
        <v>1011</v>
      </c>
    </row>
    <row r="59" spans="1:9" s="56" customFormat="1" x14ac:dyDescent="0.3">
      <c r="A59" s="56">
        <v>9</v>
      </c>
      <c r="B59" s="162" t="s">
        <v>1010</v>
      </c>
      <c r="C59" s="53" t="s">
        <v>95</v>
      </c>
      <c r="D59" s="58">
        <v>44113</v>
      </c>
      <c r="E59" s="59"/>
      <c r="F59" s="67"/>
      <c r="G59" s="53" t="s">
        <v>1197</v>
      </c>
      <c r="H59" s="110"/>
    </row>
    <row r="60" spans="1:9" ht="24" x14ac:dyDescent="0.3">
      <c r="A60" s="47">
        <v>10</v>
      </c>
      <c r="B60" s="162" t="s">
        <v>1012</v>
      </c>
      <c r="C60" s="53" t="s">
        <v>95</v>
      </c>
      <c r="D60" s="50">
        <v>44119</v>
      </c>
      <c r="E60" s="72">
        <v>44131</v>
      </c>
      <c r="F60" s="52"/>
      <c r="G60" s="71" t="s">
        <v>1198</v>
      </c>
      <c r="H60" s="75" t="s">
        <v>1011</v>
      </c>
    </row>
    <row r="61" spans="1:9" ht="26" x14ac:dyDescent="0.3">
      <c r="A61" s="47">
        <v>10</v>
      </c>
      <c r="B61" s="162" t="s">
        <v>1012</v>
      </c>
      <c r="C61" s="53" t="s">
        <v>95</v>
      </c>
      <c r="D61" s="50">
        <v>44119</v>
      </c>
      <c r="E61" s="51">
        <v>44134</v>
      </c>
      <c r="F61" s="76"/>
      <c r="G61" s="55" t="s">
        <v>1013</v>
      </c>
      <c r="H61" s="75" t="s">
        <v>1011</v>
      </c>
    </row>
    <row r="62" spans="1:9" ht="24" x14ac:dyDescent="0.3">
      <c r="A62" s="47">
        <v>10</v>
      </c>
      <c r="B62" s="162" t="s">
        <v>1012</v>
      </c>
      <c r="C62" s="53" t="s">
        <v>95</v>
      </c>
      <c r="D62" s="50">
        <v>44119</v>
      </c>
      <c r="E62" s="51">
        <v>44134</v>
      </c>
      <c r="F62" s="76"/>
      <c r="G62" s="53" t="s">
        <v>1014</v>
      </c>
      <c r="H62" s="75" t="s">
        <v>1011</v>
      </c>
    </row>
    <row r="63" spans="1:9" ht="24" x14ac:dyDescent="0.3">
      <c r="A63" s="47">
        <v>10</v>
      </c>
      <c r="B63" s="162" t="s">
        <v>1012</v>
      </c>
      <c r="C63" s="53" t="s">
        <v>95</v>
      </c>
      <c r="D63" s="50">
        <v>44119</v>
      </c>
      <c r="E63" s="51">
        <v>44134</v>
      </c>
      <c r="F63" s="76"/>
      <c r="G63" s="53" t="s">
        <v>1015</v>
      </c>
      <c r="H63" s="75" t="s">
        <v>1011</v>
      </c>
      <c r="I63" s="47" t="s">
        <v>1445</v>
      </c>
    </row>
    <row r="64" spans="1:9" ht="24" x14ac:dyDescent="0.3">
      <c r="A64" s="47">
        <v>10</v>
      </c>
      <c r="B64" s="162" t="s">
        <v>1012</v>
      </c>
      <c r="C64" s="53" t="s">
        <v>95</v>
      </c>
      <c r="D64" s="50">
        <v>44119</v>
      </c>
      <c r="E64" s="51">
        <v>44134</v>
      </c>
      <c r="F64" s="76"/>
      <c r="G64" s="77" t="s">
        <v>1016</v>
      </c>
      <c r="H64" s="75" t="s">
        <v>1011</v>
      </c>
      <c r="I64" s="47" t="s">
        <v>1445</v>
      </c>
    </row>
    <row r="65" spans="1:9" x14ac:dyDescent="0.3">
      <c r="A65" s="47">
        <v>10</v>
      </c>
      <c r="B65" s="162" t="s">
        <v>1012</v>
      </c>
      <c r="C65" s="53" t="s">
        <v>95</v>
      </c>
      <c r="D65" s="50">
        <v>44119</v>
      </c>
      <c r="E65" s="51">
        <v>44135</v>
      </c>
      <c r="F65" s="76"/>
      <c r="G65" s="53" t="s">
        <v>1017</v>
      </c>
      <c r="H65" s="75"/>
    </row>
    <row r="66" spans="1:9" x14ac:dyDescent="0.3">
      <c r="A66" s="47">
        <v>11</v>
      </c>
      <c r="B66" s="162" t="s">
        <v>1012</v>
      </c>
      <c r="C66" s="53" t="s">
        <v>95</v>
      </c>
      <c r="D66" s="50">
        <v>44119</v>
      </c>
      <c r="E66" s="51">
        <v>44145</v>
      </c>
      <c r="F66" s="76"/>
      <c r="G66" s="53" t="s">
        <v>1332</v>
      </c>
      <c r="H66" s="152"/>
    </row>
    <row r="67" spans="1:9" ht="26" x14ac:dyDescent="0.3">
      <c r="A67" s="47">
        <v>11</v>
      </c>
      <c r="B67" s="162" t="s">
        <v>1012</v>
      </c>
      <c r="C67" s="53" t="s">
        <v>95</v>
      </c>
      <c r="D67" s="50">
        <v>44119</v>
      </c>
      <c r="E67" s="51">
        <v>44160</v>
      </c>
      <c r="F67" s="76"/>
      <c r="G67" s="55" t="s">
        <v>1440</v>
      </c>
      <c r="H67" s="152"/>
    </row>
    <row r="68" spans="1:9" ht="24" x14ac:dyDescent="0.3">
      <c r="A68" s="47">
        <v>11</v>
      </c>
      <c r="B68" s="162" t="s">
        <v>1012</v>
      </c>
      <c r="C68" s="53" t="s">
        <v>95</v>
      </c>
      <c r="D68" s="50">
        <v>44119</v>
      </c>
      <c r="E68" s="51">
        <v>44160</v>
      </c>
      <c r="F68" s="76"/>
      <c r="G68" s="55" t="s">
        <v>1441</v>
      </c>
      <c r="H68" s="152" t="s">
        <v>1442</v>
      </c>
    </row>
    <row r="69" spans="1:9" ht="26" x14ac:dyDescent="0.3">
      <c r="A69" s="47">
        <v>11</v>
      </c>
      <c r="B69" s="162" t="s">
        <v>1012</v>
      </c>
      <c r="C69" s="53" t="s">
        <v>95</v>
      </c>
      <c r="D69" s="50">
        <v>44119</v>
      </c>
      <c r="E69" s="51">
        <v>44160</v>
      </c>
      <c r="F69" s="76"/>
      <c r="G69" s="55" t="s">
        <v>1444</v>
      </c>
      <c r="H69" s="152"/>
    </row>
    <row r="70" spans="1:9" x14ac:dyDescent="0.3">
      <c r="B70" s="162"/>
      <c r="C70" s="53"/>
      <c r="D70" s="50"/>
      <c r="E70" s="51">
        <v>44162</v>
      </c>
      <c r="F70" s="76"/>
      <c r="G70" s="53"/>
      <c r="H70" s="152"/>
    </row>
    <row r="71" spans="1:9" x14ac:dyDescent="0.3">
      <c r="A71" s="47">
        <v>11</v>
      </c>
      <c r="B71" s="162" t="s">
        <v>1018</v>
      </c>
      <c r="C71" s="53" t="s">
        <v>98</v>
      </c>
      <c r="D71" s="50">
        <v>44134</v>
      </c>
      <c r="E71" s="51">
        <v>44139</v>
      </c>
      <c r="F71" s="52"/>
      <c r="G71" s="53" t="s">
        <v>1199</v>
      </c>
      <c r="H71" s="54"/>
    </row>
    <row r="72" spans="1:9" ht="26" x14ac:dyDescent="0.3">
      <c r="A72" s="78">
        <v>11</v>
      </c>
      <c r="B72" s="162" t="s">
        <v>1018</v>
      </c>
      <c r="C72" s="53" t="s">
        <v>98</v>
      </c>
      <c r="D72" s="50">
        <v>44134</v>
      </c>
      <c r="E72" s="51">
        <v>44143</v>
      </c>
      <c r="F72" s="52"/>
      <c r="G72" s="55" t="s">
        <v>1206</v>
      </c>
      <c r="H72" s="54"/>
    </row>
    <row r="73" spans="1:9" x14ac:dyDescent="0.3">
      <c r="A73" s="47">
        <v>11</v>
      </c>
      <c r="B73" s="162" t="s">
        <v>1018</v>
      </c>
      <c r="C73" s="53" t="s">
        <v>98</v>
      </c>
      <c r="D73" s="50">
        <v>44134</v>
      </c>
      <c r="E73" s="51">
        <v>44144</v>
      </c>
      <c r="F73" s="52"/>
      <c r="G73" s="55" t="s">
        <v>1204</v>
      </c>
      <c r="H73" s="54"/>
    </row>
    <row r="74" spans="1:9" ht="26" x14ac:dyDescent="0.3">
      <c r="A74" s="78">
        <v>11</v>
      </c>
      <c r="B74" s="162" t="s">
        <v>1018</v>
      </c>
      <c r="C74" s="53" t="s">
        <v>98</v>
      </c>
      <c r="D74" s="50">
        <v>44134</v>
      </c>
      <c r="E74" s="51">
        <v>44144</v>
      </c>
      <c r="F74" s="52"/>
      <c r="G74" s="55" t="s">
        <v>1205</v>
      </c>
      <c r="H74" s="75" t="s">
        <v>1011</v>
      </c>
      <c r="I74" s="47" t="s">
        <v>1445</v>
      </c>
    </row>
    <row r="75" spans="1:9" ht="65" x14ac:dyDescent="0.3">
      <c r="A75" s="47">
        <v>11</v>
      </c>
      <c r="B75" s="162" t="s">
        <v>1018</v>
      </c>
      <c r="C75" s="53" t="s">
        <v>98</v>
      </c>
      <c r="D75" s="50">
        <v>44134</v>
      </c>
      <c r="E75" s="51">
        <v>44148</v>
      </c>
      <c r="F75" s="52"/>
      <c r="G75" s="55" t="s">
        <v>1379</v>
      </c>
      <c r="H75" s="152"/>
    </row>
    <row r="76" spans="1:9" ht="26" x14ac:dyDescent="0.3">
      <c r="A76" s="47">
        <v>11</v>
      </c>
      <c r="B76" s="162" t="s">
        <v>1018</v>
      </c>
      <c r="C76" s="53" t="s">
        <v>98</v>
      </c>
      <c r="D76" s="50">
        <v>44134</v>
      </c>
      <c r="E76" s="51">
        <v>44148</v>
      </c>
      <c r="F76" s="52"/>
      <c r="G76" s="174" t="s">
        <v>1438</v>
      </c>
      <c r="H76" s="152"/>
    </row>
    <row r="77" spans="1:9" ht="26" x14ac:dyDescent="0.3">
      <c r="A77" s="47">
        <v>11</v>
      </c>
      <c r="B77" s="162" t="s">
        <v>1018</v>
      </c>
      <c r="C77" s="53" t="s">
        <v>98</v>
      </c>
      <c r="D77" s="50">
        <v>44134</v>
      </c>
      <c r="E77" s="51">
        <v>44160</v>
      </c>
      <c r="F77" s="52"/>
      <c r="G77" s="55" t="s">
        <v>1443</v>
      </c>
      <c r="H77" s="152"/>
    </row>
    <row r="78" spans="1:9" ht="26" x14ac:dyDescent="0.3">
      <c r="A78" s="47">
        <v>11</v>
      </c>
      <c r="B78" s="162" t="s">
        <v>1018</v>
      </c>
      <c r="C78" s="53" t="s">
        <v>98</v>
      </c>
      <c r="D78" s="50">
        <v>44134</v>
      </c>
      <c r="E78" s="51">
        <v>44160</v>
      </c>
      <c r="F78" s="52"/>
      <c r="G78" s="174" t="s">
        <v>1439</v>
      </c>
      <c r="H78" s="152"/>
    </row>
    <row r="79" spans="1:9" x14ac:dyDescent="0.3">
      <c r="B79" s="162"/>
      <c r="C79" s="53"/>
      <c r="D79" s="50"/>
      <c r="E79" s="51">
        <v>44165</v>
      </c>
      <c r="F79" s="52"/>
      <c r="G79" s="175"/>
      <c r="H79" s="152"/>
    </row>
    <row r="80" spans="1:9" ht="39.5" customHeight="1" x14ac:dyDescent="0.3">
      <c r="A80" s="78">
        <v>12</v>
      </c>
      <c r="B80" s="162" t="s">
        <v>1019</v>
      </c>
      <c r="C80" s="53" t="s">
        <v>106</v>
      </c>
      <c r="D80" s="78"/>
      <c r="E80" s="80">
        <v>44119</v>
      </c>
      <c r="F80" s="81">
        <v>44121</v>
      </c>
      <c r="G80" s="71" t="s">
        <v>1020</v>
      </c>
      <c r="H80" s="54" t="s">
        <v>992</v>
      </c>
    </row>
    <row r="81" spans="1:8" x14ac:dyDescent="0.3">
      <c r="A81" s="47">
        <v>13</v>
      </c>
      <c r="B81" s="162" t="s">
        <v>1021</v>
      </c>
      <c r="C81" s="53" t="s">
        <v>106</v>
      </c>
      <c r="D81" s="50">
        <v>44121</v>
      </c>
      <c r="E81" s="62"/>
      <c r="F81" s="52"/>
      <c r="G81" s="53"/>
      <c r="H81" s="54"/>
    </row>
    <row r="82" spans="1:8" x14ac:dyDescent="0.3">
      <c r="A82" s="47">
        <v>14</v>
      </c>
      <c r="B82" s="162" t="s">
        <v>1022</v>
      </c>
      <c r="C82" s="53"/>
      <c r="E82" s="62"/>
      <c r="F82" s="52"/>
      <c r="G82" s="53"/>
      <c r="H82" s="54"/>
    </row>
    <row r="83" spans="1:8" ht="24" x14ac:dyDescent="0.3">
      <c r="A83" s="56">
        <v>15</v>
      </c>
      <c r="B83" s="162" t="s">
        <v>1023</v>
      </c>
      <c r="C83" s="53" t="s">
        <v>99</v>
      </c>
      <c r="D83" s="50">
        <v>44126</v>
      </c>
      <c r="E83" s="51">
        <v>44130</v>
      </c>
      <c r="F83" s="52"/>
      <c r="G83" s="53" t="s">
        <v>1024</v>
      </c>
      <c r="H83" s="75" t="s">
        <v>1011</v>
      </c>
    </row>
    <row r="84" spans="1:8" x14ac:dyDescent="0.3">
      <c r="A84" s="47">
        <v>15</v>
      </c>
      <c r="B84" s="162" t="s">
        <v>1023</v>
      </c>
      <c r="C84" s="53" t="s">
        <v>99</v>
      </c>
      <c r="D84" s="50">
        <v>44126</v>
      </c>
      <c r="E84" s="51">
        <v>44130</v>
      </c>
      <c r="F84" s="52"/>
      <c r="G84" s="53" t="s">
        <v>1025</v>
      </c>
      <c r="H84" s="54"/>
    </row>
    <row r="85" spans="1:8" ht="14.5" x14ac:dyDescent="0.35">
      <c r="A85" s="47">
        <v>15</v>
      </c>
      <c r="B85" s="162" t="s">
        <v>1023</v>
      </c>
      <c r="C85" s="53" t="s">
        <v>99</v>
      </c>
      <c r="D85" s="50">
        <v>44126</v>
      </c>
      <c r="E85" s="51">
        <v>44130</v>
      </c>
      <c r="F85" s="52"/>
      <c r="G85" s="160" t="s">
        <v>1026</v>
      </c>
      <c r="H85" s="83" t="s">
        <v>994</v>
      </c>
    </row>
    <row r="86" spans="1:8" ht="26" x14ac:dyDescent="0.3">
      <c r="A86" s="47">
        <v>16</v>
      </c>
      <c r="B86" s="162" t="s">
        <v>1027</v>
      </c>
      <c r="C86" s="53" t="s">
        <v>98</v>
      </c>
      <c r="D86" s="50">
        <v>44127</v>
      </c>
      <c r="E86" s="62"/>
      <c r="F86" s="63">
        <v>44134</v>
      </c>
      <c r="G86" s="53" t="s">
        <v>1028</v>
      </c>
      <c r="H86" s="54"/>
    </row>
    <row r="87" spans="1:8" ht="26" x14ac:dyDescent="0.3">
      <c r="A87" s="47">
        <v>16</v>
      </c>
      <c r="B87" s="162" t="s">
        <v>1027</v>
      </c>
      <c r="C87" s="53" t="s">
        <v>1029</v>
      </c>
      <c r="D87" s="50">
        <v>44127</v>
      </c>
      <c r="E87" s="62"/>
      <c r="F87" s="63">
        <v>44134</v>
      </c>
      <c r="G87" s="53" t="s">
        <v>1030</v>
      </c>
      <c r="H87" s="54"/>
    </row>
    <row r="88" spans="1:8" ht="26" x14ac:dyDescent="0.3">
      <c r="A88" s="47">
        <v>17</v>
      </c>
      <c r="B88" s="162" t="s">
        <v>1027</v>
      </c>
      <c r="C88" s="53" t="s">
        <v>98</v>
      </c>
      <c r="D88" s="50">
        <v>44127</v>
      </c>
      <c r="E88" s="62"/>
      <c r="F88" s="63">
        <v>44134</v>
      </c>
      <c r="G88" s="55" t="s">
        <v>1031</v>
      </c>
      <c r="H88" s="83" t="s">
        <v>994</v>
      </c>
    </row>
    <row r="89" spans="1:8" ht="26" x14ac:dyDescent="0.3">
      <c r="A89" s="47">
        <v>18</v>
      </c>
      <c r="B89" s="162" t="s">
        <v>1189</v>
      </c>
      <c r="C89" s="53" t="s">
        <v>104</v>
      </c>
      <c r="D89" s="50">
        <v>44147</v>
      </c>
      <c r="E89" s="50">
        <v>44149</v>
      </c>
      <c r="F89" s="52"/>
      <c r="G89" s="53" t="s">
        <v>1374</v>
      </c>
      <c r="H89" s="54"/>
    </row>
    <row r="90" spans="1:8" ht="26.5" x14ac:dyDescent="0.35">
      <c r="A90" s="47">
        <v>18</v>
      </c>
      <c r="B90" s="162" t="s">
        <v>1189</v>
      </c>
      <c r="C90" s="53" t="s">
        <v>104</v>
      </c>
      <c r="D90" s="50">
        <v>44147</v>
      </c>
      <c r="E90" s="50">
        <v>44149</v>
      </c>
      <c r="F90" s="52"/>
      <c r="G90" s="160" t="s">
        <v>1375</v>
      </c>
      <c r="H90" s="54"/>
    </row>
    <row r="91" spans="1:8" ht="26" x14ac:dyDescent="0.3">
      <c r="A91" s="47">
        <v>18</v>
      </c>
      <c r="B91" s="162" t="s">
        <v>1189</v>
      </c>
      <c r="C91" s="53" t="s">
        <v>104</v>
      </c>
      <c r="D91" s="50">
        <v>44147</v>
      </c>
      <c r="E91" s="50">
        <v>44149</v>
      </c>
      <c r="F91" s="52"/>
      <c r="G91" s="53" t="s">
        <v>1376</v>
      </c>
      <c r="H91" s="54"/>
    </row>
    <row r="92" spans="1:8" x14ac:dyDescent="0.3">
      <c r="B92" s="94"/>
      <c r="C92" s="95"/>
    </row>
    <row r="93" spans="1:8" x14ac:dyDescent="0.3">
      <c r="B93" s="94"/>
      <c r="C93" s="95"/>
    </row>
    <row r="94" spans="1:8" x14ac:dyDescent="0.3">
      <c r="B94" s="94"/>
      <c r="C94" s="95"/>
    </row>
    <row r="95" spans="1:8" x14ac:dyDescent="0.3">
      <c r="B95" s="94"/>
      <c r="C95" s="95"/>
    </row>
    <row r="96" spans="1:8" x14ac:dyDescent="0.3">
      <c r="B96" s="94"/>
      <c r="C96" s="95"/>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61"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670</v>
      </c>
      <c r="E8" s="18" t="s">
        <v>667</v>
      </c>
      <c r="F8" s="18" t="s">
        <v>671</v>
      </c>
      <c r="G8" s="18" t="s">
        <v>672</v>
      </c>
      <c r="H8" s="18" t="s">
        <v>240</v>
      </c>
      <c r="I8" s="18" t="s">
        <v>673</v>
      </c>
      <c r="J8" s="18" t="s">
        <v>737</v>
      </c>
      <c r="K8" s="18" t="s">
        <v>738</v>
      </c>
      <c r="L8" s="18" t="s">
        <v>204</v>
      </c>
    </row>
    <row r="9" spans="2:12" ht="26" x14ac:dyDescent="0.35">
      <c r="B9" s="1" t="s">
        <v>6</v>
      </c>
      <c r="C9" s="1" t="s">
        <v>735</v>
      </c>
      <c r="D9" s="1" t="s">
        <v>674</v>
      </c>
      <c r="E9" s="19" t="s">
        <v>232</v>
      </c>
      <c r="F9" s="19" t="s">
        <v>675</v>
      </c>
      <c r="G9" s="19"/>
      <c r="H9" s="19" t="s">
        <v>676</v>
      </c>
      <c r="I9" s="19" t="s">
        <v>733</v>
      </c>
      <c r="J9" s="19" t="s">
        <v>739</v>
      </c>
      <c r="K9" s="22">
        <v>44105</v>
      </c>
      <c r="L9" s="19"/>
    </row>
    <row r="10" spans="2:12" ht="26" x14ac:dyDescent="0.35">
      <c r="B10" s="1" t="s">
        <v>6</v>
      </c>
      <c r="C10" s="1" t="s">
        <v>735</v>
      </c>
      <c r="D10" s="1" t="s">
        <v>674</v>
      </c>
      <c r="E10" s="19" t="s">
        <v>232</v>
      </c>
      <c r="F10" s="19" t="s">
        <v>342</v>
      </c>
      <c r="G10" s="19"/>
      <c r="H10" s="19" t="s">
        <v>677</v>
      </c>
      <c r="I10" s="19" t="s">
        <v>733</v>
      </c>
      <c r="J10" s="19" t="s">
        <v>739</v>
      </c>
      <c r="K10" s="22">
        <v>44105</v>
      </c>
      <c r="L10" s="19"/>
    </row>
    <row r="11" spans="2:12" ht="52" x14ac:dyDescent="0.35">
      <c r="B11" s="1" t="s">
        <v>6</v>
      </c>
      <c r="C11" s="1" t="s">
        <v>735</v>
      </c>
      <c r="D11" s="1" t="s">
        <v>674</v>
      </c>
      <c r="E11" s="19" t="s">
        <v>232</v>
      </c>
      <c r="F11" s="19" t="s">
        <v>343</v>
      </c>
      <c r="G11" s="19"/>
      <c r="H11" s="19" t="s">
        <v>566</v>
      </c>
      <c r="I11" s="19" t="s">
        <v>733</v>
      </c>
      <c r="J11" s="19" t="s">
        <v>739</v>
      </c>
      <c r="K11" s="22">
        <v>44105</v>
      </c>
      <c r="L11" s="19"/>
    </row>
    <row r="12" spans="2:12" ht="39" x14ac:dyDescent="0.35">
      <c r="B12" s="1" t="s">
        <v>6</v>
      </c>
      <c r="C12" s="1" t="s">
        <v>735</v>
      </c>
      <c r="D12" s="1" t="s">
        <v>674</v>
      </c>
      <c r="E12" s="19" t="s">
        <v>232</v>
      </c>
      <c r="F12" s="19" t="s">
        <v>343</v>
      </c>
      <c r="G12" s="19"/>
      <c r="H12" s="19" t="s">
        <v>645</v>
      </c>
      <c r="I12" s="19" t="s">
        <v>733</v>
      </c>
      <c r="J12" s="19" t="s">
        <v>740</v>
      </c>
      <c r="K12" s="22">
        <v>44105</v>
      </c>
      <c r="L12" s="19"/>
    </row>
    <row r="13" spans="2:12" ht="26" x14ac:dyDescent="0.35">
      <c r="B13" s="1" t="s">
        <v>6</v>
      </c>
      <c r="C13" s="1" t="s">
        <v>735</v>
      </c>
      <c r="D13" s="1" t="s">
        <v>674</v>
      </c>
      <c r="E13" s="19" t="s">
        <v>232</v>
      </c>
      <c r="F13" s="19" t="s">
        <v>343</v>
      </c>
      <c r="G13" s="19"/>
      <c r="H13" s="19" t="s">
        <v>540</v>
      </c>
      <c r="I13" s="19" t="s">
        <v>733</v>
      </c>
      <c r="J13" s="19" t="s">
        <v>740</v>
      </c>
      <c r="K13" s="22">
        <v>44105</v>
      </c>
      <c r="L13" s="19"/>
    </row>
    <row r="14" spans="2:12" ht="26" x14ac:dyDescent="0.35">
      <c r="B14" s="1" t="s">
        <v>6</v>
      </c>
      <c r="C14" s="1" t="s">
        <v>735</v>
      </c>
      <c r="D14" s="1" t="s">
        <v>674</v>
      </c>
      <c r="E14" s="19" t="s">
        <v>232</v>
      </c>
      <c r="F14" s="19" t="s">
        <v>343</v>
      </c>
      <c r="G14" s="19"/>
      <c r="H14" s="19" t="s">
        <v>532</v>
      </c>
      <c r="I14" s="19" t="s">
        <v>733</v>
      </c>
      <c r="J14" s="19" t="s">
        <v>740</v>
      </c>
      <c r="K14" s="22">
        <v>44119</v>
      </c>
      <c r="L14" s="19"/>
    </row>
    <row r="15" spans="2:12" ht="26" x14ac:dyDescent="0.35">
      <c r="B15" s="1" t="s">
        <v>6</v>
      </c>
      <c r="C15" s="1" t="s">
        <v>735</v>
      </c>
      <c r="D15" s="1" t="s">
        <v>674</v>
      </c>
      <c r="E15" s="19" t="s">
        <v>232</v>
      </c>
      <c r="F15" s="19" t="s">
        <v>343</v>
      </c>
      <c r="G15" s="19"/>
      <c r="H15" s="19" t="s">
        <v>678</v>
      </c>
      <c r="I15" s="19" t="s">
        <v>733</v>
      </c>
      <c r="J15" s="19" t="s">
        <v>740</v>
      </c>
      <c r="K15" s="22">
        <v>44119</v>
      </c>
      <c r="L15" s="19"/>
    </row>
    <row r="16" spans="2:12" ht="26" x14ac:dyDescent="0.35">
      <c r="B16" s="1" t="s">
        <v>6</v>
      </c>
      <c r="C16" s="1" t="s">
        <v>735</v>
      </c>
      <c r="D16" s="1" t="s">
        <v>674</v>
      </c>
      <c r="E16" s="19" t="s">
        <v>232</v>
      </c>
      <c r="F16" s="19" t="s">
        <v>343</v>
      </c>
      <c r="G16" s="19"/>
      <c r="H16" s="19" t="s">
        <v>679</v>
      </c>
      <c r="I16" s="19" t="s">
        <v>733</v>
      </c>
      <c r="J16" s="19" t="s">
        <v>740</v>
      </c>
      <c r="K16" s="22">
        <v>44119</v>
      </c>
      <c r="L16" s="19"/>
    </row>
    <row r="17" spans="2:12" ht="26" x14ac:dyDescent="0.35">
      <c r="B17" s="1" t="s">
        <v>6</v>
      </c>
      <c r="C17" s="1" t="s">
        <v>735</v>
      </c>
      <c r="D17" s="1" t="s">
        <v>674</v>
      </c>
      <c r="E17" s="19" t="s">
        <v>232</v>
      </c>
      <c r="F17" s="19" t="s">
        <v>343</v>
      </c>
      <c r="G17" s="19"/>
      <c r="H17" s="19" t="s">
        <v>680</v>
      </c>
      <c r="I17" s="19" t="s">
        <v>733</v>
      </c>
      <c r="J17" s="19" t="s">
        <v>740</v>
      </c>
      <c r="K17" s="22">
        <v>44119</v>
      </c>
      <c r="L17" s="19"/>
    </row>
    <row r="18" spans="2:12" ht="26" x14ac:dyDescent="0.35">
      <c r="B18" s="1" t="s">
        <v>6</v>
      </c>
      <c r="C18" s="1" t="s">
        <v>735</v>
      </c>
      <c r="D18" s="1" t="s">
        <v>674</v>
      </c>
      <c r="E18" s="19" t="s">
        <v>232</v>
      </c>
      <c r="F18" s="19" t="s">
        <v>343</v>
      </c>
      <c r="G18" s="19"/>
      <c r="H18" s="19" t="s">
        <v>681</v>
      </c>
      <c r="I18" s="19" t="s">
        <v>733</v>
      </c>
      <c r="J18" s="19" t="s">
        <v>740</v>
      </c>
      <c r="K18" s="22">
        <v>44119</v>
      </c>
      <c r="L18" s="19"/>
    </row>
    <row r="19" spans="2:12" ht="26" x14ac:dyDescent="0.35">
      <c r="B19" s="1" t="s">
        <v>6</v>
      </c>
      <c r="C19" s="1" t="s">
        <v>735</v>
      </c>
      <c r="D19" s="1" t="s">
        <v>674</v>
      </c>
      <c r="E19" s="19" t="s">
        <v>232</v>
      </c>
      <c r="F19" s="19" t="s">
        <v>343</v>
      </c>
      <c r="G19" s="19"/>
      <c r="H19" s="19" t="s">
        <v>488</v>
      </c>
      <c r="I19" s="19" t="s">
        <v>733</v>
      </c>
      <c r="J19" s="19" t="s">
        <v>741</v>
      </c>
      <c r="K19" s="22">
        <v>44119</v>
      </c>
      <c r="L19" s="19"/>
    </row>
    <row r="20" spans="2:12" ht="26" x14ac:dyDescent="0.35">
      <c r="B20" s="1" t="s">
        <v>6</v>
      </c>
      <c r="C20" s="1" t="s">
        <v>735</v>
      </c>
      <c r="D20" s="1" t="s">
        <v>674</v>
      </c>
      <c r="E20" s="19" t="s">
        <v>232</v>
      </c>
      <c r="F20" s="19" t="s">
        <v>343</v>
      </c>
      <c r="G20" s="19"/>
      <c r="H20" s="19" t="s">
        <v>682</v>
      </c>
      <c r="I20" s="19" t="s">
        <v>733</v>
      </c>
      <c r="J20" s="19" t="s">
        <v>741</v>
      </c>
      <c r="K20" s="22">
        <v>44124</v>
      </c>
      <c r="L20" s="19"/>
    </row>
    <row r="21" spans="2:12" ht="26" x14ac:dyDescent="0.35">
      <c r="B21" s="1" t="s">
        <v>6</v>
      </c>
      <c r="C21" s="1" t="s">
        <v>735</v>
      </c>
      <c r="D21" s="1" t="s">
        <v>674</v>
      </c>
      <c r="E21" s="19" t="s">
        <v>232</v>
      </c>
      <c r="F21" s="19" t="s">
        <v>343</v>
      </c>
      <c r="G21" s="19"/>
      <c r="H21" s="19" t="s">
        <v>411</v>
      </c>
      <c r="I21" s="19" t="s">
        <v>733</v>
      </c>
      <c r="J21" s="19" t="s">
        <v>741</v>
      </c>
      <c r="K21" s="22">
        <v>44124</v>
      </c>
      <c r="L21" s="19"/>
    </row>
    <row r="22" spans="2:12" ht="26" x14ac:dyDescent="0.35">
      <c r="B22" s="1" t="s">
        <v>6</v>
      </c>
      <c r="C22" s="1" t="s">
        <v>735</v>
      </c>
      <c r="D22" s="1" t="s">
        <v>674</v>
      </c>
      <c r="E22" s="19" t="s">
        <v>232</v>
      </c>
      <c r="F22" s="19" t="s">
        <v>346</v>
      </c>
      <c r="G22" s="19" t="s">
        <v>683</v>
      </c>
      <c r="H22" s="19" t="s">
        <v>435</v>
      </c>
      <c r="I22" s="19" t="s">
        <v>684</v>
      </c>
      <c r="J22" s="19" t="s">
        <v>740</v>
      </c>
      <c r="K22" s="22">
        <v>44124</v>
      </c>
      <c r="L22" s="19"/>
    </row>
    <row r="23" spans="2:12" ht="26" x14ac:dyDescent="0.35">
      <c r="B23" s="1" t="s">
        <v>6</v>
      </c>
      <c r="C23" s="1" t="s">
        <v>735</v>
      </c>
      <c r="D23" s="1" t="s">
        <v>674</v>
      </c>
      <c r="E23" s="19" t="s">
        <v>232</v>
      </c>
      <c r="F23" s="19" t="s">
        <v>346</v>
      </c>
      <c r="G23" s="19" t="s">
        <v>683</v>
      </c>
      <c r="H23" s="19" t="s">
        <v>516</v>
      </c>
      <c r="I23" s="19" t="s">
        <v>684</v>
      </c>
      <c r="J23" s="19" t="s">
        <v>740</v>
      </c>
      <c r="K23" s="22">
        <v>44124</v>
      </c>
      <c r="L23" s="19"/>
    </row>
    <row r="24" spans="2:12" ht="26" x14ac:dyDescent="0.35">
      <c r="B24" s="1" t="s">
        <v>6</v>
      </c>
      <c r="C24" s="1" t="s">
        <v>735</v>
      </c>
      <c r="D24" s="1" t="s">
        <v>674</v>
      </c>
      <c r="E24" s="19" t="s">
        <v>232</v>
      </c>
      <c r="F24" s="19" t="s">
        <v>346</v>
      </c>
      <c r="G24" s="19" t="s">
        <v>683</v>
      </c>
      <c r="H24" s="19" t="s">
        <v>514</v>
      </c>
      <c r="I24" s="19" t="s">
        <v>684</v>
      </c>
      <c r="J24" s="19" t="s">
        <v>740</v>
      </c>
      <c r="K24" s="22">
        <v>44124</v>
      </c>
      <c r="L24" s="19"/>
    </row>
    <row r="25" spans="2:12" ht="26" x14ac:dyDescent="0.35">
      <c r="B25" s="1" t="s">
        <v>6</v>
      </c>
      <c r="C25" s="1" t="s">
        <v>735</v>
      </c>
      <c r="D25" s="1" t="s">
        <v>674</v>
      </c>
      <c r="E25" s="19" t="s">
        <v>232</v>
      </c>
      <c r="F25" s="19" t="s">
        <v>346</v>
      </c>
      <c r="G25" s="19" t="s">
        <v>683</v>
      </c>
      <c r="H25" s="19" t="s">
        <v>345</v>
      </c>
      <c r="I25" s="19" t="s">
        <v>684</v>
      </c>
      <c r="J25" s="19" t="s">
        <v>740</v>
      </c>
      <c r="K25" s="22">
        <v>44124</v>
      </c>
      <c r="L25" s="19"/>
    </row>
    <row r="26" spans="2:12" ht="26" x14ac:dyDescent="0.35">
      <c r="B26" s="1" t="s">
        <v>6</v>
      </c>
      <c r="C26" s="1" t="s">
        <v>735</v>
      </c>
      <c r="D26" s="1" t="s">
        <v>674</v>
      </c>
      <c r="E26" s="19" t="s">
        <v>232</v>
      </c>
      <c r="F26" s="19" t="s">
        <v>346</v>
      </c>
      <c r="G26" s="19" t="s">
        <v>683</v>
      </c>
      <c r="H26" s="19" t="s">
        <v>349</v>
      </c>
      <c r="I26" s="19" t="s">
        <v>684</v>
      </c>
      <c r="J26" s="19" t="s">
        <v>739</v>
      </c>
      <c r="K26" s="22">
        <v>44124</v>
      </c>
      <c r="L26" s="19"/>
    </row>
    <row r="27" spans="2:12" ht="26" x14ac:dyDescent="0.35">
      <c r="B27" s="1" t="s">
        <v>6</v>
      </c>
      <c r="C27" s="1" t="s">
        <v>735</v>
      </c>
      <c r="D27" s="1" t="s">
        <v>674</v>
      </c>
      <c r="E27" s="19" t="s">
        <v>232</v>
      </c>
      <c r="F27" s="19" t="s">
        <v>346</v>
      </c>
      <c r="G27" s="19" t="s">
        <v>683</v>
      </c>
      <c r="H27" s="19" t="s">
        <v>401</v>
      </c>
      <c r="I27" s="19" t="s">
        <v>684</v>
      </c>
      <c r="J27" s="19" t="s">
        <v>739</v>
      </c>
      <c r="K27" s="22">
        <v>44124</v>
      </c>
      <c r="L27" s="19"/>
    </row>
    <row r="28" spans="2:12" ht="26" x14ac:dyDescent="0.35">
      <c r="B28" s="1" t="s">
        <v>6</v>
      </c>
      <c r="C28" s="1" t="s">
        <v>735</v>
      </c>
      <c r="D28" s="1" t="s">
        <v>674</v>
      </c>
      <c r="E28" s="19" t="s">
        <v>232</v>
      </c>
      <c r="F28" s="19" t="s">
        <v>346</v>
      </c>
      <c r="G28" s="19" t="s">
        <v>683</v>
      </c>
      <c r="H28" s="19" t="s">
        <v>586</v>
      </c>
      <c r="I28" s="19" t="s">
        <v>684</v>
      </c>
      <c r="J28" s="19" t="s">
        <v>739</v>
      </c>
      <c r="K28" s="22">
        <v>44124</v>
      </c>
      <c r="L28" s="19"/>
    </row>
    <row r="29" spans="2:12" ht="26" x14ac:dyDescent="0.35">
      <c r="B29" s="1" t="s">
        <v>6</v>
      </c>
      <c r="C29" s="1" t="s">
        <v>735</v>
      </c>
      <c r="D29" s="1" t="s">
        <v>674</v>
      </c>
      <c r="E29" s="19" t="s">
        <v>232</v>
      </c>
      <c r="F29" s="19" t="s">
        <v>346</v>
      </c>
      <c r="G29" s="19" t="s">
        <v>683</v>
      </c>
      <c r="H29" s="19" t="s">
        <v>465</v>
      </c>
      <c r="I29" s="19" t="s">
        <v>684</v>
      </c>
      <c r="J29" s="19" t="s">
        <v>739</v>
      </c>
      <c r="K29" s="22">
        <v>44124</v>
      </c>
      <c r="L29" s="19"/>
    </row>
    <row r="30" spans="2:12" ht="26" x14ac:dyDescent="0.35">
      <c r="B30" s="1" t="s">
        <v>6</v>
      </c>
      <c r="C30" s="1" t="s">
        <v>735</v>
      </c>
      <c r="D30" s="1" t="s">
        <v>674</v>
      </c>
      <c r="E30" s="19" t="s">
        <v>232</v>
      </c>
      <c r="F30" s="19" t="s">
        <v>346</v>
      </c>
      <c r="G30" s="19" t="s">
        <v>685</v>
      </c>
      <c r="H30" s="19" t="s">
        <v>405</v>
      </c>
      <c r="I30" s="19" t="s">
        <v>684</v>
      </c>
      <c r="J30" s="19" t="s">
        <v>739</v>
      </c>
      <c r="K30" s="22">
        <v>44124</v>
      </c>
      <c r="L30" s="19"/>
    </row>
    <row r="31" spans="2:12" ht="26" x14ac:dyDescent="0.35">
      <c r="B31" s="1" t="s">
        <v>6</v>
      </c>
      <c r="C31" s="1" t="s">
        <v>735</v>
      </c>
      <c r="D31" s="1" t="s">
        <v>674</v>
      </c>
      <c r="E31" s="19" t="s">
        <v>232</v>
      </c>
      <c r="F31" s="19" t="s">
        <v>346</v>
      </c>
      <c r="G31" s="19" t="s">
        <v>685</v>
      </c>
      <c r="H31" s="19" t="s">
        <v>407</v>
      </c>
      <c r="I31" s="19" t="s">
        <v>684</v>
      </c>
      <c r="J31" s="19" t="s">
        <v>741</v>
      </c>
      <c r="K31" s="22">
        <v>44124</v>
      </c>
      <c r="L31" s="19"/>
    </row>
    <row r="32" spans="2:12" ht="26" x14ac:dyDescent="0.35">
      <c r="B32" s="1" t="s">
        <v>6</v>
      </c>
      <c r="C32" s="1" t="s">
        <v>735</v>
      </c>
      <c r="D32" s="1" t="s">
        <v>674</v>
      </c>
      <c r="E32" s="19" t="s">
        <v>232</v>
      </c>
      <c r="F32" s="19" t="s">
        <v>346</v>
      </c>
      <c r="G32" s="19" t="s">
        <v>685</v>
      </c>
      <c r="H32" s="19" t="s">
        <v>403</v>
      </c>
      <c r="I32" s="19" t="s">
        <v>684</v>
      </c>
      <c r="J32" s="19" t="s">
        <v>741</v>
      </c>
      <c r="K32" s="22">
        <v>44124</v>
      </c>
      <c r="L32" s="19"/>
    </row>
    <row r="33" spans="2:12" ht="26" x14ac:dyDescent="0.35">
      <c r="B33" s="1" t="s">
        <v>6</v>
      </c>
      <c r="C33" s="1" t="s">
        <v>735</v>
      </c>
      <c r="D33" s="1" t="s">
        <v>674</v>
      </c>
      <c r="E33" s="19" t="s">
        <v>232</v>
      </c>
      <c r="F33" s="19" t="s">
        <v>346</v>
      </c>
      <c r="G33" s="19" t="s">
        <v>685</v>
      </c>
      <c r="H33" s="20" t="s">
        <v>441</v>
      </c>
      <c r="I33" s="19" t="s">
        <v>684</v>
      </c>
      <c r="J33" s="19" t="s">
        <v>741</v>
      </c>
      <c r="K33" s="22">
        <v>44124</v>
      </c>
      <c r="L33" s="19"/>
    </row>
    <row r="34" spans="2:12" ht="26" x14ac:dyDescent="0.35">
      <c r="B34" s="1" t="s">
        <v>6</v>
      </c>
      <c r="C34" s="1" t="s">
        <v>736</v>
      </c>
      <c r="D34" s="1" t="s">
        <v>686</v>
      </c>
      <c r="E34" s="21" t="s">
        <v>687</v>
      </c>
      <c r="F34" s="19" t="s">
        <v>305</v>
      </c>
      <c r="G34" s="19"/>
      <c r="H34" s="19" t="s">
        <v>558</v>
      </c>
      <c r="I34" s="19" t="s">
        <v>688</v>
      </c>
      <c r="J34" s="19" t="s">
        <v>741</v>
      </c>
      <c r="K34" s="22">
        <v>44124</v>
      </c>
      <c r="L34" s="19"/>
    </row>
    <row r="35" spans="2:12" ht="26" x14ac:dyDescent="0.35">
      <c r="B35" s="1" t="s">
        <v>6</v>
      </c>
      <c r="C35" s="1" t="s">
        <v>736</v>
      </c>
      <c r="D35" s="1" t="s">
        <v>686</v>
      </c>
      <c r="E35" s="21" t="s">
        <v>687</v>
      </c>
      <c r="F35" s="19" t="s">
        <v>305</v>
      </c>
      <c r="G35" s="19"/>
      <c r="H35" s="19" t="s">
        <v>445</v>
      </c>
      <c r="I35" s="19" t="s">
        <v>688</v>
      </c>
      <c r="J35" s="19" t="s">
        <v>740</v>
      </c>
      <c r="K35" s="22">
        <v>44126</v>
      </c>
      <c r="L35" s="19"/>
    </row>
    <row r="36" spans="2:12" ht="26" x14ac:dyDescent="0.35">
      <c r="B36" s="1" t="s">
        <v>6</v>
      </c>
      <c r="C36" s="1" t="s">
        <v>736</v>
      </c>
      <c r="D36" s="1" t="s">
        <v>686</v>
      </c>
      <c r="E36" s="21" t="s">
        <v>687</v>
      </c>
      <c r="F36" s="19" t="s">
        <v>305</v>
      </c>
      <c r="G36" s="19"/>
      <c r="H36" s="19" t="s">
        <v>689</v>
      </c>
      <c r="I36" s="19" t="s">
        <v>688</v>
      </c>
      <c r="J36" s="19" t="s">
        <v>740</v>
      </c>
      <c r="K36" s="22">
        <v>44126</v>
      </c>
      <c r="L36" s="19"/>
    </row>
    <row r="37" spans="2:12" ht="26" x14ac:dyDescent="0.35">
      <c r="B37" s="1" t="s">
        <v>6</v>
      </c>
      <c r="C37" s="1" t="s">
        <v>736</v>
      </c>
      <c r="D37" s="1" t="s">
        <v>686</v>
      </c>
      <c r="E37" s="21" t="s">
        <v>687</v>
      </c>
      <c r="F37" s="19" t="s">
        <v>305</v>
      </c>
      <c r="G37" s="19"/>
      <c r="H37" s="19"/>
      <c r="I37" s="19"/>
      <c r="J37" s="19" t="s">
        <v>740</v>
      </c>
      <c r="K37" s="22">
        <v>44126</v>
      </c>
      <c r="L37" s="19"/>
    </row>
    <row r="38" spans="2:12" ht="26" x14ac:dyDescent="0.35">
      <c r="B38" s="1" t="s">
        <v>6</v>
      </c>
      <c r="C38" s="1" t="s">
        <v>736</v>
      </c>
      <c r="D38" s="1" t="s">
        <v>686</v>
      </c>
      <c r="E38" s="21" t="s">
        <v>687</v>
      </c>
      <c r="F38" s="19" t="s">
        <v>305</v>
      </c>
      <c r="G38" s="19"/>
      <c r="H38" s="19" t="s">
        <v>591</v>
      </c>
      <c r="I38" s="19" t="s">
        <v>690</v>
      </c>
      <c r="J38" s="19" t="s">
        <v>740</v>
      </c>
      <c r="K38" s="22">
        <v>44126</v>
      </c>
      <c r="L38" s="19"/>
    </row>
    <row r="39" spans="2:12" ht="26" x14ac:dyDescent="0.35">
      <c r="B39" s="1" t="s">
        <v>6</v>
      </c>
      <c r="C39" s="1" t="s">
        <v>736</v>
      </c>
      <c r="D39" s="1" t="s">
        <v>686</v>
      </c>
      <c r="E39" s="21" t="s">
        <v>687</v>
      </c>
      <c r="F39" s="19" t="s">
        <v>305</v>
      </c>
      <c r="G39" s="19"/>
      <c r="H39" s="19" t="s">
        <v>528</v>
      </c>
      <c r="I39" s="19" t="s">
        <v>1420</v>
      </c>
      <c r="J39" s="19" t="s">
        <v>739</v>
      </c>
      <c r="K39" s="22">
        <v>44126</v>
      </c>
      <c r="L39" s="19"/>
    </row>
    <row r="40" spans="2:12" ht="39" x14ac:dyDescent="0.35">
      <c r="B40" s="1" t="s">
        <v>6</v>
      </c>
      <c r="C40" s="1" t="s">
        <v>736</v>
      </c>
      <c r="D40" s="1" t="s">
        <v>686</v>
      </c>
      <c r="E40" s="21" t="s">
        <v>687</v>
      </c>
      <c r="F40" s="19" t="s">
        <v>305</v>
      </c>
      <c r="G40" s="19"/>
      <c r="H40" s="19" t="s">
        <v>691</v>
      </c>
      <c r="I40" s="19" t="s">
        <v>692</v>
      </c>
      <c r="J40" s="19" t="s">
        <v>739</v>
      </c>
      <c r="K40" s="22">
        <v>44126</v>
      </c>
      <c r="L40" s="19"/>
    </row>
    <row r="41" spans="2:12" ht="26" x14ac:dyDescent="0.35">
      <c r="B41" s="1" t="s">
        <v>6</v>
      </c>
      <c r="C41" s="1" t="s">
        <v>736</v>
      </c>
      <c r="D41" s="1" t="s">
        <v>686</v>
      </c>
      <c r="E41" s="21" t="s">
        <v>687</v>
      </c>
      <c r="F41" s="19" t="s">
        <v>305</v>
      </c>
      <c r="G41" s="19"/>
      <c r="H41" s="19" t="s">
        <v>693</v>
      </c>
      <c r="I41" s="19" t="s">
        <v>692</v>
      </c>
      <c r="J41" s="19" t="s">
        <v>739</v>
      </c>
      <c r="K41" s="22">
        <v>44126</v>
      </c>
      <c r="L41" s="19"/>
    </row>
    <row r="42" spans="2:12" ht="26" x14ac:dyDescent="0.35">
      <c r="B42" s="1" t="s">
        <v>6</v>
      </c>
      <c r="C42" s="1" t="s">
        <v>736</v>
      </c>
      <c r="D42" s="1" t="s">
        <v>686</v>
      </c>
      <c r="E42" s="21" t="s">
        <v>687</v>
      </c>
      <c r="F42" s="19" t="s">
        <v>244</v>
      </c>
      <c r="G42" s="19"/>
      <c r="H42" s="19" t="s">
        <v>694</v>
      </c>
      <c r="I42" s="19" t="s">
        <v>695</v>
      </c>
      <c r="J42" s="19" t="s">
        <v>739</v>
      </c>
      <c r="K42" s="22">
        <v>44126</v>
      </c>
      <c r="L42" s="19"/>
    </row>
    <row r="43" spans="2:12" ht="26" x14ac:dyDescent="0.35">
      <c r="B43" s="1" t="s">
        <v>6</v>
      </c>
      <c r="C43" s="1" t="s">
        <v>736</v>
      </c>
      <c r="D43" s="1" t="s">
        <v>686</v>
      </c>
      <c r="E43" s="21" t="s">
        <v>687</v>
      </c>
      <c r="F43" s="19" t="s">
        <v>244</v>
      </c>
      <c r="G43" s="19"/>
      <c r="H43" s="19" t="s">
        <v>243</v>
      </c>
      <c r="I43" s="19"/>
      <c r="J43" s="19" t="s">
        <v>739</v>
      </c>
      <c r="K43" s="22">
        <v>44126</v>
      </c>
      <c r="L43" s="19"/>
    </row>
    <row r="44" spans="2:12" ht="26" x14ac:dyDescent="0.35">
      <c r="B44" s="1" t="s">
        <v>6</v>
      </c>
      <c r="C44" s="1" t="s">
        <v>736</v>
      </c>
      <c r="D44" s="1" t="s">
        <v>686</v>
      </c>
      <c r="E44" s="21" t="s">
        <v>687</v>
      </c>
      <c r="F44" s="19" t="s">
        <v>244</v>
      </c>
      <c r="G44" s="19"/>
      <c r="H44" s="19" t="s">
        <v>263</v>
      </c>
      <c r="I44" s="19"/>
      <c r="J44" s="19" t="s">
        <v>741</v>
      </c>
      <c r="K44" s="22">
        <v>44126</v>
      </c>
      <c r="L44" s="19"/>
    </row>
    <row r="45" spans="2:12" ht="26" x14ac:dyDescent="0.35">
      <c r="B45" s="1" t="s">
        <v>6</v>
      </c>
      <c r="C45" s="1" t="s">
        <v>736</v>
      </c>
      <c r="D45" s="1" t="s">
        <v>686</v>
      </c>
      <c r="E45" s="21" t="s">
        <v>687</v>
      </c>
      <c r="F45" s="19" t="s">
        <v>244</v>
      </c>
      <c r="G45" s="19"/>
      <c r="H45" s="19" t="s">
        <v>303</v>
      </c>
      <c r="I45" s="19"/>
      <c r="J45" s="19" t="s">
        <v>741</v>
      </c>
      <c r="K45" s="22">
        <v>44126</v>
      </c>
      <c r="L45" s="19"/>
    </row>
    <row r="46" spans="2:12" ht="26" x14ac:dyDescent="0.35">
      <c r="B46" s="1" t="s">
        <v>6</v>
      </c>
      <c r="C46" s="1" t="s">
        <v>736</v>
      </c>
      <c r="D46" s="1" t="s">
        <v>686</v>
      </c>
      <c r="E46" s="21" t="s">
        <v>687</v>
      </c>
      <c r="F46" s="19" t="s">
        <v>244</v>
      </c>
      <c r="G46" s="19"/>
      <c r="H46" s="19" t="s">
        <v>572</v>
      </c>
      <c r="I46" s="19"/>
      <c r="J46" s="19" t="s">
        <v>741</v>
      </c>
      <c r="K46" s="22">
        <v>44126</v>
      </c>
      <c r="L46" s="19"/>
    </row>
    <row r="47" spans="2:12" ht="26" x14ac:dyDescent="0.35">
      <c r="B47" s="1" t="s">
        <v>6</v>
      </c>
      <c r="C47" s="1" t="s">
        <v>736</v>
      </c>
      <c r="D47" s="1" t="s">
        <v>686</v>
      </c>
      <c r="E47" s="21" t="s">
        <v>687</v>
      </c>
      <c r="F47" s="19" t="s">
        <v>244</v>
      </c>
      <c r="G47" s="19"/>
      <c r="H47" s="19" t="s">
        <v>600</v>
      </c>
      <c r="I47" s="19"/>
      <c r="J47" s="19" t="s">
        <v>740</v>
      </c>
      <c r="K47" s="22">
        <v>44126</v>
      </c>
      <c r="L47" s="19"/>
    </row>
    <row r="48" spans="2:12" ht="26" x14ac:dyDescent="0.35">
      <c r="B48" s="1" t="s">
        <v>6</v>
      </c>
      <c r="C48" s="1" t="s">
        <v>736</v>
      </c>
      <c r="D48" s="1" t="s">
        <v>686</v>
      </c>
      <c r="E48" s="21" t="s">
        <v>687</v>
      </c>
      <c r="F48" s="19" t="s">
        <v>244</v>
      </c>
      <c r="G48" s="19"/>
      <c r="H48" s="19" t="s">
        <v>439</v>
      </c>
      <c r="I48" s="19"/>
      <c r="J48" s="19" t="s">
        <v>740</v>
      </c>
      <c r="K48" s="22">
        <v>44126</v>
      </c>
      <c r="L48" s="19"/>
    </row>
    <row r="49" spans="2:12" ht="26" x14ac:dyDescent="0.35">
      <c r="B49" s="1" t="s">
        <v>6</v>
      </c>
      <c r="C49" s="1" t="s">
        <v>736</v>
      </c>
      <c r="D49" s="1" t="s">
        <v>686</v>
      </c>
      <c r="E49" s="21" t="s">
        <v>687</v>
      </c>
      <c r="F49" s="19" t="s">
        <v>244</v>
      </c>
      <c r="G49" s="19"/>
      <c r="H49" s="19" t="s">
        <v>696</v>
      </c>
      <c r="I49" s="19"/>
      <c r="J49" s="19" t="s">
        <v>740</v>
      </c>
      <c r="K49" s="22">
        <v>44126</v>
      </c>
      <c r="L49" s="19"/>
    </row>
    <row r="50" spans="2:12" ht="26" x14ac:dyDescent="0.35">
      <c r="B50" s="1" t="s">
        <v>6</v>
      </c>
      <c r="C50" s="1" t="s">
        <v>736</v>
      </c>
      <c r="D50" s="1" t="s">
        <v>686</v>
      </c>
      <c r="E50" s="21" t="s">
        <v>687</v>
      </c>
      <c r="F50" s="19" t="s">
        <v>244</v>
      </c>
      <c r="G50" s="19"/>
      <c r="H50" s="19" t="s">
        <v>437</v>
      </c>
      <c r="I50" s="19"/>
      <c r="J50" s="19" t="s">
        <v>740</v>
      </c>
      <c r="K50" s="22">
        <v>44126</v>
      </c>
      <c r="L50" s="19"/>
    </row>
    <row r="51" spans="2:12" ht="26" x14ac:dyDescent="0.35">
      <c r="B51" s="1" t="s">
        <v>6</v>
      </c>
      <c r="C51" s="1" t="s">
        <v>736</v>
      </c>
      <c r="D51" s="1" t="s">
        <v>686</v>
      </c>
      <c r="E51" s="21" t="s">
        <v>687</v>
      </c>
      <c r="F51" s="19" t="s">
        <v>358</v>
      </c>
      <c r="G51" s="19"/>
      <c r="H51" s="19" t="s">
        <v>356</v>
      </c>
      <c r="I51" s="19" t="s">
        <v>688</v>
      </c>
      <c r="J51" s="19" t="s">
        <v>739</v>
      </c>
      <c r="K51" s="22">
        <v>44126</v>
      </c>
      <c r="L51" s="19"/>
    </row>
    <row r="52" spans="2:12" x14ac:dyDescent="0.35">
      <c r="B52" s="1" t="s">
        <v>6</v>
      </c>
      <c r="C52" s="1" t="s">
        <v>736</v>
      </c>
      <c r="D52" s="1" t="s">
        <v>686</v>
      </c>
      <c r="E52" s="21" t="s">
        <v>687</v>
      </c>
      <c r="F52" s="19" t="s">
        <v>358</v>
      </c>
      <c r="G52" s="19"/>
      <c r="H52" s="19" t="s">
        <v>458</v>
      </c>
      <c r="I52" s="19" t="s">
        <v>688</v>
      </c>
      <c r="J52" s="19" t="s">
        <v>739</v>
      </c>
      <c r="K52" s="22">
        <v>44126</v>
      </c>
      <c r="L52" s="19"/>
    </row>
    <row r="53" spans="2:12" ht="26" x14ac:dyDescent="0.35">
      <c r="B53" s="1" t="s">
        <v>6</v>
      </c>
      <c r="C53" s="1" t="s">
        <v>736</v>
      </c>
      <c r="D53" s="1" t="s">
        <v>686</v>
      </c>
      <c r="E53" s="21" t="s">
        <v>687</v>
      </c>
      <c r="F53" s="19" t="s">
        <v>634</v>
      </c>
      <c r="G53" s="19"/>
      <c r="H53" s="19" t="s">
        <v>697</v>
      </c>
      <c r="I53" s="19" t="s">
        <v>733</v>
      </c>
      <c r="J53" s="19" t="s">
        <v>739</v>
      </c>
      <c r="K53" s="22">
        <v>44126</v>
      </c>
      <c r="L53" s="19"/>
    </row>
    <row r="54" spans="2:12" ht="78" x14ac:dyDescent="0.35">
      <c r="B54" s="1" t="s">
        <v>6</v>
      </c>
      <c r="C54" s="1" t="s">
        <v>736</v>
      </c>
      <c r="D54" s="1" t="s">
        <v>686</v>
      </c>
      <c r="E54" s="21" t="s">
        <v>687</v>
      </c>
      <c r="F54" s="19" t="s">
        <v>248</v>
      </c>
      <c r="G54" s="19" t="s">
        <v>698</v>
      </c>
      <c r="H54" s="19" t="s">
        <v>699</v>
      </c>
      <c r="I54" s="19"/>
      <c r="J54" s="19" t="s">
        <v>739</v>
      </c>
      <c r="K54" s="22">
        <v>44126</v>
      </c>
      <c r="L54" s="19"/>
    </row>
    <row r="55" spans="2:12" ht="65" x14ac:dyDescent="0.35">
      <c r="B55" s="1" t="s">
        <v>6</v>
      </c>
      <c r="C55" s="1" t="s">
        <v>736</v>
      </c>
      <c r="D55" s="1" t="s">
        <v>686</v>
      </c>
      <c r="E55" s="21" t="s">
        <v>687</v>
      </c>
      <c r="F55" s="19" t="s">
        <v>248</v>
      </c>
      <c r="G55" s="19" t="s">
        <v>698</v>
      </c>
      <c r="H55" s="19" t="s">
        <v>700</v>
      </c>
      <c r="I55" s="19"/>
      <c r="J55" s="19" t="s">
        <v>739</v>
      </c>
      <c r="K55" s="22">
        <v>44126</v>
      </c>
      <c r="L55" s="19"/>
    </row>
    <row r="56" spans="2:12" ht="26" x14ac:dyDescent="0.35">
      <c r="B56" s="1" t="s">
        <v>6</v>
      </c>
      <c r="C56" s="1" t="s">
        <v>736</v>
      </c>
      <c r="D56" s="1" t="s">
        <v>686</v>
      </c>
      <c r="E56" s="21" t="s">
        <v>687</v>
      </c>
      <c r="F56" s="19" t="s">
        <v>248</v>
      </c>
      <c r="G56" s="19" t="s">
        <v>698</v>
      </c>
      <c r="H56" s="19" t="s">
        <v>366</v>
      </c>
      <c r="I56" s="19"/>
      <c r="J56" s="19" t="s">
        <v>741</v>
      </c>
      <c r="K56" s="22">
        <v>44126</v>
      </c>
      <c r="L56" s="19"/>
    </row>
    <row r="57" spans="2:12" ht="39" x14ac:dyDescent="0.35">
      <c r="B57" s="1" t="s">
        <v>6</v>
      </c>
      <c r="C57" s="1" t="s">
        <v>736</v>
      </c>
      <c r="D57" s="1" t="s">
        <v>686</v>
      </c>
      <c r="E57" s="21" t="s">
        <v>687</v>
      </c>
      <c r="F57" s="19" t="s">
        <v>248</v>
      </c>
      <c r="G57" s="19" t="s">
        <v>698</v>
      </c>
      <c r="H57" s="19" t="s">
        <v>701</v>
      </c>
      <c r="I57" s="19" t="s">
        <v>702</v>
      </c>
      <c r="J57" s="19" t="s">
        <v>741</v>
      </c>
      <c r="K57" s="22">
        <v>44126</v>
      </c>
      <c r="L57" s="19"/>
    </row>
    <row r="58" spans="2:12" ht="52" x14ac:dyDescent="0.35">
      <c r="B58" s="1" t="s">
        <v>6</v>
      </c>
      <c r="C58" s="1" t="s">
        <v>736</v>
      </c>
      <c r="D58" s="1" t="s">
        <v>686</v>
      </c>
      <c r="E58" s="21" t="s">
        <v>687</v>
      </c>
      <c r="F58" s="19" t="s">
        <v>248</v>
      </c>
      <c r="G58" s="19" t="s">
        <v>698</v>
      </c>
      <c r="H58" s="19" t="s">
        <v>568</v>
      </c>
      <c r="I58" s="19" t="s">
        <v>703</v>
      </c>
      <c r="J58" s="19" t="s">
        <v>741</v>
      </c>
      <c r="K58" s="22">
        <v>44126</v>
      </c>
      <c r="L58" s="19"/>
    </row>
    <row r="59" spans="2:12" ht="39" x14ac:dyDescent="0.35">
      <c r="B59" s="1" t="s">
        <v>6</v>
      </c>
      <c r="C59" s="1" t="s">
        <v>736</v>
      </c>
      <c r="D59" s="1" t="s">
        <v>686</v>
      </c>
      <c r="E59" s="21" t="s">
        <v>687</v>
      </c>
      <c r="F59" s="19" t="s">
        <v>248</v>
      </c>
      <c r="G59" s="19" t="s">
        <v>704</v>
      </c>
      <c r="H59" s="19" t="s">
        <v>705</v>
      </c>
      <c r="I59" s="19"/>
      <c r="J59" s="19" t="s">
        <v>740</v>
      </c>
      <c r="K59" s="22">
        <v>44126</v>
      </c>
      <c r="L59" s="19"/>
    </row>
    <row r="60" spans="2:12" ht="39" x14ac:dyDescent="0.35">
      <c r="B60" s="1" t="s">
        <v>6</v>
      </c>
      <c r="C60" s="1" t="s">
        <v>736</v>
      </c>
      <c r="D60" s="1" t="s">
        <v>686</v>
      </c>
      <c r="E60" s="21" t="s">
        <v>687</v>
      </c>
      <c r="F60" s="19" t="s">
        <v>248</v>
      </c>
      <c r="G60" s="19" t="s">
        <v>704</v>
      </c>
      <c r="H60" s="19" t="s">
        <v>706</v>
      </c>
      <c r="I60" s="19"/>
      <c r="J60" s="19" t="s">
        <v>740</v>
      </c>
      <c r="K60" s="22">
        <v>44126</v>
      </c>
      <c r="L60" s="19"/>
    </row>
    <row r="61" spans="2:12" ht="39" x14ac:dyDescent="0.35">
      <c r="B61" s="1" t="s">
        <v>6</v>
      </c>
      <c r="C61" s="1" t="s">
        <v>736</v>
      </c>
      <c r="D61" s="1" t="s">
        <v>686</v>
      </c>
      <c r="E61" s="21" t="s">
        <v>687</v>
      </c>
      <c r="F61" s="19" t="s">
        <v>248</v>
      </c>
      <c r="G61" s="19" t="s">
        <v>704</v>
      </c>
      <c r="H61" s="19" t="s">
        <v>359</v>
      </c>
      <c r="I61" s="19"/>
      <c r="J61" s="19" t="s">
        <v>740</v>
      </c>
      <c r="K61" s="22">
        <v>44126</v>
      </c>
      <c r="L61" s="19"/>
    </row>
    <row r="62" spans="2:12" ht="26" x14ac:dyDescent="0.35">
      <c r="B62" s="1" t="s">
        <v>6</v>
      </c>
      <c r="C62" s="1" t="s">
        <v>736</v>
      </c>
      <c r="D62" s="1" t="s">
        <v>686</v>
      </c>
      <c r="E62" s="21" t="s">
        <v>687</v>
      </c>
      <c r="F62" s="19" t="s">
        <v>248</v>
      </c>
      <c r="G62" s="19" t="s">
        <v>707</v>
      </c>
      <c r="H62" s="19" t="s">
        <v>336</v>
      </c>
      <c r="I62" s="19"/>
      <c r="J62" s="19" t="s">
        <v>740</v>
      </c>
      <c r="K62" s="22">
        <v>44126</v>
      </c>
      <c r="L62" s="19"/>
    </row>
    <row r="63" spans="2:12" ht="26" x14ac:dyDescent="0.35">
      <c r="B63" s="1" t="s">
        <v>6</v>
      </c>
      <c r="C63" s="1" t="s">
        <v>736</v>
      </c>
      <c r="D63" s="1" t="s">
        <v>686</v>
      </c>
      <c r="E63" s="21" t="s">
        <v>687</v>
      </c>
      <c r="F63" s="19" t="s">
        <v>248</v>
      </c>
      <c r="G63" s="19" t="s">
        <v>707</v>
      </c>
      <c r="H63" s="19" t="s">
        <v>604</v>
      </c>
      <c r="I63" s="19"/>
      <c r="J63" s="19" t="s">
        <v>739</v>
      </c>
      <c r="K63" s="22">
        <v>44126</v>
      </c>
      <c r="L63" s="19"/>
    </row>
    <row r="64" spans="2:12" ht="26" x14ac:dyDescent="0.35">
      <c r="B64" s="1" t="s">
        <v>6</v>
      </c>
      <c r="C64" s="1" t="s">
        <v>736</v>
      </c>
      <c r="D64" s="1" t="s">
        <v>686</v>
      </c>
      <c r="E64" s="21" t="s">
        <v>687</v>
      </c>
      <c r="F64" s="19" t="s">
        <v>248</v>
      </c>
      <c r="G64" s="19" t="s">
        <v>707</v>
      </c>
      <c r="H64" s="19" t="s">
        <v>368</v>
      </c>
      <c r="I64" s="19"/>
      <c r="J64" s="19" t="s">
        <v>739</v>
      </c>
      <c r="K64" s="22">
        <v>44126</v>
      </c>
      <c r="L64" s="19"/>
    </row>
    <row r="65" spans="2:12" ht="26" x14ac:dyDescent="0.35">
      <c r="B65" s="1" t="s">
        <v>6</v>
      </c>
      <c r="C65" s="1" t="s">
        <v>736</v>
      </c>
      <c r="D65" s="1" t="s">
        <v>686</v>
      </c>
      <c r="E65" s="21" t="s">
        <v>687</v>
      </c>
      <c r="F65" s="19" t="s">
        <v>248</v>
      </c>
      <c r="G65" s="19" t="s">
        <v>707</v>
      </c>
      <c r="H65" s="19" t="s">
        <v>641</v>
      </c>
      <c r="I65" s="19"/>
      <c r="J65" s="19" t="s">
        <v>739</v>
      </c>
      <c r="K65" s="22">
        <v>44126</v>
      </c>
      <c r="L65" s="19"/>
    </row>
    <row r="66" spans="2:12" ht="26" x14ac:dyDescent="0.35">
      <c r="B66" s="1" t="s">
        <v>6</v>
      </c>
      <c r="C66" s="1" t="s">
        <v>736</v>
      </c>
      <c r="D66" s="1" t="s">
        <v>686</v>
      </c>
      <c r="E66" s="21" t="s">
        <v>687</v>
      </c>
      <c r="F66" s="19" t="s">
        <v>248</v>
      </c>
      <c r="G66" s="19" t="s">
        <v>707</v>
      </c>
      <c r="H66" s="19" t="s">
        <v>277</v>
      </c>
      <c r="I66" s="19"/>
      <c r="J66" s="19" t="s">
        <v>739</v>
      </c>
      <c r="K66" s="22">
        <v>44126</v>
      </c>
      <c r="L66" s="19"/>
    </row>
    <row r="67" spans="2:12" ht="26" x14ac:dyDescent="0.35">
      <c r="B67" s="1" t="s">
        <v>6</v>
      </c>
      <c r="C67" s="1" t="s">
        <v>736</v>
      </c>
      <c r="D67" s="1" t="s">
        <v>686</v>
      </c>
      <c r="E67" s="21" t="s">
        <v>687</v>
      </c>
      <c r="F67" s="19" t="s">
        <v>248</v>
      </c>
      <c r="G67" s="19" t="s">
        <v>708</v>
      </c>
      <c r="H67" s="19" t="s">
        <v>709</v>
      </c>
      <c r="I67" s="19"/>
      <c r="J67" s="19" t="s">
        <v>739</v>
      </c>
      <c r="K67" s="22">
        <v>44126</v>
      </c>
      <c r="L67" s="19"/>
    </row>
    <row r="68" spans="2:12" ht="26" x14ac:dyDescent="0.35">
      <c r="B68" s="1" t="s">
        <v>6</v>
      </c>
      <c r="C68" s="1" t="s">
        <v>736</v>
      </c>
      <c r="D68" s="1" t="s">
        <v>686</v>
      </c>
      <c r="E68" s="21" t="s">
        <v>687</v>
      </c>
      <c r="F68" s="19" t="s">
        <v>248</v>
      </c>
      <c r="G68" s="19" t="s">
        <v>708</v>
      </c>
      <c r="H68" s="19" t="s">
        <v>710</v>
      </c>
      <c r="I68" s="19"/>
      <c r="J68" s="19" t="s">
        <v>741</v>
      </c>
      <c r="K68" s="22">
        <v>44126</v>
      </c>
      <c r="L68" s="19"/>
    </row>
    <row r="69" spans="2:12" ht="26" x14ac:dyDescent="0.35">
      <c r="B69" s="1" t="s">
        <v>6</v>
      </c>
      <c r="C69" s="1" t="s">
        <v>736</v>
      </c>
      <c r="D69" s="1" t="s">
        <v>686</v>
      </c>
      <c r="E69" s="21" t="s">
        <v>687</v>
      </c>
      <c r="F69" s="19" t="s">
        <v>326</v>
      </c>
      <c r="G69" s="19" t="s">
        <v>711</v>
      </c>
      <c r="H69" s="19" t="s">
        <v>712</v>
      </c>
      <c r="I69" s="19"/>
      <c r="J69" s="19" t="s">
        <v>741</v>
      </c>
      <c r="K69" s="22">
        <v>44126</v>
      </c>
      <c r="L69" s="19"/>
    </row>
    <row r="70" spans="2:12" ht="26" x14ac:dyDescent="0.35">
      <c r="B70" s="1" t="s">
        <v>6</v>
      </c>
      <c r="C70" s="1" t="s">
        <v>736</v>
      </c>
      <c r="D70" s="1" t="s">
        <v>686</v>
      </c>
      <c r="E70" s="21" t="s">
        <v>687</v>
      </c>
      <c r="F70" s="19" t="s">
        <v>326</v>
      </c>
      <c r="G70" s="19" t="s">
        <v>711</v>
      </c>
      <c r="H70" s="19" t="s">
        <v>713</v>
      </c>
      <c r="I70" s="19"/>
      <c r="J70" s="19" t="s">
        <v>741</v>
      </c>
      <c r="K70" s="22">
        <v>44126</v>
      </c>
      <c r="L70" s="19"/>
    </row>
    <row r="71" spans="2:12" ht="26" x14ac:dyDescent="0.35">
      <c r="B71" s="1" t="s">
        <v>6</v>
      </c>
      <c r="C71" s="1" t="s">
        <v>736</v>
      </c>
      <c r="D71" s="1" t="s">
        <v>686</v>
      </c>
      <c r="E71" s="21" t="s">
        <v>687</v>
      </c>
      <c r="F71" s="19" t="s">
        <v>326</v>
      </c>
      <c r="G71" s="19" t="s">
        <v>711</v>
      </c>
      <c r="H71" s="19" t="s">
        <v>462</v>
      </c>
      <c r="I71" s="19"/>
      <c r="J71" s="19" t="s">
        <v>740</v>
      </c>
      <c r="K71" s="22">
        <v>44126</v>
      </c>
      <c r="L71" s="19"/>
    </row>
    <row r="72" spans="2:12" ht="39" x14ac:dyDescent="0.35">
      <c r="B72" s="1" t="s">
        <v>6</v>
      </c>
      <c r="C72" s="1" t="s">
        <v>736</v>
      </c>
      <c r="D72" s="1" t="s">
        <v>686</v>
      </c>
      <c r="E72" s="21" t="s">
        <v>687</v>
      </c>
      <c r="F72" s="19" t="s">
        <v>326</v>
      </c>
      <c r="G72" s="19" t="s">
        <v>711</v>
      </c>
      <c r="H72" s="19" t="s">
        <v>714</v>
      </c>
      <c r="I72" s="19" t="s">
        <v>734</v>
      </c>
      <c r="J72" s="19" t="s">
        <v>740</v>
      </c>
      <c r="K72" s="22">
        <v>44129</v>
      </c>
      <c r="L72" s="19"/>
    </row>
    <row r="73" spans="2:12" ht="26" x14ac:dyDescent="0.35">
      <c r="B73" s="1" t="s">
        <v>6</v>
      </c>
      <c r="C73" s="1" t="s">
        <v>736</v>
      </c>
      <c r="D73" s="1" t="s">
        <v>686</v>
      </c>
      <c r="E73" s="21" t="s">
        <v>687</v>
      </c>
      <c r="F73" s="19" t="s">
        <v>326</v>
      </c>
      <c r="G73" s="19" t="s">
        <v>715</v>
      </c>
      <c r="H73" s="19" t="s">
        <v>460</v>
      </c>
      <c r="I73" s="19"/>
      <c r="J73" s="19" t="s">
        <v>740</v>
      </c>
      <c r="K73" s="22">
        <v>44129</v>
      </c>
      <c r="L73" s="19"/>
    </row>
    <row r="74" spans="2:12" ht="39" x14ac:dyDescent="0.35">
      <c r="B74" s="1" t="s">
        <v>6</v>
      </c>
      <c r="C74" s="1" t="s">
        <v>736</v>
      </c>
      <c r="D74" s="1" t="s">
        <v>686</v>
      </c>
      <c r="E74" s="21" t="s">
        <v>687</v>
      </c>
      <c r="F74" s="19" t="s">
        <v>326</v>
      </c>
      <c r="G74" s="19" t="s">
        <v>715</v>
      </c>
      <c r="H74" s="19" t="s">
        <v>476</v>
      </c>
      <c r="I74" s="19"/>
      <c r="J74" s="19" t="s">
        <v>740</v>
      </c>
      <c r="K74" s="22">
        <v>44129</v>
      </c>
      <c r="L74" s="19"/>
    </row>
    <row r="75" spans="2:12" ht="26" x14ac:dyDescent="0.35">
      <c r="B75" s="1" t="s">
        <v>6</v>
      </c>
      <c r="C75" s="1" t="s">
        <v>736</v>
      </c>
      <c r="D75" s="1" t="s">
        <v>686</v>
      </c>
      <c r="E75" s="21" t="s">
        <v>687</v>
      </c>
      <c r="F75" s="19" t="s">
        <v>326</v>
      </c>
      <c r="G75" s="19" t="s">
        <v>715</v>
      </c>
      <c r="H75" s="19" t="s">
        <v>325</v>
      </c>
      <c r="I75" s="19"/>
      <c r="J75" s="19" t="s">
        <v>739</v>
      </c>
      <c r="K75" s="22">
        <v>44129</v>
      </c>
      <c r="L75" s="19"/>
    </row>
    <row r="76" spans="2:12" ht="26" x14ac:dyDescent="0.35">
      <c r="B76" s="1" t="s">
        <v>6</v>
      </c>
      <c r="C76" s="1" t="s">
        <v>736</v>
      </c>
      <c r="D76" s="1" t="s">
        <v>686</v>
      </c>
      <c r="E76" s="21" t="s">
        <v>687</v>
      </c>
      <c r="F76" s="19" t="s">
        <v>326</v>
      </c>
      <c r="G76" s="19" t="s">
        <v>716</v>
      </c>
      <c r="H76" s="19" t="s">
        <v>717</v>
      </c>
      <c r="I76" s="19"/>
      <c r="J76" s="19" t="s">
        <v>739</v>
      </c>
      <c r="K76" s="22">
        <v>44129</v>
      </c>
      <c r="L76" s="19"/>
    </row>
    <row r="77" spans="2:12" ht="26" x14ac:dyDescent="0.35">
      <c r="B77" s="1" t="s">
        <v>6</v>
      </c>
      <c r="C77" s="1" t="s">
        <v>736</v>
      </c>
      <c r="D77" s="1" t="s">
        <v>686</v>
      </c>
      <c r="E77" s="21" t="s">
        <v>687</v>
      </c>
      <c r="F77" s="19" t="s">
        <v>326</v>
      </c>
      <c r="G77" s="19" t="s">
        <v>716</v>
      </c>
      <c r="H77" s="19" t="s">
        <v>718</v>
      </c>
      <c r="I77" s="19"/>
      <c r="J77" s="19" t="s">
        <v>739</v>
      </c>
      <c r="K77" s="22">
        <v>44129</v>
      </c>
      <c r="L77" s="19"/>
    </row>
    <row r="78" spans="2:12" ht="26" x14ac:dyDescent="0.35">
      <c r="B78" s="1" t="s">
        <v>6</v>
      </c>
      <c r="C78" s="1" t="s">
        <v>736</v>
      </c>
      <c r="D78" s="1" t="s">
        <v>686</v>
      </c>
      <c r="E78" s="21" t="s">
        <v>687</v>
      </c>
      <c r="F78" s="19" t="s">
        <v>326</v>
      </c>
      <c r="G78" s="19" t="s">
        <v>716</v>
      </c>
      <c r="H78" s="19" t="s">
        <v>719</v>
      </c>
      <c r="I78" s="19"/>
      <c r="J78" s="19" t="s">
        <v>739</v>
      </c>
      <c r="K78" s="22">
        <v>44129</v>
      </c>
      <c r="L78" s="19"/>
    </row>
    <row r="79" spans="2:12" ht="26" x14ac:dyDescent="0.35">
      <c r="B79" s="1" t="s">
        <v>6</v>
      </c>
      <c r="C79" s="1" t="s">
        <v>736</v>
      </c>
      <c r="D79" s="1" t="s">
        <v>686</v>
      </c>
      <c r="E79" s="21" t="s">
        <v>687</v>
      </c>
      <c r="F79" s="19" t="s">
        <v>326</v>
      </c>
      <c r="G79" s="19" t="s">
        <v>716</v>
      </c>
      <c r="H79" s="19" t="s">
        <v>720</v>
      </c>
      <c r="I79" s="19"/>
      <c r="J79" s="19" t="s">
        <v>739</v>
      </c>
      <c r="K79" s="22">
        <v>44129</v>
      </c>
      <c r="L79" s="19"/>
    </row>
    <row r="80" spans="2:12" ht="39" x14ac:dyDescent="0.35">
      <c r="B80" s="1" t="s">
        <v>6</v>
      </c>
      <c r="C80" s="1" t="s">
        <v>736</v>
      </c>
      <c r="D80" s="1" t="s">
        <v>686</v>
      </c>
      <c r="E80" s="21" t="s">
        <v>687</v>
      </c>
      <c r="F80" s="19" t="s">
        <v>326</v>
      </c>
      <c r="G80" s="19" t="s">
        <v>716</v>
      </c>
      <c r="H80" s="19" t="s">
        <v>721</v>
      </c>
      <c r="I80" s="19"/>
      <c r="J80" s="19" t="s">
        <v>741</v>
      </c>
      <c r="K80" s="22">
        <v>44129</v>
      </c>
      <c r="L80" s="19"/>
    </row>
    <row r="81" spans="2:12" ht="26" x14ac:dyDescent="0.35">
      <c r="B81" s="1" t="s">
        <v>6</v>
      </c>
      <c r="C81" s="1" t="s">
        <v>736</v>
      </c>
      <c r="D81" s="1" t="s">
        <v>686</v>
      </c>
      <c r="E81" s="21" t="s">
        <v>687</v>
      </c>
      <c r="F81" s="19" t="s">
        <v>326</v>
      </c>
      <c r="G81" s="19" t="s">
        <v>722</v>
      </c>
      <c r="H81" s="19" t="s">
        <v>723</v>
      </c>
      <c r="I81" s="19"/>
      <c r="J81" s="19" t="s">
        <v>741</v>
      </c>
      <c r="K81" s="22">
        <v>44129</v>
      </c>
      <c r="L81" s="19"/>
    </row>
    <row r="82" spans="2:12" ht="26" x14ac:dyDescent="0.35">
      <c r="B82" s="1" t="s">
        <v>6</v>
      </c>
      <c r="C82" s="1" t="s">
        <v>736</v>
      </c>
      <c r="D82" s="1" t="s">
        <v>686</v>
      </c>
      <c r="E82" s="21" t="s">
        <v>687</v>
      </c>
      <c r="F82" s="19" t="s">
        <v>326</v>
      </c>
      <c r="G82" s="19" t="s">
        <v>722</v>
      </c>
      <c r="H82" s="19" t="s">
        <v>724</v>
      </c>
      <c r="I82" s="19"/>
      <c r="J82" s="19" t="s">
        <v>741</v>
      </c>
      <c r="K82" s="22">
        <v>44129</v>
      </c>
      <c r="L82" s="19"/>
    </row>
    <row r="83" spans="2:12" ht="39" x14ac:dyDescent="0.35">
      <c r="B83" s="1" t="s">
        <v>6</v>
      </c>
      <c r="C83" s="1" t="s">
        <v>736</v>
      </c>
      <c r="D83" s="1" t="s">
        <v>686</v>
      </c>
      <c r="E83" s="21" t="s">
        <v>687</v>
      </c>
      <c r="F83" s="19" t="s">
        <v>326</v>
      </c>
      <c r="G83" s="19" t="s">
        <v>722</v>
      </c>
      <c r="H83" s="19" t="s">
        <v>554</v>
      </c>
      <c r="I83" s="19"/>
      <c r="J83" s="19" t="s">
        <v>740</v>
      </c>
      <c r="K83" s="22">
        <v>44129</v>
      </c>
      <c r="L83" s="19"/>
    </row>
    <row r="84" spans="2:12" ht="26" x14ac:dyDescent="0.35">
      <c r="B84" s="1" t="s">
        <v>6</v>
      </c>
      <c r="C84" s="1" t="s">
        <v>736</v>
      </c>
      <c r="D84" s="1" t="s">
        <v>686</v>
      </c>
      <c r="E84" s="21" t="s">
        <v>687</v>
      </c>
      <c r="F84" s="19" t="s">
        <v>326</v>
      </c>
      <c r="G84" s="19" t="s">
        <v>722</v>
      </c>
      <c r="H84" s="19" t="s">
        <v>622</v>
      </c>
      <c r="I84" s="19"/>
      <c r="J84" s="19" t="s">
        <v>740</v>
      </c>
      <c r="K84" s="22">
        <v>44129</v>
      </c>
      <c r="L84" s="19"/>
    </row>
    <row r="85" spans="2:12" ht="26" x14ac:dyDescent="0.35">
      <c r="B85" s="1" t="s">
        <v>6</v>
      </c>
      <c r="C85" s="1" t="s">
        <v>736</v>
      </c>
      <c r="D85" s="1" t="s">
        <v>686</v>
      </c>
      <c r="E85" s="21" t="s">
        <v>687</v>
      </c>
      <c r="F85" s="19" t="s">
        <v>326</v>
      </c>
      <c r="G85" s="19" t="s">
        <v>722</v>
      </c>
      <c r="H85" s="19" t="s">
        <v>725</v>
      </c>
      <c r="I85" s="19"/>
      <c r="J85" s="19" t="s">
        <v>740</v>
      </c>
      <c r="K85" s="22">
        <v>44129</v>
      </c>
      <c r="L85" s="19"/>
    </row>
    <row r="86" spans="2:12" ht="39" x14ac:dyDescent="0.35">
      <c r="B86" s="1" t="s">
        <v>6</v>
      </c>
      <c r="C86" s="1" t="s">
        <v>736</v>
      </c>
      <c r="D86" s="1" t="s">
        <v>686</v>
      </c>
      <c r="E86" s="21" t="s">
        <v>687</v>
      </c>
      <c r="F86" s="19" t="s">
        <v>326</v>
      </c>
      <c r="G86" s="19" t="s">
        <v>722</v>
      </c>
      <c r="H86" s="19" t="s">
        <v>726</v>
      </c>
      <c r="I86" s="19"/>
      <c r="J86" s="19" t="s">
        <v>740</v>
      </c>
      <c r="K86" s="22">
        <v>44129</v>
      </c>
      <c r="L86" s="19"/>
    </row>
    <row r="87" spans="2:12" ht="26" x14ac:dyDescent="0.35">
      <c r="B87" s="1" t="s">
        <v>6</v>
      </c>
      <c r="C87" s="1" t="s">
        <v>736</v>
      </c>
      <c r="D87" s="1" t="s">
        <v>686</v>
      </c>
      <c r="E87" s="21" t="s">
        <v>687</v>
      </c>
      <c r="F87" s="19" t="s">
        <v>727</v>
      </c>
      <c r="G87" s="19" t="s">
        <v>722</v>
      </c>
      <c r="H87" s="19" t="s">
        <v>728</v>
      </c>
      <c r="I87" s="19"/>
      <c r="J87" s="19" t="s">
        <v>740</v>
      </c>
      <c r="K87" s="22">
        <v>44129</v>
      </c>
      <c r="L87" s="19"/>
    </row>
    <row r="88" spans="2:12" ht="26" x14ac:dyDescent="0.35">
      <c r="B88" s="1" t="s">
        <v>6</v>
      </c>
      <c r="C88" s="1" t="s">
        <v>736</v>
      </c>
      <c r="D88" s="1" t="s">
        <v>686</v>
      </c>
      <c r="E88" s="21" t="s">
        <v>687</v>
      </c>
      <c r="F88" s="19" t="s">
        <v>727</v>
      </c>
      <c r="G88" s="19" t="s">
        <v>722</v>
      </c>
      <c r="H88" s="19" t="s">
        <v>729</v>
      </c>
      <c r="I88" s="19"/>
      <c r="J88" s="19" t="s">
        <v>739</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963</v>
      </c>
      <c r="G7" s="14" t="s">
        <v>1217</v>
      </c>
      <c r="H7" s="14" t="s">
        <v>1219</v>
      </c>
      <c r="I7" s="14" t="s">
        <v>1218</v>
      </c>
      <c r="J7" s="14" t="s">
        <v>92</v>
      </c>
      <c r="K7" s="14" t="s">
        <v>949</v>
      </c>
      <c r="L7" s="14" t="s">
        <v>201</v>
      </c>
      <c r="M7" s="14" t="s">
        <v>202</v>
      </c>
      <c r="N7" s="33" t="s">
        <v>1115</v>
      </c>
      <c r="O7" s="33" t="s">
        <v>850</v>
      </c>
      <c r="P7" s="33" t="s">
        <v>851</v>
      </c>
      <c r="Q7" s="33" t="s">
        <v>852</v>
      </c>
      <c r="R7" s="33" t="s">
        <v>853</v>
      </c>
      <c r="S7" s="33" t="s">
        <v>854</v>
      </c>
      <c r="T7" s="33" t="s">
        <v>855</v>
      </c>
      <c r="U7" s="33" t="s">
        <v>856</v>
      </c>
      <c r="V7" s="114" t="s">
        <v>1222</v>
      </c>
      <c r="W7" s="114" t="s">
        <v>1223</v>
      </c>
      <c r="X7" s="114" t="s">
        <v>1224</v>
      </c>
      <c r="Y7" s="14" t="s">
        <v>35</v>
      </c>
      <c r="Z7" s="34" t="s">
        <v>857</v>
      </c>
      <c r="AA7" s="33" t="s">
        <v>858</v>
      </c>
      <c r="AB7" s="33" t="s">
        <v>859</v>
      </c>
      <c r="AC7" s="33" t="s">
        <v>860</v>
      </c>
      <c r="AD7" s="33" t="s">
        <v>861</v>
      </c>
      <c r="AE7" s="35" t="s">
        <v>862</v>
      </c>
      <c r="AF7" s="35" t="s">
        <v>36</v>
      </c>
      <c r="AG7" s="35" t="s">
        <v>198</v>
      </c>
      <c r="AH7" s="35" t="s">
        <v>200</v>
      </c>
      <c r="AI7" s="35" t="s">
        <v>192</v>
      </c>
      <c r="AJ7" s="35" t="s">
        <v>190</v>
      </c>
      <c r="AK7" s="35" t="s">
        <v>863</v>
      </c>
      <c r="AL7" s="35" t="s">
        <v>864</v>
      </c>
      <c r="AM7" s="35" t="s">
        <v>865</v>
      </c>
      <c r="AN7" s="35" t="s">
        <v>866</v>
      </c>
      <c r="AO7" s="36" t="s">
        <v>867</v>
      </c>
      <c r="AP7" s="36" t="s">
        <v>868</v>
      </c>
      <c r="AQ7" s="36" t="s">
        <v>869</v>
      </c>
      <c r="AR7" s="36" t="s">
        <v>870</v>
      </c>
      <c r="AS7" s="37" t="s">
        <v>871</v>
      </c>
      <c r="AT7" s="14" t="s">
        <v>171</v>
      </c>
      <c r="AU7" s="14" t="s">
        <v>32</v>
      </c>
      <c r="AV7" s="14" t="s">
        <v>1</v>
      </c>
      <c r="AW7" s="15" t="s">
        <v>204</v>
      </c>
      <c r="AX7" s="15" t="s">
        <v>206</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2020</v>
      </c>
      <c r="F8" s="7" t="str">
        <f>PRODUCTOS[[#This Row],[Nombre comercial]]</f>
        <v>Mapa de Femicidios (2010-2020) - Chile</v>
      </c>
      <c r="G8" s="7" t="e">
        <f>#REF!</f>
        <v>#REF!</v>
      </c>
      <c r="H8" s="7" t="e">
        <f>#REF!</f>
        <v>#REF!</v>
      </c>
      <c r="I8" s="7" t="e">
        <f>#REF!</f>
        <v>#REF!</v>
      </c>
      <c r="J8" s="7" t="str">
        <f>PRODUCTOS[[#This Row],[Estado]]</f>
        <v>En Desarrollo</v>
      </c>
      <c r="K8" s="103">
        <f>PRODUCTOS[[#This Row],[Avance]]</f>
        <v>0.5</v>
      </c>
      <c r="L8" s="7" t="str">
        <f>PRODUCTOS[[#This Row],[Responsable Desarrollo]]</f>
        <v>Patricio</v>
      </c>
      <c r="M8" s="7" t="str">
        <f>PRODUCTOS[[#This Row],[Responsable Información]]</f>
        <v>Macarena</v>
      </c>
      <c r="N8" s="7" t="s">
        <v>1221</v>
      </c>
      <c r="O8" s="7"/>
      <c r="P8" s="7" t="s">
        <v>194</v>
      </c>
      <c r="Q8" s="7">
        <v>0</v>
      </c>
      <c r="R8" s="7"/>
      <c r="S8" s="7"/>
      <c r="T8" s="7"/>
      <c r="U8" s="7"/>
      <c r="V8" s="7"/>
      <c r="W8" s="7"/>
      <c r="X8" s="7"/>
      <c r="Y8" s="7" t="s">
        <v>41</v>
      </c>
      <c r="Z8" s="7" t="s">
        <v>953</v>
      </c>
      <c r="AA8" s="7" t="s">
        <v>193</v>
      </c>
      <c r="AB8" s="7" t="s">
        <v>195</v>
      </c>
      <c r="AC8" s="7" t="s">
        <v>872</v>
      </c>
      <c r="AD8" s="7" t="str">
        <f>SHOPIFY[[#This Row],[Data]]</f>
        <v>DATARIESGO</v>
      </c>
      <c r="AE8" s="7" t="str">
        <f>PRODUCTOS[[#This Row],[Tecnología]]</f>
        <v>POWER BI</v>
      </c>
      <c r="AF8" s="7" t="s">
        <v>42</v>
      </c>
      <c r="AG8" s="7" t="s">
        <v>199</v>
      </c>
      <c r="AH8" s="7"/>
      <c r="AI8" s="7" t="s">
        <v>193</v>
      </c>
      <c r="AJ8" s="7" t="s">
        <v>194</v>
      </c>
      <c r="AK8" s="7" t="s">
        <v>195</v>
      </c>
      <c r="AL8" s="7" t="s">
        <v>873</v>
      </c>
      <c r="AM8" s="7" t="s">
        <v>956</v>
      </c>
      <c r="AN8" s="7" t="s">
        <v>43</v>
      </c>
      <c r="AO8" s="7" t="s">
        <v>874</v>
      </c>
      <c r="AP8" s="7" t="s">
        <v>875</v>
      </c>
      <c r="AQ8" s="7" t="s">
        <v>205</v>
      </c>
      <c r="AR8" s="7">
        <v>1</v>
      </c>
      <c r="AS8" s="7" t="s">
        <v>876</v>
      </c>
      <c r="AT8" s="104" t="s">
        <v>173</v>
      </c>
      <c r="AU8" s="12" t="s">
        <v>143</v>
      </c>
      <c r="AV8" s="13" t="s">
        <v>25</v>
      </c>
      <c r="AW8" s="7"/>
      <c r="AX8" s="13" t="s">
        <v>207</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3">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1186</v>
      </c>
      <c r="Z9" s="7"/>
      <c r="AA9" s="7"/>
      <c r="AB9" s="7"/>
      <c r="AC9" s="7" t="s">
        <v>872</v>
      </c>
      <c r="AD9" s="7" t="str">
        <f>SHOPIFY[[#This Row],[Data]]</f>
        <v>DATARIESGO</v>
      </c>
      <c r="AE9" s="7" t="str">
        <f>PRODUCTOS[[#This Row],[Tecnología]]</f>
        <v>NO DEFINIDO</v>
      </c>
      <c r="AF9" s="7" t="s">
        <v>42</v>
      </c>
      <c r="AG9" s="7" t="s">
        <v>199</v>
      </c>
      <c r="AH9" s="7"/>
      <c r="AI9" s="7"/>
      <c r="AJ9" s="7"/>
      <c r="AK9" s="7"/>
      <c r="AL9" s="7"/>
      <c r="AM9" s="7" t="s">
        <v>956</v>
      </c>
      <c r="AN9" s="7"/>
      <c r="AO9" s="7" t="s">
        <v>874</v>
      </c>
      <c r="AP9" s="7" t="s">
        <v>875</v>
      </c>
      <c r="AQ9" s="7" t="s">
        <v>205</v>
      </c>
      <c r="AR9" s="7">
        <v>1</v>
      </c>
      <c r="AS9" s="7"/>
      <c r="AT9" s="105"/>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(nombre interno)]]</f>
        <v>Monitoreo de incendios forestales en Chile (2016-2020)</v>
      </c>
      <c r="F10" s="7" t="str">
        <f>PRODUCTOS[[#This Row],[Nombre comercial]]</f>
        <v>Monitoreo de incendios forestales (2016-2020) - Chile</v>
      </c>
      <c r="G10" s="7" t="e">
        <f>#REF!</f>
        <v>#REF!</v>
      </c>
      <c r="H10" s="7" t="e">
        <f>#REF!</f>
        <v>#REF!</v>
      </c>
      <c r="I10" s="7" t="e">
        <f>#REF!</f>
        <v>#REF!</v>
      </c>
      <c r="J10" s="7" t="str">
        <f>PRODUCTOS[[#This Row],[Estado]]</f>
        <v>En Desarrollo</v>
      </c>
      <c r="K10" s="103">
        <f>PRODUCTOS[[#This Row],[Avance]]</f>
        <v>0.9</v>
      </c>
      <c r="L10" s="7" t="str">
        <f>PRODUCTOS[[#This Row],[Responsable Desarrollo]]</f>
        <v>Efraín</v>
      </c>
      <c r="M10" s="7" t="str">
        <f>PRODUCTOS[[#This Row],[Responsable Información]]</f>
        <v>Efraín</v>
      </c>
      <c r="N10" s="7"/>
      <c r="O10" s="7" t="s">
        <v>47</v>
      </c>
      <c r="P10" s="7" t="s">
        <v>194</v>
      </c>
      <c r="Q10" s="7"/>
      <c r="R10" s="7" t="s">
        <v>1140</v>
      </c>
      <c r="S10" s="7"/>
      <c r="T10" s="7" t="s">
        <v>1141</v>
      </c>
      <c r="U10" s="7"/>
      <c r="V10" s="7"/>
      <c r="W10" s="7"/>
      <c r="X10" s="7"/>
      <c r="Y10" s="7" t="s">
        <v>1220</v>
      </c>
      <c r="Z10" s="7" t="s">
        <v>1137</v>
      </c>
      <c r="AA10" s="7" t="s">
        <v>193</v>
      </c>
      <c r="AB10" s="7" t="s">
        <v>1142</v>
      </c>
      <c r="AC10" s="7" t="s">
        <v>872</v>
      </c>
      <c r="AD10" s="7" t="str">
        <f>SHOPIFY[[#This Row],[Data]]</f>
        <v>DATARIESGO</v>
      </c>
      <c r="AE10" s="7" t="str">
        <f>PRODUCTOS[[#This Row],[Tecnología]]</f>
        <v>GEE</v>
      </c>
      <c r="AF10" s="7" t="s">
        <v>42</v>
      </c>
      <c r="AG10" s="7" t="s">
        <v>199</v>
      </c>
      <c r="AH10" s="7"/>
      <c r="AI10" s="7"/>
      <c r="AJ10" s="7"/>
      <c r="AK10" s="7"/>
      <c r="AL10" s="7" t="s">
        <v>1143</v>
      </c>
      <c r="AM10" s="7" t="s">
        <v>956</v>
      </c>
      <c r="AN10" s="7"/>
      <c r="AO10" s="7" t="s">
        <v>874</v>
      </c>
      <c r="AP10" s="7" t="s">
        <v>875</v>
      </c>
      <c r="AQ10" s="7" t="s">
        <v>205</v>
      </c>
      <c r="AR10" s="7">
        <v>1</v>
      </c>
      <c r="AS10" s="7"/>
      <c r="AT10" s="105"/>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3">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872</v>
      </c>
      <c r="AD11" s="7" t="str">
        <f>SHOPIFY[[#This Row],[Data]]</f>
        <v>DATARIESGO</v>
      </c>
      <c r="AE11" s="7" t="str">
        <f>PRODUCTOS[[#This Row],[Tecnología]]</f>
        <v>NO DEFINIDO</v>
      </c>
      <c r="AF11" s="7" t="s">
        <v>42</v>
      </c>
      <c r="AG11" s="7" t="s">
        <v>199</v>
      </c>
      <c r="AH11" s="7"/>
      <c r="AI11" s="7"/>
      <c r="AJ11" s="7"/>
      <c r="AK11" s="7"/>
      <c r="AL11" s="7"/>
      <c r="AM11" s="7" t="s">
        <v>956</v>
      </c>
      <c r="AN11" s="7"/>
      <c r="AO11" s="7" t="s">
        <v>874</v>
      </c>
      <c r="AP11" s="7" t="s">
        <v>875</v>
      </c>
      <c r="AQ11" s="7" t="s">
        <v>205</v>
      </c>
      <c r="AR11" s="7">
        <v>1</v>
      </c>
      <c r="AS11" s="7"/>
      <c r="AT11" s="105"/>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3">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872</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5"/>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3">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872</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5"/>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3">
        <f>PRODUCTOS[[#This Row],[Avance]]</f>
        <v>0.5</v>
      </c>
      <c r="L14" s="7" t="str">
        <f>PRODUCTOS[[#This Row],[Responsable Desarrollo]]</f>
        <v>Patricio</v>
      </c>
      <c r="M14" s="7" t="str">
        <f>PRODUCTOS[[#This Row],[Responsable Información]]</f>
        <v>Natalia</v>
      </c>
      <c r="N14" s="7"/>
      <c r="O14" s="7" t="s">
        <v>954</v>
      </c>
      <c r="P14" s="7" t="s">
        <v>194</v>
      </c>
      <c r="Q14" s="100"/>
      <c r="R14" s="7" t="s">
        <v>1140</v>
      </c>
      <c r="S14" s="100"/>
      <c r="T14" s="7" t="s">
        <v>1141</v>
      </c>
      <c r="U14" s="100"/>
      <c r="V14" s="100"/>
      <c r="W14" s="100"/>
      <c r="X14" s="100"/>
      <c r="Y14" s="7" t="s">
        <v>1159</v>
      </c>
      <c r="Z14" s="7" t="s">
        <v>1137</v>
      </c>
      <c r="AA14" s="7" t="s">
        <v>193</v>
      </c>
      <c r="AB14" s="7"/>
      <c r="AC14" s="7" t="s">
        <v>872</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208</v>
      </c>
      <c r="AU14" s="3" t="s">
        <v>147</v>
      </c>
      <c r="AV14" s="3" t="s">
        <v>20</v>
      </c>
      <c r="AW14" s="7"/>
      <c r="AX14" s="13" t="s">
        <v>211</v>
      </c>
    </row>
    <row r="15" spans="1:50" ht="55" customHeight="1" x14ac:dyDescent="0.35">
      <c r="A15" s="2" t="str">
        <f>PRODUCTOS[[#This Row],[id_data]]</f>
        <v>0022</v>
      </c>
      <c r="B15" s="2" t="str">
        <f>PRODUCTOS[[#This Row],[Corr_Producto]]</f>
        <v>00008</v>
      </c>
      <c r="C15" s="98" t="str">
        <f>PRODUCTOS[[#This Row],[Data]]</f>
        <v>DATASOCIAL</v>
      </c>
      <c r="D15" s="45" t="str">
        <f>PRODUCTOS[[#This Row],[id_producto]]</f>
        <v>0022-01-00008</v>
      </c>
      <c r="E15" s="45"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3">
        <f>PRODUCTOS[[#This Row],[Avance]]</f>
        <v>0.5</v>
      </c>
      <c r="L15" s="7" t="str">
        <f>PRODUCTOS[[#This Row],[Responsable Desarrollo]]</f>
        <v>Patricio</v>
      </c>
      <c r="M15" s="7" t="str">
        <f>PRODUCTOS[[#This Row],[Responsable Información]]</f>
        <v>Silvia</v>
      </c>
      <c r="N15" s="7"/>
      <c r="O15" s="7" t="s">
        <v>954</v>
      </c>
      <c r="P15" s="7" t="s">
        <v>194</v>
      </c>
      <c r="Q15" s="100"/>
      <c r="R15" s="7" t="s">
        <v>1140</v>
      </c>
      <c r="S15" s="100"/>
      <c r="T15" s="7"/>
      <c r="U15" s="7"/>
      <c r="V15" s="7"/>
      <c r="W15" s="7"/>
      <c r="X15" s="7"/>
      <c r="Y15" s="7" t="s">
        <v>1158</v>
      </c>
      <c r="Z15" s="7" t="s">
        <v>1137</v>
      </c>
      <c r="AA15" s="7" t="s">
        <v>193</v>
      </c>
      <c r="AB15" s="7"/>
      <c r="AC15" s="7" t="s">
        <v>872</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209</v>
      </c>
      <c r="AU15" s="3" t="s">
        <v>147</v>
      </c>
      <c r="AV15" s="3" t="s">
        <v>20</v>
      </c>
      <c r="AW15" s="7"/>
      <c r="AX15" s="13" t="s">
        <v>210</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3">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872</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5"/>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3">
        <f>PRODUCTOS[[#This Row],[Avance]]</f>
        <v>0.7</v>
      </c>
      <c r="L17" s="7" t="str">
        <f>PRODUCTOS[[#This Row],[Responsable Desarrollo]]</f>
        <v>Abner-Patricio</v>
      </c>
      <c r="M17" s="7" t="str">
        <f>PRODUCTOS[[#This Row],[Responsable Información]]</f>
        <v>Astrid</v>
      </c>
      <c r="N17" s="7"/>
      <c r="O17" s="7" t="s">
        <v>955</v>
      </c>
      <c r="P17" s="7" t="s">
        <v>960</v>
      </c>
      <c r="Q17" s="7"/>
      <c r="R17" s="7"/>
      <c r="S17" s="7"/>
      <c r="T17" s="7"/>
      <c r="U17" s="7"/>
      <c r="V17" s="7"/>
      <c r="W17" s="7"/>
      <c r="X17" s="7"/>
      <c r="Y17" s="100"/>
      <c r="Z17" s="7"/>
      <c r="AA17" s="7"/>
      <c r="AB17" s="7">
        <v>2017</v>
      </c>
      <c r="AC17" s="7" t="s">
        <v>872</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732</v>
      </c>
    </row>
    <row r="18" spans="1:50" ht="58" customHeight="1" x14ac:dyDescent="0.35">
      <c r="A18" s="2" t="str">
        <f>PRODUCTOS[[#This Row],[id_data]]</f>
        <v>0004</v>
      </c>
      <c r="B18" s="2" t="str">
        <f>PRODUCTOS[[#This Row],[Corr_Producto]]</f>
        <v>00011</v>
      </c>
      <c r="C18" s="2" t="str">
        <f>PRODUCTOS[[#This Row],[Data]]</f>
        <v>DATAMUNICIPIO</v>
      </c>
      <c r="D18" s="98" t="str">
        <f>PRODUCTOS[[#This Row],[id_producto]]</f>
        <v>0004-01-00011</v>
      </c>
      <c r="E18" s="98"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3">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872</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5"/>
      <c r="AU18" s="3" t="s">
        <v>153</v>
      </c>
      <c r="AV18" s="3" t="s">
        <v>21</v>
      </c>
      <c r="AW18" s="7"/>
      <c r="AX18" s="13" t="s">
        <v>732</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Listo</v>
      </c>
      <c r="K19" s="103">
        <f>PRODUCTOS[[#This Row],[Avance]]</f>
        <v>1</v>
      </c>
      <c r="L19" s="7">
        <f>PRODUCTOS[[#This Row],[Responsable Desarrollo]]</f>
        <v>0</v>
      </c>
      <c r="M19" s="7" t="str">
        <f>PRODUCTOS[[#This Row],[Responsable Información]]</f>
        <v>Fernanda</v>
      </c>
      <c r="N19" s="7" t="s">
        <v>1118</v>
      </c>
      <c r="O19" s="7" t="s">
        <v>954</v>
      </c>
      <c r="P19" s="7" t="s">
        <v>194</v>
      </c>
      <c r="Q19" s="7"/>
      <c r="R19" s="7" t="s">
        <v>1140</v>
      </c>
      <c r="S19" s="7"/>
      <c r="T19" s="7" t="s">
        <v>1141</v>
      </c>
      <c r="U19" s="7"/>
      <c r="V19" s="7"/>
      <c r="W19" s="7"/>
      <c r="X19" s="7"/>
      <c r="Y19" s="7" t="s">
        <v>1157</v>
      </c>
      <c r="Z19" s="7" t="s">
        <v>1144</v>
      </c>
      <c r="AA19" s="7" t="s">
        <v>193</v>
      </c>
      <c r="AB19" s="100"/>
      <c r="AC19" s="7" t="s">
        <v>872</v>
      </c>
      <c r="AD19" s="7" t="str">
        <f>SHOPIFY[[#This Row],[Data]]</f>
        <v>DATATERRITORIO</v>
      </c>
      <c r="AE19" s="100" t="str">
        <f>PRODUCTOS[[#This Row],[Tecnología]]</f>
        <v>POWER BI</v>
      </c>
      <c r="AF19" s="7"/>
      <c r="AG19" s="7"/>
      <c r="AH19" s="7"/>
      <c r="AI19" s="7"/>
      <c r="AJ19" s="7"/>
      <c r="AK19" s="7"/>
      <c r="AL19" s="7" t="s">
        <v>873</v>
      </c>
      <c r="AM19" s="7" t="s">
        <v>956</v>
      </c>
      <c r="AN19" s="7" t="s">
        <v>1145</v>
      </c>
      <c r="AO19" s="7" t="s">
        <v>874</v>
      </c>
      <c r="AP19" s="7" t="s">
        <v>875</v>
      </c>
      <c r="AQ19" s="100" t="s">
        <v>1146</v>
      </c>
      <c r="AR19" s="7">
        <v>1</v>
      </c>
      <c r="AS19" s="7" t="s">
        <v>1147</v>
      </c>
      <c r="AT19" s="105"/>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3">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872</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5"/>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Listo</v>
      </c>
      <c r="K21" s="103">
        <f>PRODUCTOS[[#This Row],[Avance]]</f>
        <v>1</v>
      </c>
      <c r="L21" s="7" t="str">
        <f>PRODUCTOS[[#This Row],[Responsable Desarrollo]]</f>
        <v>Patricio</v>
      </c>
      <c r="M21" s="7" t="str">
        <f>PRODUCTOS[[#This Row],[Responsable Información]]</f>
        <v>Silvia</v>
      </c>
      <c r="N21" s="7" t="s">
        <v>1123</v>
      </c>
      <c r="O21" s="7" t="s">
        <v>954</v>
      </c>
      <c r="P21" s="7" t="s">
        <v>194</v>
      </c>
      <c r="Q21" s="7"/>
      <c r="R21" s="7" t="s">
        <v>1140</v>
      </c>
      <c r="S21" s="7"/>
      <c r="T21" s="7" t="s">
        <v>1141</v>
      </c>
      <c r="U21" s="7"/>
      <c r="V21" s="7"/>
      <c r="W21" s="7"/>
      <c r="X21" s="7"/>
      <c r="Y21" s="7" t="s">
        <v>1148</v>
      </c>
      <c r="Z21" s="7" t="s">
        <v>1144</v>
      </c>
      <c r="AA21" s="7" t="s">
        <v>193</v>
      </c>
      <c r="AB21" s="100"/>
      <c r="AC21" s="7" t="s">
        <v>872</v>
      </c>
      <c r="AD21" s="7" t="str">
        <f>SHOPIFY[[#This Row],[Data]]</f>
        <v>DATAEDUCACIÓN</v>
      </c>
      <c r="AE21" s="7" t="str">
        <f>PRODUCTOS[[#This Row],[Tecnología]]</f>
        <v>POWER BI</v>
      </c>
      <c r="AF21" s="7"/>
      <c r="AG21" s="7"/>
      <c r="AH21" s="7"/>
      <c r="AI21" s="7"/>
      <c r="AJ21" s="7"/>
      <c r="AK21" s="7"/>
      <c r="AL21" s="7" t="s">
        <v>873</v>
      </c>
      <c r="AM21" s="7" t="s">
        <v>956</v>
      </c>
      <c r="AN21" s="7" t="s">
        <v>1149</v>
      </c>
      <c r="AO21" s="7" t="s">
        <v>874</v>
      </c>
      <c r="AP21" s="7" t="s">
        <v>875</v>
      </c>
      <c r="AQ21" s="100" t="s">
        <v>1146</v>
      </c>
      <c r="AR21" s="7">
        <v>1</v>
      </c>
      <c r="AS21" s="7" t="s">
        <v>1150</v>
      </c>
      <c r="AT21" s="105"/>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3">
        <f>PRODUCTOS[[#This Row],[Avance]]</f>
        <v>0.7</v>
      </c>
      <c r="L22" s="7" t="str">
        <f>PRODUCTOS[[#This Row],[Responsable Desarrollo]]</f>
        <v>Patricio</v>
      </c>
      <c r="M22" s="7" t="str">
        <f>PRODUCTOS[[#This Row],[Responsable Información]]</f>
        <v>Silvia</v>
      </c>
      <c r="N22" s="7"/>
      <c r="O22" s="7" t="s">
        <v>954</v>
      </c>
      <c r="P22" s="7"/>
      <c r="Q22" s="7"/>
      <c r="R22" s="7"/>
      <c r="S22" s="7"/>
      <c r="T22" s="7"/>
      <c r="U22" s="7"/>
      <c r="V22" s="7"/>
      <c r="W22" s="7"/>
      <c r="X22" s="7"/>
      <c r="Y22" s="100"/>
      <c r="Z22" s="7"/>
      <c r="AA22" s="7"/>
      <c r="AB22" s="7"/>
      <c r="AC22" s="7" t="s">
        <v>872</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5"/>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Listo</v>
      </c>
      <c r="K23" s="103">
        <f>PRODUCTOS[[#This Row],[Avance]]</f>
        <v>1</v>
      </c>
      <c r="L23" s="7" t="str">
        <f>PRODUCTOS[[#This Row],[Responsable Desarrollo]]</f>
        <v>Patricio</v>
      </c>
      <c r="M23" s="7" t="str">
        <f>PRODUCTOS[[#This Row],[Responsable Información]]</f>
        <v>Reyes-Monse</v>
      </c>
      <c r="N23" s="7" t="s">
        <v>1119</v>
      </c>
      <c r="O23" s="7" t="s">
        <v>954</v>
      </c>
      <c r="P23" s="7"/>
      <c r="Q23" s="7"/>
      <c r="R23" s="7"/>
      <c r="S23" s="7"/>
      <c r="T23" s="7"/>
      <c r="U23" s="7"/>
      <c r="V23" s="7"/>
      <c r="W23" s="7"/>
      <c r="X23" s="7"/>
      <c r="Y23" s="7" t="s">
        <v>1153</v>
      </c>
      <c r="Z23" s="7" t="s">
        <v>1144</v>
      </c>
      <c r="AA23" s="7" t="s">
        <v>193</v>
      </c>
      <c r="AB23" s="7" t="s">
        <v>1154</v>
      </c>
      <c r="AC23" s="7" t="s">
        <v>872</v>
      </c>
      <c r="AD23" s="7" t="str">
        <f>SHOPIFY[[#This Row],[Data]]</f>
        <v>DATAEVALUACIÓN</v>
      </c>
      <c r="AE23" s="7" t="str">
        <f>PRODUCTOS[[#This Row],[Tecnología]]</f>
        <v>POWER BI</v>
      </c>
      <c r="AF23" s="7"/>
      <c r="AG23" s="7"/>
      <c r="AH23" s="7"/>
      <c r="AI23" s="7"/>
      <c r="AJ23" s="7"/>
      <c r="AK23" s="7"/>
      <c r="AL23" s="7" t="s">
        <v>1155</v>
      </c>
      <c r="AM23" s="7" t="s">
        <v>956</v>
      </c>
      <c r="AN23" s="100"/>
      <c r="AO23" s="7" t="s">
        <v>874</v>
      </c>
      <c r="AP23" s="7" t="s">
        <v>875</v>
      </c>
      <c r="AQ23" s="7" t="s">
        <v>1146</v>
      </c>
      <c r="AR23" s="7">
        <v>1</v>
      </c>
      <c r="AS23" s="7" t="s">
        <v>1156</v>
      </c>
      <c r="AT23" s="106"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Listo</v>
      </c>
      <c r="K24" s="103">
        <f>PRODUCTOS[[#This Row],[Avance]]</f>
        <v>1</v>
      </c>
      <c r="L24" s="7" t="str">
        <f>PRODUCTOS[[#This Row],[Responsable Desarrollo]]</f>
        <v>Patricio</v>
      </c>
      <c r="M24" s="7" t="str">
        <f>PRODUCTOS[[#This Row],[Responsable Información]]</f>
        <v>Natalia</v>
      </c>
      <c r="N24" s="7" t="s">
        <v>1120</v>
      </c>
      <c r="O24" s="7"/>
      <c r="P24" s="7"/>
      <c r="Q24" s="7"/>
      <c r="R24" s="7"/>
      <c r="S24" s="7"/>
      <c r="T24" s="7"/>
      <c r="U24" s="7"/>
      <c r="V24" s="7"/>
      <c r="W24" s="7"/>
      <c r="X24" s="7"/>
      <c r="Y24" s="7"/>
      <c r="Z24" s="7"/>
      <c r="AA24" s="7"/>
      <c r="AB24" s="7"/>
      <c r="AC24" s="7" t="s">
        <v>872</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5"/>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3">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872</v>
      </c>
      <c r="AD25" s="7" t="str">
        <f>SHOPIFY[[#This Row],[Data]]</f>
        <v>DATACLIMÁTICO</v>
      </c>
      <c r="AE25" s="7">
        <f>PRODUCTOS[[#This Row],[Tecnología]]</f>
        <v>0</v>
      </c>
      <c r="AF25" s="7"/>
      <c r="AG25" s="7"/>
      <c r="AH25" s="7"/>
      <c r="AI25" s="7"/>
      <c r="AJ25" s="7"/>
      <c r="AK25" s="7"/>
      <c r="AL25" s="7"/>
      <c r="AM25" s="7"/>
      <c r="AN25" s="7"/>
      <c r="AO25" s="7"/>
      <c r="AP25" s="7"/>
      <c r="AQ25" s="7"/>
      <c r="AR25" s="7"/>
      <c r="AS25" s="7"/>
      <c r="AT25" s="105"/>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3">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872</v>
      </c>
      <c r="AD26" s="7" t="str">
        <f>SHOPIFY[[#This Row],[Data]]</f>
        <v>DATACLIMÁTICO</v>
      </c>
      <c r="AE26" s="7">
        <f>PRODUCTOS[[#This Row],[Tecnología]]</f>
        <v>0</v>
      </c>
      <c r="AF26" s="7"/>
      <c r="AG26" s="7"/>
      <c r="AH26" s="7"/>
      <c r="AI26" s="7"/>
      <c r="AJ26" s="7"/>
      <c r="AK26" s="7"/>
      <c r="AL26" s="7"/>
      <c r="AM26" s="7"/>
      <c r="AN26" s="7"/>
      <c r="AO26" s="7"/>
      <c r="AP26" s="7"/>
      <c r="AQ26" s="7"/>
      <c r="AR26" s="7"/>
      <c r="AS26" s="7"/>
      <c r="AT26" s="105"/>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3">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872</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5"/>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3">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872</v>
      </c>
      <c r="AD28" s="7" t="str">
        <f>SHOPIFY[[#This Row],[Data]]</f>
        <v>DATACLIMÁTICO</v>
      </c>
      <c r="AE28" s="7">
        <f>PRODUCTOS[[#This Row],[Tecnología]]</f>
        <v>0</v>
      </c>
      <c r="AF28" s="7"/>
      <c r="AG28" s="7"/>
      <c r="AH28" s="7"/>
      <c r="AI28" s="7"/>
      <c r="AJ28" s="7"/>
      <c r="AK28" s="7"/>
      <c r="AL28" s="7"/>
      <c r="AM28" s="7"/>
      <c r="AN28" s="7"/>
      <c r="AO28" s="7"/>
      <c r="AP28" s="7"/>
      <c r="AQ28" s="7"/>
      <c r="AR28" s="7"/>
      <c r="AS28" s="7"/>
      <c r="AT28" s="105"/>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3">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872</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5"/>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Listo</v>
      </c>
      <c r="K30" s="103">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872</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5"/>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3">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872</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5"/>
      <c r="AW31" s="7"/>
      <c r="AX31" s="38"/>
    </row>
    <row r="32" spans="1:50" ht="36" x14ac:dyDescent="0.35">
      <c r="A32" s="2" t="str">
        <f>PRODUCTOS[[#This Row],[id_data]]</f>
        <v>0001</v>
      </c>
      <c r="B32" s="2" t="str">
        <f>PRODUCTOS[[#This Row],[Corr_Producto]]</f>
        <v>00025</v>
      </c>
      <c r="C32" s="2" t="str">
        <f>PRODUCTOS[[#This Row],[Data]]</f>
        <v>DATASALUD</v>
      </c>
      <c r="D32" s="99" t="str">
        <f>PRODUCTOS[[#This Row],[id_producto]]</f>
        <v>0001-01-00025</v>
      </c>
      <c r="E32" s="99" t="str">
        <f>PRODUCTOS[[#This Row],[Producto asociado  (nombre interno)]]</f>
        <v>Emergency web</v>
      </c>
      <c r="F32" s="7" t="str">
        <f>PRODUCTOS[[#This Row],[Nombre comercial]]</f>
        <v>Salud 24/7 - Chile</v>
      </c>
      <c r="G32" s="7" t="e">
        <f>#REF!</f>
        <v>#REF!</v>
      </c>
      <c r="H32" s="7" t="e">
        <f>#REF!</f>
        <v>#REF!</v>
      </c>
      <c r="I32" s="7" t="e">
        <f>#REF!</f>
        <v>#REF!</v>
      </c>
      <c r="J32" s="7" t="str">
        <f>PRODUCTOS[[#This Row],[Estado]]</f>
        <v>En Desarrollo</v>
      </c>
      <c r="K32" s="103">
        <f>PRODUCTOS[[#This Row],[Avance]]</f>
        <v>0.9</v>
      </c>
      <c r="L32" s="7" t="str">
        <f>PRODUCTOS[[#This Row],[Responsable Desarrollo]]</f>
        <v>Abner-Patricio</v>
      </c>
      <c r="M32" s="7" t="str">
        <f>PRODUCTOS[[#This Row],[Responsable Información]]</f>
        <v>Carolina</v>
      </c>
      <c r="N32" s="7"/>
      <c r="O32" s="7" t="s">
        <v>959</v>
      </c>
      <c r="P32" s="7" t="s">
        <v>960</v>
      </c>
      <c r="Q32" s="7"/>
      <c r="R32" s="7"/>
      <c r="S32" s="7"/>
      <c r="T32" s="7"/>
      <c r="U32" s="7"/>
      <c r="V32" s="7"/>
      <c r="W32" s="7"/>
      <c r="X32" s="7"/>
      <c r="Y32" s="7" t="s">
        <v>962</v>
      </c>
      <c r="Z32" s="7"/>
      <c r="AA32" s="7"/>
      <c r="AB32" s="7"/>
      <c r="AC32" s="7" t="s">
        <v>872</v>
      </c>
      <c r="AD32" s="7" t="str">
        <f>SHOPIFY[[#This Row],[Data]]</f>
        <v>DATASALUD</v>
      </c>
      <c r="AE32" s="7" t="str">
        <f>PRODUCTOS[[#This Row],[Tecnología]]</f>
        <v>ARCGIS-POWER BI</v>
      </c>
      <c r="AF32" s="7"/>
      <c r="AG32" s="7"/>
      <c r="AH32" s="7"/>
      <c r="AI32" s="7"/>
      <c r="AJ32" s="7"/>
      <c r="AK32" s="7"/>
      <c r="AL32" s="7"/>
      <c r="AM32" s="7" t="s">
        <v>957</v>
      </c>
      <c r="AN32" s="7"/>
      <c r="AO32" s="7"/>
      <c r="AP32" s="7"/>
      <c r="AQ32" s="7"/>
      <c r="AR32" s="7"/>
      <c r="AS32" s="7"/>
      <c r="AT32" s="105"/>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 Pueblos y  Comunidades Lingüisticas - Guatemala</v>
      </c>
      <c r="G33" s="7" t="e">
        <f>#REF!</f>
        <v>#REF!</v>
      </c>
      <c r="H33" s="7" t="e">
        <f>#REF!</f>
        <v>#REF!</v>
      </c>
      <c r="I33" s="7" t="e">
        <f>#REF!</f>
        <v>#REF!</v>
      </c>
      <c r="J33" s="7" t="str">
        <f>PRODUCTOS[[#This Row],[Estado]]</f>
        <v>En Desarrollo</v>
      </c>
      <c r="K33" s="103">
        <f>PRODUCTOS[[#This Row],[Avance]]</f>
        <v>0.9</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872</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5"/>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3">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872</v>
      </c>
      <c r="AD34" s="7" t="str">
        <f>SHOPIFY[[#This Row],[Data]]</f>
        <v>DATAPUEBLOS</v>
      </c>
      <c r="AE34" s="7">
        <f>PRODUCTOS[[#This Row],[Tecnología]]</f>
        <v>0</v>
      </c>
      <c r="AF34" s="7"/>
      <c r="AG34" s="7"/>
      <c r="AH34" s="7"/>
      <c r="AI34" s="7"/>
      <c r="AJ34" s="7"/>
      <c r="AK34" s="7"/>
      <c r="AL34" s="7"/>
      <c r="AM34" s="7"/>
      <c r="AN34" s="7"/>
      <c r="AO34" s="7"/>
      <c r="AP34" s="7"/>
      <c r="AQ34" s="7"/>
      <c r="AR34" s="7"/>
      <c r="AS34" s="7"/>
      <c r="AT34" s="105"/>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(nombre interno)]]</f>
        <v>Censo - GT</v>
      </c>
      <c r="F35" s="7">
        <f>PRODUCTOS[[#This Row],[Nombre comercial]]</f>
        <v>0</v>
      </c>
      <c r="G35" s="7" t="e">
        <f>#REF!</f>
        <v>#REF!</v>
      </c>
      <c r="H35" s="7" t="e">
        <f>#REF!</f>
        <v>#REF!</v>
      </c>
      <c r="I35" s="7" t="e">
        <f>#REF!</f>
        <v>#REF!</v>
      </c>
      <c r="J35" s="7" t="str">
        <f>PRODUCTOS[[#This Row],[Estado]]</f>
        <v>En pausa</v>
      </c>
      <c r="K35" s="103">
        <f>PRODUCTOS[[#This Row],[Avance]]</f>
        <v>0.5</v>
      </c>
      <c r="L35" s="7" t="str">
        <f>PRODUCTOS[[#This Row],[Responsable Desarrollo]]</f>
        <v>Abner-Patricio</v>
      </c>
      <c r="M35" s="7" t="str">
        <f>PRODUCTOS[[#This Row],[Responsable Información]]</f>
        <v>Astrid</v>
      </c>
      <c r="N35" s="7"/>
      <c r="O35" s="7" t="s">
        <v>955</v>
      </c>
      <c r="P35" s="7" t="s">
        <v>960</v>
      </c>
      <c r="Q35" s="7"/>
      <c r="R35" s="7"/>
      <c r="S35" s="7"/>
      <c r="T35" s="7"/>
      <c r="U35" s="7"/>
      <c r="V35" s="7"/>
      <c r="W35" s="7"/>
      <c r="X35" s="7"/>
      <c r="Y35" s="100"/>
      <c r="Z35" s="7"/>
      <c r="AA35" s="7"/>
      <c r="AB35" s="7"/>
      <c r="AC35" s="7" t="s">
        <v>872</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5"/>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Listo</v>
      </c>
      <c r="K36" s="103">
        <f>PRODUCTOS[[#This Row],[Avance]]</f>
        <v>1</v>
      </c>
      <c r="L36" s="7" t="str">
        <f>PRODUCTOS[[#This Row],[Responsable Desarrollo]]</f>
        <v>Patricio</v>
      </c>
      <c r="M36" s="7" t="str">
        <f>PRODUCTOS[[#This Row],[Responsable Información]]</f>
        <v>Fernanda</v>
      </c>
      <c r="N36" s="7" t="s">
        <v>1121</v>
      </c>
      <c r="O36" s="7" t="s">
        <v>954</v>
      </c>
      <c r="P36" s="7" t="s">
        <v>194</v>
      </c>
      <c r="Q36" s="7"/>
      <c r="R36" s="7" t="s">
        <v>1140</v>
      </c>
      <c r="S36" s="7"/>
      <c r="T36" s="7" t="s">
        <v>1141</v>
      </c>
      <c r="U36" s="7"/>
      <c r="V36" s="7"/>
      <c r="W36" s="7"/>
      <c r="X36" s="7"/>
      <c r="Y36" s="7" t="s">
        <v>1151</v>
      </c>
      <c r="Z36" s="7" t="s">
        <v>1144</v>
      </c>
      <c r="AA36" s="7" t="s">
        <v>193</v>
      </c>
      <c r="AB36" s="7"/>
      <c r="AC36" s="7" t="s">
        <v>872</v>
      </c>
      <c r="AD36" s="7" t="str">
        <f>SHOPIFY[[#This Row],[Data]]</f>
        <v>DATAEMPRESA</v>
      </c>
      <c r="AE36" s="7" t="str">
        <f>PRODUCTOS[[#This Row],[Tecnología]]</f>
        <v>POWER BI</v>
      </c>
      <c r="AF36" s="7"/>
      <c r="AG36" s="7"/>
      <c r="AH36" s="7"/>
      <c r="AI36" s="7"/>
      <c r="AJ36" s="7"/>
      <c r="AK36" s="7"/>
      <c r="AL36" s="7" t="s">
        <v>873</v>
      </c>
      <c r="AM36" s="7" t="s">
        <v>956</v>
      </c>
      <c r="AN36" s="7"/>
      <c r="AO36" s="7" t="s">
        <v>874</v>
      </c>
      <c r="AP36" s="7" t="s">
        <v>875</v>
      </c>
      <c r="AQ36" s="100" t="s">
        <v>1146</v>
      </c>
      <c r="AR36" s="7">
        <v>1</v>
      </c>
      <c r="AS36" s="7" t="s">
        <v>1152</v>
      </c>
      <c r="AT36" s="105"/>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Listo</v>
      </c>
      <c r="K37" s="103">
        <f>PRODUCTOS[[#This Row],[Avance]]</f>
        <v>1</v>
      </c>
      <c r="L37" s="7" t="str">
        <f>PRODUCTOS[[#This Row],[Responsable Desarrollo]]</f>
        <v>Patricio</v>
      </c>
      <c r="M37" s="7" t="str">
        <f>PRODUCTOS[[#This Row],[Responsable Información]]</f>
        <v>Astrid</v>
      </c>
      <c r="N37" s="7" t="s">
        <v>1124</v>
      </c>
      <c r="O37" s="7" t="s">
        <v>955</v>
      </c>
      <c r="P37" s="7" t="s">
        <v>960</v>
      </c>
      <c r="Q37" s="7"/>
      <c r="R37" s="7"/>
      <c r="S37" s="7"/>
      <c r="T37" s="7"/>
      <c r="U37" s="7"/>
      <c r="V37" s="7"/>
      <c r="W37" s="7"/>
      <c r="X37" s="7"/>
      <c r="Y37" s="100"/>
      <c r="Z37" s="7"/>
      <c r="AA37" s="7"/>
      <c r="AB37" s="7">
        <v>2018</v>
      </c>
      <c r="AC37" s="7" t="s">
        <v>872</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5"/>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3">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872</v>
      </c>
      <c r="AD38" s="7" t="str">
        <f>SHOPIFY[[#This Row],[Data]]</f>
        <v>DATAODS</v>
      </c>
      <c r="AE38" s="7" t="str">
        <f>PRODUCTOS[[#This Row],[Tecnología]]</f>
        <v>POWER BI</v>
      </c>
      <c r="AF38" s="7"/>
      <c r="AG38" s="7"/>
      <c r="AH38" s="7"/>
      <c r="AI38" s="7"/>
      <c r="AJ38" s="7"/>
      <c r="AK38" s="7"/>
      <c r="AL38" s="7"/>
      <c r="AM38" s="7"/>
      <c r="AN38" s="7"/>
      <c r="AO38" s="7"/>
      <c r="AP38" s="7"/>
      <c r="AQ38" s="7"/>
      <c r="AR38" s="7"/>
      <c r="AS38" s="7"/>
      <c r="AT38" s="105"/>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Listo</v>
      </c>
      <c r="K39" s="103">
        <f>PRODUCTOS[[#This Row],[Avance]]</f>
        <v>1</v>
      </c>
      <c r="L39" s="7" t="str">
        <f>PRODUCTOS[[#This Row],[Responsable Desarrollo]]</f>
        <v>Patricio</v>
      </c>
      <c r="M39" s="7" t="str">
        <f>PRODUCTOS[[#This Row],[Responsable Información]]</f>
        <v>Macarena</v>
      </c>
      <c r="N39" s="7" t="s">
        <v>1125</v>
      </c>
      <c r="O39" s="7" t="s">
        <v>954</v>
      </c>
      <c r="P39" s="7" t="s">
        <v>194</v>
      </c>
      <c r="Q39" s="100"/>
      <c r="R39" s="7"/>
      <c r="S39" s="7"/>
      <c r="T39" s="7"/>
      <c r="U39" s="7"/>
      <c r="V39" s="7"/>
      <c r="W39" s="7"/>
      <c r="X39" s="7"/>
      <c r="Y39" s="7" t="s">
        <v>1136</v>
      </c>
      <c r="Z39" s="7" t="s">
        <v>1137</v>
      </c>
      <c r="AA39" s="7" t="s">
        <v>193</v>
      </c>
      <c r="AB39" s="7" t="s">
        <v>1138</v>
      </c>
      <c r="AC39" s="7" t="s">
        <v>872</v>
      </c>
      <c r="AD39" s="7" t="str">
        <f>SHOPIFY[[#This Row],[Data]]</f>
        <v>DATARIESGO</v>
      </c>
      <c r="AE39" s="7" t="str">
        <f>PRODUCTOS[[#This Row],[Tecnología]]</f>
        <v>POWER BI</v>
      </c>
      <c r="AF39" s="7"/>
      <c r="AG39" s="7"/>
      <c r="AH39" s="7"/>
      <c r="AI39" s="7"/>
      <c r="AJ39" s="7"/>
      <c r="AK39" s="7"/>
      <c r="AL39" s="7" t="s">
        <v>873</v>
      </c>
      <c r="AM39" s="7" t="s">
        <v>956</v>
      </c>
      <c r="AN39" s="7" t="s">
        <v>43</v>
      </c>
      <c r="AO39" s="7" t="s">
        <v>874</v>
      </c>
      <c r="AP39" s="7" t="s">
        <v>875</v>
      </c>
      <c r="AQ39" s="7" t="s">
        <v>1139</v>
      </c>
      <c r="AR39" s="7">
        <v>1</v>
      </c>
      <c r="AS39" s="7" t="s">
        <v>876</v>
      </c>
      <c r="AT39" s="105"/>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(nombre interno)]]</f>
        <v>AGROSTAT - Estadísticas Productivas Agrícolas</v>
      </c>
      <c r="F40" s="7" t="str">
        <f>PRODUCTOS[[#This Row],[Nombre comercial]]</f>
        <v>AGROSTAT - Estadísticas Agrícolas - Chile</v>
      </c>
      <c r="G40" s="7" t="e">
        <f>#REF!</f>
        <v>#REF!</v>
      </c>
      <c r="H40" s="7" t="e">
        <f>#REF!</f>
        <v>#REF!</v>
      </c>
      <c r="I40" s="7" t="e">
        <f>#REF!</f>
        <v>#REF!</v>
      </c>
      <c r="J40" s="7" t="str">
        <f>PRODUCTOS[[#This Row],[Estado]]</f>
        <v>En Desarrollo</v>
      </c>
      <c r="K40" s="103">
        <f>PRODUCTOS[[#This Row],[Avance]]</f>
        <v>0.8</v>
      </c>
      <c r="L40" s="7" t="str">
        <f>PRODUCTOS[[#This Row],[Responsable Desarrollo]]</f>
        <v>Patricio</v>
      </c>
      <c r="M40" s="7" t="str">
        <f>PRODUCTOS[[#This Row],[Responsable Información]]</f>
        <v>Claudia</v>
      </c>
      <c r="N40" s="7"/>
      <c r="O40" s="7" t="s">
        <v>1095</v>
      </c>
      <c r="P40" s="7" t="s">
        <v>960</v>
      </c>
      <c r="Q40" s="100"/>
      <c r="R40" s="7" t="s">
        <v>961</v>
      </c>
      <c r="S40" s="100"/>
      <c r="T40" s="7" t="s">
        <v>194</v>
      </c>
      <c r="U40" s="100"/>
      <c r="V40" s="100"/>
      <c r="W40" s="100"/>
      <c r="X40" s="100"/>
      <c r="Y40" s="7" t="s">
        <v>1096</v>
      </c>
      <c r="Z40" s="7"/>
      <c r="AA40" s="7"/>
      <c r="AB40" s="7"/>
      <c r="AC40" s="7" t="s">
        <v>872</v>
      </c>
      <c r="AD40" s="7" t="str">
        <f>SHOPIFY[[#This Row],[Data]]</f>
        <v>DATAAGRO</v>
      </c>
      <c r="AE40" s="7" t="str">
        <f>PRODUCTOS[[#This Row],[Tecnología]]</f>
        <v>POWER BI</v>
      </c>
      <c r="AF40" s="7"/>
      <c r="AG40" s="7"/>
      <c r="AH40" s="7"/>
      <c r="AI40" s="7"/>
      <c r="AJ40" s="7"/>
      <c r="AK40" s="7"/>
      <c r="AL40" s="7" t="s">
        <v>873</v>
      </c>
      <c r="AM40" s="7" t="s">
        <v>956</v>
      </c>
      <c r="AN40" s="100"/>
      <c r="AO40" s="7" t="s">
        <v>874</v>
      </c>
      <c r="AP40" s="7" t="s">
        <v>875</v>
      </c>
      <c r="AQ40" s="7" t="s">
        <v>205</v>
      </c>
      <c r="AR40" s="7">
        <v>1</v>
      </c>
      <c r="AS40" s="7"/>
      <c r="AT40" s="105"/>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AGROGEOMÁTICA -Monitoreo Suelo-Vegetación-Agua</v>
      </c>
      <c r="F41" s="7" t="str">
        <f>PRODUCTOS[[#This Row],[Nombre comercial]]</f>
        <v>AGROGEOMÁTICA -Monitoreo Suelo-Vegetación-Agua - Chile</v>
      </c>
      <c r="G41" s="7" t="e">
        <f>#REF!</f>
        <v>#REF!</v>
      </c>
      <c r="H41" s="7" t="e">
        <f>#REF!</f>
        <v>#REF!</v>
      </c>
      <c r="I41" s="7" t="e">
        <f>#REF!</f>
        <v>#REF!</v>
      </c>
      <c r="J41" s="7" t="str">
        <f>PRODUCTOS[[#This Row],[Estado]]</f>
        <v>En Desarrollo</v>
      </c>
      <c r="K41" s="103">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872</v>
      </c>
      <c r="AD41" s="7" t="str">
        <f>SHOPIFY[[#This Row],[Data]]</f>
        <v>DATAAGRO</v>
      </c>
      <c r="AE41" s="7" t="str">
        <f>PRODUCTOS[[#This Row],[Tecnología]]</f>
        <v>GEE</v>
      </c>
      <c r="AF41" s="7"/>
      <c r="AG41" s="7"/>
      <c r="AH41" s="7"/>
      <c r="AI41" s="7"/>
      <c r="AJ41" s="7"/>
      <c r="AK41" s="7"/>
      <c r="AL41" s="7"/>
      <c r="AM41" s="7"/>
      <c r="AN41" s="7"/>
      <c r="AO41" s="7"/>
      <c r="AP41" s="7"/>
      <c r="AQ41" s="7"/>
      <c r="AR41" s="7"/>
      <c r="AS41" s="7"/>
      <c r="AT41" s="105"/>
      <c r="AW41" s="7"/>
      <c r="AX41" s="38"/>
    </row>
    <row r="42" spans="1:50" x14ac:dyDescent="0.35">
      <c r="A42" s="2" t="str">
        <f>PRODUCTOS[[#This Row],[id_data]]</f>
        <v>0003</v>
      </c>
      <c r="B42" s="2" t="str">
        <f>PRODUCTOS[[#This Row],[Corr_Producto]]</f>
        <v>00035</v>
      </c>
      <c r="C42" s="2" t="str">
        <f>PRODUCTOS[[#This Row],[Data]]</f>
        <v>DATAAGRO</v>
      </c>
      <c r="D42" s="98" t="str">
        <f>PRODUCTOS[[#This Row],[id_producto]]</f>
        <v>0003-02-00035</v>
      </c>
      <c r="E42" s="98" t="str">
        <f>PRODUCTOS[[#This Row],[Producto asociado  (nombre interno)]]</f>
        <v>AGROSTAT-GT</v>
      </c>
      <c r="F42" s="7">
        <f>PRODUCTOS[[#This Row],[Nombre comercial]]</f>
        <v>0</v>
      </c>
      <c r="G42" s="7" t="e">
        <f>#REF!</f>
        <v>#REF!</v>
      </c>
      <c r="H42" s="7" t="e">
        <f>#REF!</f>
        <v>#REF!</v>
      </c>
      <c r="I42" s="7" t="e">
        <f>#REF!</f>
        <v>#REF!</v>
      </c>
      <c r="J42" s="7" t="str">
        <f>PRODUCTOS[[#This Row],[Estado]]</f>
        <v>En Desarrollo</v>
      </c>
      <c r="K42" s="103">
        <f>PRODUCTOS[[#This Row],[Avance]]</f>
        <v>0.5</v>
      </c>
      <c r="L42" s="7" t="str">
        <f>PRODUCTOS[[#This Row],[Responsable Desarrollo]]</f>
        <v>Patricio</v>
      </c>
      <c r="M42" s="7" t="str">
        <f>PRODUCTOS[[#This Row],[Responsable Información]]</f>
        <v>Claudia</v>
      </c>
      <c r="N42" s="7"/>
      <c r="O42" s="7" t="s">
        <v>955</v>
      </c>
      <c r="P42" s="7" t="s">
        <v>960</v>
      </c>
      <c r="Q42" s="7"/>
      <c r="R42" s="7" t="s">
        <v>961</v>
      </c>
      <c r="S42" s="7"/>
      <c r="T42" s="7" t="s">
        <v>194</v>
      </c>
      <c r="U42" s="7"/>
      <c r="V42" s="7"/>
      <c r="W42" s="7"/>
      <c r="X42" s="7"/>
      <c r="Y42" s="7"/>
      <c r="Z42" s="7"/>
      <c r="AA42" s="7"/>
      <c r="AB42" s="7"/>
      <c r="AC42" s="7" t="s">
        <v>872</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5"/>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3">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872</v>
      </c>
      <c r="AD43" s="7" t="str">
        <f>SHOPIFY[[#This Row],[Data]]</f>
        <v>DATATRANSPARENCIA</v>
      </c>
      <c r="AE43" s="7">
        <f>PRODUCTOS[[#This Row],[Tecnología]]</f>
        <v>0</v>
      </c>
      <c r="AF43" s="7"/>
      <c r="AG43" s="7"/>
      <c r="AH43" s="7"/>
      <c r="AI43" s="7"/>
      <c r="AJ43" s="7"/>
      <c r="AK43" s="7"/>
      <c r="AL43" s="7"/>
      <c r="AM43" s="7"/>
      <c r="AN43" s="7"/>
      <c r="AO43" s="7"/>
      <c r="AP43" s="7"/>
      <c r="AQ43" s="7"/>
      <c r="AR43" s="7"/>
      <c r="AS43" s="7"/>
      <c r="AT43" s="105"/>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3">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872</v>
      </c>
      <c r="AD44" s="7" t="str">
        <f>SHOPIFY[[#This Row],[Data]]</f>
        <v>DATATRANSPARENCIA</v>
      </c>
      <c r="AE44" s="7">
        <f>PRODUCTOS[[#This Row],[Tecnología]]</f>
        <v>0</v>
      </c>
      <c r="AF44" s="7"/>
      <c r="AG44" s="7"/>
      <c r="AH44" s="7"/>
      <c r="AI44" s="7"/>
      <c r="AJ44" s="7"/>
      <c r="AK44" s="7"/>
      <c r="AL44" s="7"/>
      <c r="AM44" s="7"/>
      <c r="AN44" s="7"/>
      <c r="AO44" s="7"/>
      <c r="AP44" s="7"/>
      <c r="AQ44" s="7"/>
      <c r="AR44" s="7"/>
      <c r="AS44" s="7"/>
      <c r="AT44" s="105"/>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(nombre interno)]]</f>
        <v>ICVU 2017-2018-2019</v>
      </c>
      <c r="F45" s="7" t="str">
        <f>PRODUCTOS[[#This Row],[Nombre comercial]]</f>
        <v>Índice de Calidad de Vida Urbana - Comparación 2017-2018-2019 - Chile</v>
      </c>
      <c r="G45" s="7" t="e">
        <f>#REF!</f>
        <v>#REF!</v>
      </c>
      <c r="H45" s="7" t="e">
        <f>#REF!</f>
        <v>#REF!</v>
      </c>
      <c r="I45" s="7" t="e">
        <f>#REF!</f>
        <v>#REF!</v>
      </c>
      <c r="J45" s="7" t="str">
        <f>PRODUCTOS[[#This Row],[Estado]]</f>
        <v>Caída</v>
      </c>
      <c r="K45" s="103">
        <f>PRODUCTOS[[#This Row],[Avance]]</f>
        <v>0.5</v>
      </c>
      <c r="L45" s="7" t="str">
        <f>PRODUCTOS[[#This Row],[Responsable Desarrollo]]</f>
        <v>Abner</v>
      </c>
      <c r="M45" s="7" t="str">
        <f>PRODUCTOS[[#This Row],[Responsable Información]]</f>
        <v>Reyes-Monse</v>
      </c>
      <c r="N45" s="100" t="s">
        <v>1126</v>
      </c>
      <c r="O45" s="7" t="s">
        <v>955</v>
      </c>
      <c r="P45" s="7" t="s">
        <v>960</v>
      </c>
      <c r="Q45" s="100"/>
      <c r="R45" s="7"/>
      <c r="S45" s="7"/>
      <c r="T45" s="7"/>
      <c r="U45" s="7"/>
      <c r="V45" s="7"/>
      <c r="W45" s="7"/>
      <c r="X45" s="7"/>
      <c r="Y45" s="7" t="s">
        <v>958</v>
      </c>
      <c r="Z45" s="7"/>
      <c r="AA45" s="7" t="s">
        <v>1109</v>
      </c>
      <c r="AB45" s="7" t="s">
        <v>1110</v>
      </c>
      <c r="AC45" s="7" t="s">
        <v>872</v>
      </c>
      <c r="AD45" s="7" t="str">
        <f>SHOPIFY[[#This Row],[Data]]</f>
        <v>DATAVIVIENDA</v>
      </c>
      <c r="AE45" s="7" t="str">
        <f>PRODUCTOS[[#This Row],[Tecnología]]</f>
        <v>ARCGISONLINE</v>
      </c>
      <c r="AF45" s="7"/>
      <c r="AG45" s="7"/>
      <c r="AH45" s="7"/>
      <c r="AI45" s="7"/>
      <c r="AJ45" s="7"/>
      <c r="AK45" s="7"/>
      <c r="AL45" s="7" t="s">
        <v>1111</v>
      </c>
      <c r="AM45" s="7" t="s">
        <v>956</v>
      </c>
      <c r="AN45" s="100"/>
      <c r="AO45" s="7" t="s">
        <v>874</v>
      </c>
      <c r="AP45" s="100"/>
      <c r="AQ45" s="7" t="s">
        <v>205</v>
      </c>
      <c r="AR45" s="7">
        <v>1</v>
      </c>
      <c r="AS45" s="7" t="s">
        <v>1112</v>
      </c>
      <c r="AT45" s="105"/>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3">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872</v>
      </c>
      <c r="AD46" s="7" t="str">
        <f>SHOPIFY[[#This Row],[Data]]</f>
        <v>DATACLIMA</v>
      </c>
      <c r="AE46" s="7">
        <f>PRODUCTOS[[#This Row],[Tecnología]]</f>
        <v>0</v>
      </c>
      <c r="AF46" s="7"/>
      <c r="AG46" s="7"/>
      <c r="AH46" s="7"/>
      <c r="AI46" s="7"/>
      <c r="AJ46" s="7"/>
      <c r="AK46" s="7"/>
      <c r="AL46" s="7"/>
      <c r="AM46" s="7"/>
      <c r="AN46" s="7"/>
      <c r="AO46" s="7"/>
      <c r="AP46" s="7"/>
      <c r="AQ46" s="7"/>
      <c r="AR46" s="7"/>
      <c r="AS46" s="7"/>
      <c r="AT46" s="105"/>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3">
        <f>PRODUCTOS[[#This Row],[Avance]]</f>
        <v>0.7</v>
      </c>
      <c r="L47" s="7" t="str">
        <f>PRODUCTOS[[#This Row],[Responsable Desarrollo]]</f>
        <v>Patricio</v>
      </c>
      <c r="M47" s="7" t="str">
        <f>PRODUCTOS[[#This Row],[Responsable Información]]</f>
        <v>Ma. Victoria</v>
      </c>
      <c r="N47" s="7" t="s">
        <v>1116</v>
      </c>
      <c r="O47" s="7"/>
      <c r="P47" s="7"/>
      <c r="Q47" s="7"/>
      <c r="R47" s="7"/>
      <c r="S47" s="7"/>
      <c r="T47" s="7"/>
      <c r="U47" s="7"/>
      <c r="V47" s="7"/>
      <c r="W47" s="7"/>
      <c r="X47" s="7"/>
      <c r="Y47" s="7"/>
      <c r="Z47" s="7"/>
      <c r="AA47" s="7"/>
      <c r="AB47" s="7"/>
      <c r="AC47" s="7" t="s">
        <v>872</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5"/>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(nombre interno)]]</f>
        <v>Detalle ICVU - 2018</v>
      </c>
      <c r="F48" s="7" t="str">
        <f>PRODUCTOS[[#This Row],[Nombre comercial]]</f>
        <v>Índice de Calidad de Vida Urbana - Detalle 2018 - Chile</v>
      </c>
      <c r="G48" s="7" t="e">
        <f>#REF!</f>
        <v>#REF!</v>
      </c>
      <c r="H48" s="7" t="e">
        <f>#REF!</f>
        <v>#REF!</v>
      </c>
      <c r="I48" s="7" t="e">
        <f>#REF!</f>
        <v>#REF!</v>
      </c>
      <c r="J48" s="7" t="str">
        <f>PRODUCTOS[[#This Row],[Estado]]</f>
        <v>Caída</v>
      </c>
      <c r="K48" s="103">
        <f>PRODUCTOS[[#This Row],[Avance]]</f>
        <v>0.5</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872</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5"/>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(nombre interno)]]</f>
        <v>Detalle ICVU - 2019</v>
      </c>
      <c r="F49" s="7" t="str">
        <f>PRODUCTOS[[#This Row],[Nombre comercial]]</f>
        <v>Índice de Calidad de Vida Urbana - Detalle 2019 - Chile</v>
      </c>
      <c r="G49" s="7" t="e">
        <f>#REF!</f>
        <v>#REF!</v>
      </c>
      <c r="H49" s="7" t="e">
        <f>#REF!</f>
        <v>#REF!</v>
      </c>
      <c r="I49" s="7" t="e">
        <f>#REF!</f>
        <v>#REF!</v>
      </c>
      <c r="J49" s="7" t="str">
        <f>PRODUCTOS[[#This Row],[Estado]]</f>
        <v>Caída</v>
      </c>
      <c r="K49" s="103">
        <f>PRODUCTOS[[#This Row],[Avance]]</f>
        <v>0.5</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872</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5"/>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3">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872</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5"/>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3">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872</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5"/>
      <c r="AW51" s="7"/>
      <c r="AX51" s="38"/>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3">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872</v>
      </c>
      <c r="AD52" s="7" t="str">
        <f>SHOPIFY[[#This Row],[Data]]</f>
        <v>DATAPUEBLOS</v>
      </c>
      <c r="AE52" s="7">
        <f>PRODUCTOS[[#This Row],[Tecnología]]</f>
        <v>0</v>
      </c>
      <c r="AF52" s="7"/>
      <c r="AG52" s="7"/>
      <c r="AH52" s="7"/>
      <c r="AI52" s="7"/>
      <c r="AJ52" s="7"/>
      <c r="AK52" s="7"/>
      <c r="AL52" s="7"/>
      <c r="AM52" s="7"/>
      <c r="AN52" s="7"/>
      <c r="AO52" s="7"/>
      <c r="AP52" s="7"/>
      <c r="AQ52" s="7"/>
      <c r="AR52" s="7"/>
      <c r="AS52" s="7"/>
      <c r="AT52" s="105"/>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Estadísticas de elecciones</v>
      </c>
      <c r="F53" s="7" t="str">
        <f>PRODUCTOS[[#This Row],[Nombre comercial]]</f>
        <v>Estadísticas de elecciones</v>
      </c>
      <c r="G53" s="7" t="e">
        <f>#REF!</f>
        <v>#REF!</v>
      </c>
      <c r="H53" s="7" t="e">
        <f>#REF!</f>
        <v>#REF!</v>
      </c>
      <c r="I53" s="7" t="e">
        <f>#REF!</f>
        <v>#REF!</v>
      </c>
      <c r="J53" s="7" t="e">
        <f>PRODUCTOS[[#This Row],[Estado]]</f>
        <v>#N/A</v>
      </c>
      <c r="K53" s="103"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872</v>
      </c>
      <c r="AD53" s="7" t="str">
        <f>SHOPIFY[[#This Row],[Data]]</f>
        <v>DATAELECCIONES</v>
      </c>
      <c r="AE53" s="7" t="e">
        <f>PRODUCTOS[[#This Row],[Tecnología]]</f>
        <v>#N/A</v>
      </c>
      <c r="AF53" s="7"/>
      <c r="AG53" s="7"/>
      <c r="AH53" s="7"/>
      <c r="AI53" s="7"/>
      <c r="AJ53" s="7"/>
      <c r="AK53" s="7"/>
      <c r="AL53" s="7"/>
      <c r="AM53" s="7"/>
      <c r="AN53" s="7"/>
      <c r="AO53" s="7"/>
      <c r="AP53" s="7"/>
      <c r="AQ53" s="7"/>
      <c r="AR53" s="7"/>
      <c r="AS53" s="7"/>
      <c r="AT53" s="105"/>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(nombre interno)]]</f>
        <v>Mapa de Femicidios Guatemala</v>
      </c>
      <c r="F54" s="7">
        <f>PRODUCTOS[[#This Row],[Nombre comercial]]</f>
        <v>0</v>
      </c>
      <c r="G54" s="7" t="e">
        <f>#REF!</f>
        <v>#REF!</v>
      </c>
      <c r="H54" s="7" t="e">
        <f>#REF!</f>
        <v>#REF!</v>
      </c>
      <c r="I54" s="7" t="e">
        <f>#REF!</f>
        <v>#REF!</v>
      </c>
      <c r="J54" s="7" t="str">
        <f>PRODUCTOS[[#This Row],[Estado]]</f>
        <v>No Iniciado</v>
      </c>
      <c r="K54" s="103">
        <f>PRODUCTOS[[#This Row],[Avance]]</f>
        <v>0</v>
      </c>
      <c r="L54" s="7" t="str">
        <f>PRODUCTOS[[#This Row],[Responsable Desarrollo]]</f>
        <v>Patricio</v>
      </c>
      <c r="M54" s="7" t="str">
        <f>PRODUCTOS[[#This Row],[Responsable Información]]</f>
        <v>No Asignado</v>
      </c>
      <c r="N54" s="100" t="s">
        <v>1126</v>
      </c>
      <c r="O54" s="7" t="s">
        <v>955</v>
      </c>
      <c r="P54" s="7" t="s">
        <v>960</v>
      </c>
      <c r="Q54" s="100"/>
      <c r="R54" s="7"/>
      <c r="S54" s="7"/>
      <c r="T54" s="7"/>
      <c r="U54" s="7"/>
      <c r="V54" s="7"/>
      <c r="W54" s="7"/>
      <c r="X54" s="7"/>
      <c r="Y54" s="100"/>
      <c r="Z54" s="7"/>
      <c r="AA54" s="7" t="s">
        <v>1109</v>
      </c>
      <c r="AB54" s="7" t="s">
        <v>1110</v>
      </c>
      <c r="AC54" s="7" t="s">
        <v>872</v>
      </c>
      <c r="AD54" s="7" t="str">
        <f>SHOPIFY[[#This Row],[Data]]</f>
        <v>DATARIESGO</v>
      </c>
      <c r="AE54" s="7" t="str">
        <f>PRODUCTOS[[#This Row],[Tecnología]]</f>
        <v>POWER BI</v>
      </c>
      <c r="AF54" s="7"/>
      <c r="AG54" s="7"/>
      <c r="AH54" s="7"/>
      <c r="AI54" s="7"/>
      <c r="AJ54" s="7"/>
      <c r="AK54" s="7"/>
      <c r="AL54" s="7" t="s">
        <v>1111</v>
      </c>
      <c r="AM54" s="7" t="s">
        <v>956</v>
      </c>
      <c r="AN54" s="100"/>
      <c r="AO54" s="7" t="s">
        <v>874</v>
      </c>
      <c r="AP54" s="100"/>
      <c r="AQ54" s="7" t="s">
        <v>205</v>
      </c>
      <c r="AR54" s="7">
        <v>1</v>
      </c>
      <c r="AS54" s="7" t="s">
        <v>1112</v>
      </c>
      <c r="AT54" s="105"/>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(nombre interno)]]</f>
        <v>SENAME</v>
      </c>
      <c r="F55" s="7">
        <f>PRODUCTOS[[#This Row],[Nombre comercial]]</f>
        <v>0</v>
      </c>
      <c r="G55" s="7" t="e">
        <f>#REF!</f>
        <v>#REF!</v>
      </c>
      <c r="H55" s="7" t="e">
        <f>#REF!</f>
        <v>#REF!</v>
      </c>
      <c r="I55" s="7" t="e">
        <f>#REF!</f>
        <v>#REF!</v>
      </c>
      <c r="J55" s="7" t="str">
        <f>PRODUCTOS[[#This Row],[Estado]]</f>
        <v>En Desarrollo</v>
      </c>
      <c r="K55" s="103">
        <f>PRODUCTOS[[#This Row],[Avance]]</f>
        <v>0.5</v>
      </c>
      <c r="L55" s="7" t="str">
        <f>PRODUCTOS[[#This Row],[Responsable Desarrollo]]</f>
        <v>Patricio</v>
      </c>
      <c r="M55" s="7" t="str">
        <f>PRODUCTOS[[#This Row],[Responsable Información]]</f>
        <v>Silvia</v>
      </c>
      <c r="N55" s="7"/>
      <c r="O55" s="7" t="s">
        <v>955</v>
      </c>
      <c r="P55" s="7" t="s">
        <v>960</v>
      </c>
      <c r="Q55" s="100"/>
      <c r="R55" s="7"/>
      <c r="S55" s="7"/>
      <c r="T55" s="7"/>
      <c r="U55" s="7"/>
      <c r="V55" s="7"/>
      <c r="W55" s="7"/>
      <c r="X55" s="7"/>
      <c r="Y55" s="7" t="s">
        <v>1108</v>
      </c>
      <c r="Z55" s="7"/>
      <c r="AA55" s="7" t="s">
        <v>1109</v>
      </c>
      <c r="AB55" s="7"/>
      <c r="AC55" s="7" t="s">
        <v>872</v>
      </c>
      <c r="AD55" s="7" t="str">
        <f>SHOPIFY[[#This Row],[Data]]</f>
        <v>DATASOCIAL</v>
      </c>
      <c r="AE55" s="7" t="str">
        <f>PRODUCTOS[[#This Row],[Tecnología]]</f>
        <v>POWER BI</v>
      </c>
      <c r="AF55" s="7"/>
      <c r="AG55" s="7"/>
      <c r="AH55" s="7"/>
      <c r="AI55" s="7"/>
      <c r="AJ55" s="7"/>
      <c r="AK55" s="7"/>
      <c r="AL55" s="7" t="s">
        <v>1111</v>
      </c>
      <c r="AM55" s="7" t="s">
        <v>956</v>
      </c>
      <c r="AN55" s="100"/>
      <c r="AO55" s="7" t="s">
        <v>874</v>
      </c>
      <c r="AP55" s="101" t="s">
        <v>875</v>
      </c>
      <c r="AQ55" s="7" t="s">
        <v>205</v>
      </c>
      <c r="AR55" s="7">
        <v>1</v>
      </c>
      <c r="AS55" s="7" t="s">
        <v>1113</v>
      </c>
      <c r="AT55" s="105"/>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3">
        <f>PRODUCTOS[[#This Row],[Avance]]</f>
        <v>0.2</v>
      </c>
      <c r="L56" s="7" t="str">
        <f>PRODUCTOS[[#This Row],[Responsable Desarrollo]]</f>
        <v>Patricio</v>
      </c>
      <c r="M56" s="7" t="str">
        <f>PRODUCTOS[[#This Row],[Responsable Información]]</f>
        <v>Fernanda</v>
      </c>
      <c r="N56" s="7" t="s">
        <v>1122</v>
      </c>
      <c r="O56" s="7" t="s">
        <v>955</v>
      </c>
      <c r="P56" s="7" t="s">
        <v>960</v>
      </c>
      <c r="Q56" s="7"/>
      <c r="R56" s="7" t="s">
        <v>961</v>
      </c>
      <c r="S56" s="7"/>
      <c r="T56" s="7" t="s">
        <v>194</v>
      </c>
      <c r="U56" s="7"/>
      <c r="V56" s="7"/>
      <c r="W56" s="7"/>
      <c r="X56" s="7"/>
      <c r="Y56" s="7"/>
      <c r="Z56" s="7"/>
      <c r="AA56" s="7"/>
      <c r="AB56" s="7"/>
      <c r="AC56" s="7" t="s">
        <v>872</v>
      </c>
      <c r="AD56" s="7" t="str">
        <f>SHOPIFY[[#This Row],[Data]]</f>
        <v>DATATAX</v>
      </c>
      <c r="AE56" s="7" t="str">
        <f>PRODUCTOS[[#This Row],[Tecnología]]</f>
        <v>POWER BI</v>
      </c>
      <c r="AF56" s="7"/>
      <c r="AG56" s="7"/>
      <c r="AH56" s="7"/>
      <c r="AI56" s="7"/>
      <c r="AJ56" s="7"/>
      <c r="AK56" s="7"/>
      <c r="AL56" s="7"/>
      <c r="AM56" s="7"/>
      <c r="AN56" s="7"/>
      <c r="AO56" s="7"/>
      <c r="AP56" s="7"/>
      <c r="AQ56" s="7"/>
      <c r="AR56" s="7"/>
      <c r="AS56" s="7"/>
      <c r="AT56" s="105"/>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3">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872</v>
      </c>
      <c r="AD57" s="7" t="str">
        <f>SHOPIFY[[#This Row],[Data]]</f>
        <v>DATATRABAJO</v>
      </c>
      <c r="AE57" s="7">
        <f>PRODUCTOS[[#This Row],[Tecnología]]</f>
        <v>0</v>
      </c>
      <c r="AF57" s="7"/>
      <c r="AG57" s="7"/>
      <c r="AH57" s="7"/>
      <c r="AI57" s="7"/>
      <c r="AJ57" s="7"/>
      <c r="AK57" s="7"/>
      <c r="AL57" s="7"/>
      <c r="AM57" s="7"/>
      <c r="AN57" s="7"/>
      <c r="AO57" s="7"/>
      <c r="AP57" s="7"/>
      <c r="AQ57" s="7"/>
      <c r="AR57" s="7"/>
      <c r="AS57" s="7"/>
      <c r="AT57" s="105"/>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(nombre interno)]]</f>
        <v>Detalle ICVU - 2017</v>
      </c>
      <c r="F58" s="7" t="str">
        <f>PRODUCTOS[[#This Row],[Nombre comercial]]</f>
        <v>Índice de Calidad de Vida Urbana - Detalle 2017 - Chile</v>
      </c>
      <c r="G58" s="7" t="e">
        <f>#REF!</f>
        <v>#REF!</v>
      </c>
      <c r="H58" s="7" t="e">
        <f>#REF!</f>
        <v>#REF!</v>
      </c>
      <c r="I58" s="7" t="e">
        <f>#REF!</f>
        <v>#REF!</v>
      </c>
      <c r="J58" s="7" t="str">
        <f>PRODUCTOS[[#This Row],[Estado]]</f>
        <v>Caída</v>
      </c>
      <c r="K58" s="103">
        <f>PRODUCTOS[[#This Row],[Avance]]</f>
        <v>0.5</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872</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5"/>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Herramienta Evaluación Areas Urbanas</v>
      </c>
      <c r="F59" s="7" t="str">
        <f>PRODUCTOS[[#This Row],[Nombre comercial]]</f>
        <v>Calidad de Viviendas Urbanas - Chile</v>
      </c>
      <c r="G59" s="7" t="e">
        <f>#REF!</f>
        <v>#REF!</v>
      </c>
      <c r="H59" s="7" t="e">
        <f>#REF!</f>
        <v>#REF!</v>
      </c>
      <c r="I59" s="7" t="e">
        <f>#REF!</f>
        <v>#REF!</v>
      </c>
      <c r="J59" s="7" t="str">
        <f>PRODUCTOS[[#This Row],[Estado]]</f>
        <v>Caída</v>
      </c>
      <c r="K59" s="103">
        <f>PRODUCTOS[[#This Row],[Avance]]</f>
        <v>0.5</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872</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5"/>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Listo</v>
      </c>
      <c r="K60" s="103">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872</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5"/>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3">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872</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5"/>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3">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872</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5"/>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3">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872</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5"/>
      <c r="AW63" s="7"/>
      <c r="AX63" s="38"/>
    </row>
    <row r="64" spans="1:50" x14ac:dyDescent="0.35">
      <c r="A64" s="2" t="str">
        <f>PRODUCTOS[[#This Row],[id_data]]</f>
        <v>0020</v>
      </c>
      <c r="B64" s="2" t="str">
        <f>PRODUCTOS[[#This Row],[Corr_Producto]]</f>
        <v>00057</v>
      </c>
      <c r="C64" s="2" t="str">
        <f>PRODUCTOS[[#This Row],[Data]]</f>
        <v>DATAEIACC</v>
      </c>
      <c r="D64" s="99" t="str">
        <f>PRODUCTOS[[#This Row],[id_producto]]</f>
        <v>0020-01-00057</v>
      </c>
      <c r="E64" s="99"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3">
        <f>PRODUCTOS[[#This Row],[Avance]]</f>
        <v>0</v>
      </c>
      <c r="L64" s="7">
        <f>PRODUCTOS[[#This Row],[Responsable Desarrollo]]</f>
        <v>0</v>
      </c>
      <c r="M64" s="7" t="str">
        <f>PRODUCTOS[[#This Row],[Responsable Información]]</f>
        <v>Karen</v>
      </c>
      <c r="N64" s="7"/>
      <c r="O64" s="7" t="s">
        <v>955</v>
      </c>
      <c r="P64" s="7"/>
      <c r="Q64" s="7"/>
      <c r="R64" s="7"/>
      <c r="S64" s="7"/>
      <c r="T64" s="7"/>
      <c r="U64" s="7"/>
      <c r="V64" s="7"/>
      <c r="W64" s="7"/>
      <c r="X64" s="7"/>
      <c r="Y64" s="7"/>
      <c r="Z64" s="7"/>
      <c r="AA64" s="7"/>
      <c r="AB64" s="7"/>
      <c r="AC64" s="7" t="s">
        <v>872</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5"/>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3">
        <f>PRODUCTOS[[#This Row],[Avance]]</f>
        <v>0</v>
      </c>
      <c r="L65" s="7">
        <f>PRODUCTOS[[#This Row],[Responsable Desarrollo]]</f>
        <v>0</v>
      </c>
      <c r="M65" s="7" t="str">
        <f>PRODUCTOS[[#This Row],[Responsable Información]]</f>
        <v>Karen-MVC</v>
      </c>
      <c r="N65" s="7"/>
      <c r="O65" s="7" t="s">
        <v>1097</v>
      </c>
      <c r="P65" s="7" t="s">
        <v>960</v>
      </c>
      <c r="Q65" s="100"/>
      <c r="R65" s="7" t="s">
        <v>961</v>
      </c>
      <c r="S65" s="100"/>
      <c r="T65" s="7" t="s">
        <v>194</v>
      </c>
      <c r="U65" s="100"/>
      <c r="V65" s="100"/>
      <c r="W65" s="100"/>
      <c r="X65" s="100"/>
      <c r="Y65" s="7" t="s">
        <v>1102</v>
      </c>
      <c r="Z65" s="7"/>
      <c r="AA65" s="7"/>
      <c r="AB65" s="7"/>
      <c r="AC65" s="7" t="s">
        <v>872</v>
      </c>
      <c r="AD65" s="7" t="str">
        <f>SHOPIFY[[#This Row],[Data]]</f>
        <v>DATAGLOBAL</v>
      </c>
      <c r="AE65" s="7">
        <f>PRODUCTOS[[#This Row],[Tecnología]]</f>
        <v>0</v>
      </c>
      <c r="AF65" s="7"/>
      <c r="AG65" s="7"/>
      <c r="AH65" s="7"/>
      <c r="AI65" s="7"/>
      <c r="AJ65" s="7"/>
      <c r="AK65" s="7"/>
      <c r="AL65" s="7" t="s">
        <v>873</v>
      </c>
      <c r="AM65" s="7" t="s">
        <v>956</v>
      </c>
      <c r="AN65" s="100"/>
      <c r="AO65" s="7" t="s">
        <v>874</v>
      </c>
      <c r="AP65" s="7" t="s">
        <v>875</v>
      </c>
      <c r="AQ65" s="7" t="s">
        <v>205</v>
      </c>
      <c r="AR65" s="7">
        <v>1</v>
      </c>
      <c r="AS65" s="7" t="s">
        <v>1114</v>
      </c>
      <c r="AT65" s="105"/>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(nombre interno)]]</f>
        <v>Cooperación internacional</v>
      </c>
      <c r="F66" s="7">
        <f>PRODUCTOS[[#This Row],[Nombre comercial]]</f>
        <v>0</v>
      </c>
      <c r="G66" s="7" t="e">
        <f>#REF!</f>
        <v>#REF!</v>
      </c>
      <c r="H66" s="7" t="e">
        <f>#REF!</f>
        <v>#REF!</v>
      </c>
      <c r="I66" s="7" t="e">
        <f>#REF!</f>
        <v>#REF!</v>
      </c>
      <c r="J66" s="7" t="str">
        <f>PRODUCTOS[[#This Row],[Estado]]</f>
        <v>En Desarrollo</v>
      </c>
      <c r="K66" s="103">
        <f>PRODUCTOS[[#This Row],[Avance]]</f>
        <v>0</v>
      </c>
      <c r="L66" s="7">
        <f>PRODUCTOS[[#This Row],[Responsable Desarrollo]]</f>
        <v>0</v>
      </c>
      <c r="M66" s="7" t="str">
        <f>PRODUCTOS[[#This Row],[Responsable Información]]</f>
        <v>Karen-MVC</v>
      </c>
      <c r="N66" s="7"/>
      <c r="O66" s="7" t="s">
        <v>1166</v>
      </c>
      <c r="P66" s="7" t="s">
        <v>960</v>
      </c>
      <c r="Q66" s="100"/>
      <c r="R66" s="7" t="s">
        <v>961</v>
      </c>
      <c r="S66" s="100"/>
      <c r="T66" s="7" t="s">
        <v>194</v>
      </c>
      <c r="U66" s="100"/>
      <c r="V66" s="100"/>
      <c r="W66" s="100"/>
      <c r="X66" s="100"/>
      <c r="Y66" s="7" t="s">
        <v>1103</v>
      </c>
      <c r="Z66" s="7"/>
      <c r="AA66" s="7"/>
      <c r="AB66" s="7"/>
      <c r="AC66" s="7" t="s">
        <v>872</v>
      </c>
      <c r="AD66" s="7" t="str">
        <f>SHOPIFY[[#This Row],[Data]]</f>
        <v>DATAGLOBAL</v>
      </c>
      <c r="AE66" s="7">
        <f>PRODUCTOS[[#This Row],[Tecnología]]</f>
        <v>0</v>
      </c>
      <c r="AF66" s="7"/>
      <c r="AG66" s="7"/>
      <c r="AH66" s="7"/>
      <c r="AI66" s="7"/>
      <c r="AJ66" s="7"/>
      <c r="AK66" s="7"/>
      <c r="AL66" s="7" t="s">
        <v>873</v>
      </c>
      <c r="AM66" s="7" t="s">
        <v>956</v>
      </c>
      <c r="AN66" s="100"/>
      <c r="AO66" s="7" t="s">
        <v>874</v>
      </c>
      <c r="AP66" s="7" t="s">
        <v>875</v>
      </c>
      <c r="AQ66" s="7" t="s">
        <v>205</v>
      </c>
      <c r="AR66" s="7">
        <v>1</v>
      </c>
      <c r="AS66" s="7"/>
      <c r="AT66" s="105"/>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3">
        <f>PRODUCTOS[[#This Row],[Avance]]</f>
        <v>0</v>
      </c>
      <c r="L67" s="7">
        <f>PRODUCTOS[[#This Row],[Responsable Desarrollo]]</f>
        <v>0</v>
      </c>
      <c r="M67" s="7" t="str">
        <f>PRODUCTOS[[#This Row],[Responsable Información]]</f>
        <v>Claudia</v>
      </c>
      <c r="N67" s="7"/>
      <c r="O67" s="7" t="s">
        <v>1098</v>
      </c>
      <c r="P67" s="7" t="s">
        <v>960</v>
      </c>
      <c r="Q67" s="100"/>
      <c r="R67" s="7" t="s">
        <v>961</v>
      </c>
      <c r="S67" s="100"/>
      <c r="T67" s="7" t="s">
        <v>194</v>
      </c>
      <c r="U67" s="100"/>
      <c r="V67" s="100"/>
      <c r="W67" s="100"/>
      <c r="X67" s="100"/>
      <c r="Y67" s="7" t="s">
        <v>1104</v>
      </c>
      <c r="Z67" s="7"/>
      <c r="AA67" s="7"/>
      <c r="AB67" s="7"/>
      <c r="AC67" s="7" t="s">
        <v>872</v>
      </c>
      <c r="AD67" s="7" t="str">
        <f>SHOPIFY[[#This Row],[Data]]</f>
        <v>DATAAGRO</v>
      </c>
      <c r="AE67" s="7">
        <f>PRODUCTOS[[#This Row],[Tecnología]]</f>
        <v>0</v>
      </c>
      <c r="AF67" s="7"/>
      <c r="AG67" s="7"/>
      <c r="AH67" s="7"/>
      <c r="AI67" s="7"/>
      <c r="AJ67" s="7"/>
      <c r="AK67" s="7"/>
      <c r="AL67" s="7" t="s">
        <v>873</v>
      </c>
      <c r="AM67" s="7" t="s">
        <v>956</v>
      </c>
      <c r="AN67" s="100"/>
      <c r="AO67" s="7" t="s">
        <v>874</v>
      </c>
      <c r="AP67" s="7" t="s">
        <v>875</v>
      </c>
      <c r="AQ67" s="7" t="s">
        <v>205</v>
      </c>
      <c r="AR67" s="7">
        <v>1</v>
      </c>
      <c r="AS67" s="7"/>
      <c r="AT67" s="105"/>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(nombre interno)]]</f>
        <v>AGROGEOMÁTICA - Monitoreo Humedad</v>
      </c>
      <c r="F68" s="7" t="str">
        <f>PRODUCTOS[[#This Row],[Nombre comercial]]</f>
        <v>AGROGEOMÁTICA - Monitoreo Humedad - Chile</v>
      </c>
      <c r="G68" s="7" t="e">
        <f>#REF!</f>
        <v>#REF!</v>
      </c>
      <c r="H68" s="7" t="e">
        <f>#REF!</f>
        <v>#REF!</v>
      </c>
      <c r="I68" s="7" t="e">
        <f>#REF!</f>
        <v>#REF!</v>
      </c>
      <c r="J68" s="7" t="str">
        <f>PRODUCTOS[[#This Row],[Estado]]</f>
        <v>En Desarrollo</v>
      </c>
      <c r="K68" s="103">
        <f>PRODUCTOS[[#This Row],[Avance]]</f>
        <v>0.8</v>
      </c>
      <c r="L68" s="7">
        <f>PRODUCTOS[[#This Row],[Responsable Desarrollo]]</f>
        <v>0</v>
      </c>
      <c r="M68" s="7" t="str">
        <f>PRODUCTOS[[#This Row],[Responsable Información]]</f>
        <v>Claudia</v>
      </c>
      <c r="N68" s="7"/>
      <c r="O68" s="7" t="s">
        <v>1099</v>
      </c>
      <c r="P68" s="7" t="s">
        <v>960</v>
      </c>
      <c r="Q68" s="100"/>
      <c r="R68" s="7" t="s">
        <v>961</v>
      </c>
      <c r="S68" s="100"/>
      <c r="T68" s="7" t="s">
        <v>194</v>
      </c>
      <c r="U68" s="100"/>
      <c r="V68" s="100"/>
      <c r="W68" s="100"/>
      <c r="X68" s="100"/>
      <c r="Y68" s="7" t="s">
        <v>1105</v>
      </c>
      <c r="Z68" s="7"/>
      <c r="AA68" s="7"/>
      <c r="AB68" s="7"/>
      <c r="AC68" s="7" t="s">
        <v>872</v>
      </c>
      <c r="AD68" s="7" t="str">
        <f>SHOPIFY[[#This Row],[Data]]</f>
        <v>DATAAGRO</v>
      </c>
      <c r="AE68" s="7" t="str">
        <f>PRODUCTOS[[#This Row],[Tecnología]]</f>
        <v>GEE</v>
      </c>
      <c r="AF68" s="7"/>
      <c r="AG68" s="7"/>
      <c r="AH68" s="7"/>
      <c r="AI68" s="7"/>
      <c r="AJ68" s="7"/>
      <c r="AK68" s="7"/>
      <c r="AL68" s="7" t="s">
        <v>873</v>
      </c>
      <c r="AM68" s="7" t="s">
        <v>956</v>
      </c>
      <c r="AN68" s="100"/>
      <c r="AO68" s="7" t="s">
        <v>874</v>
      </c>
      <c r="AP68" s="7" t="s">
        <v>875</v>
      </c>
      <c r="AQ68" s="7" t="s">
        <v>205</v>
      </c>
      <c r="AR68" s="7">
        <v>1</v>
      </c>
      <c r="AS68" s="7"/>
      <c r="AT68" s="105"/>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3">
        <f>PRODUCTOS[[#This Row],[Avance]]</f>
        <v>0.4</v>
      </c>
      <c r="L69" s="7" t="str">
        <f>PRODUCTOS[[#This Row],[Responsable Desarrollo]]</f>
        <v>Patricio</v>
      </c>
      <c r="M69" s="7" t="str">
        <f>PRODUCTOS[[#This Row],[Responsable Información]]</f>
        <v>Claudia</v>
      </c>
      <c r="N69" s="7"/>
      <c r="O69" s="7" t="s">
        <v>1100</v>
      </c>
      <c r="P69" s="7" t="s">
        <v>960</v>
      </c>
      <c r="Q69" s="100"/>
      <c r="R69" s="7" t="s">
        <v>961</v>
      </c>
      <c r="S69" s="100"/>
      <c r="T69" s="7" t="s">
        <v>194</v>
      </c>
      <c r="U69" s="100"/>
      <c r="V69" s="100"/>
      <c r="W69" s="100"/>
      <c r="X69" s="100"/>
      <c r="Y69" s="7" t="s">
        <v>1106</v>
      </c>
      <c r="Z69" s="7"/>
      <c r="AA69" s="7"/>
      <c r="AB69" s="7"/>
      <c r="AC69" s="7" t="s">
        <v>872</v>
      </c>
      <c r="AD69" s="7" t="str">
        <f>SHOPIFY[[#This Row],[Data]]</f>
        <v>DATAAGRO</v>
      </c>
      <c r="AE69" s="7" t="str">
        <f>PRODUCTOS[[#This Row],[Tecnología]]</f>
        <v>POWER BI</v>
      </c>
      <c r="AF69" s="7"/>
      <c r="AG69" s="7"/>
      <c r="AH69" s="7"/>
      <c r="AI69" s="7"/>
      <c r="AJ69" s="7"/>
      <c r="AK69" s="7"/>
      <c r="AL69" s="7" t="s">
        <v>873</v>
      </c>
      <c r="AM69" s="7" t="s">
        <v>956</v>
      </c>
      <c r="AN69" s="100"/>
      <c r="AO69" s="7" t="s">
        <v>874</v>
      </c>
      <c r="AP69" s="7" t="s">
        <v>875</v>
      </c>
      <c r="AQ69" s="7" t="s">
        <v>205</v>
      </c>
      <c r="AR69" s="7">
        <v>1</v>
      </c>
      <c r="AS69" s="7"/>
      <c r="AT69" s="105"/>
      <c r="AW69" s="7"/>
      <c r="AX69" s="38"/>
    </row>
    <row r="70" spans="1:50" ht="60" customHeight="1" x14ac:dyDescent="0.35">
      <c r="A70" s="2" t="str">
        <f>PRODUCTOS[[#This Row],[id_data]]</f>
        <v>0003</v>
      </c>
      <c r="B70" s="2" t="str">
        <f>PRODUCTOS[[#This Row],[Corr_Producto]]</f>
        <v>00063</v>
      </c>
      <c r="C70" s="2" t="str">
        <f>PRODUCTOS[[#This Row],[Data]]</f>
        <v>DATAAGRO</v>
      </c>
      <c r="D70" s="45" t="str">
        <f>PRODUCTOS[[#This Row],[id_producto]]</f>
        <v>0003-01-00063</v>
      </c>
      <c r="E70" s="45" t="str">
        <f>PRODUCTOS[[#This Row],[Producto asociado  (nombre interno)]]</f>
        <v>AGROSTAT - Estadisticas Productivas Forestales</v>
      </c>
      <c r="F70" s="7" t="str">
        <f>PRODUCTOS[[#This Row],[Nombre comercial]]</f>
        <v>AGROSTAT - Producción Forestal - Chile</v>
      </c>
      <c r="G70" s="7" t="e">
        <f>#REF!</f>
        <v>#REF!</v>
      </c>
      <c r="H70" s="7" t="e">
        <f>#REF!</f>
        <v>#REF!</v>
      </c>
      <c r="I70" s="7" t="e">
        <f>#REF!</f>
        <v>#REF!</v>
      </c>
      <c r="J70" s="7" t="str">
        <f>PRODUCTOS[[#This Row],[Estado]]</f>
        <v>En Desarrollo</v>
      </c>
      <c r="K70" s="103">
        <f>PRODUCTOS[[#This Row],[Avance]]</f>
        <v>0.3</v>
      </c>
      <c r="L70" s="7" t="str">
        <f>PRODUCTOS[[#This Row],[Responsable Desarrollo]]</f>
        <v>Patricio</v>
      </c>
      <c r="M70" s="7" t="str">
        <f>PRODUCTOS[[#This Row],[Responsable Información]]</f>
        <v>Claudia</v>
      </c>
      <c r="N70" s="7"/>
      <c r="O70" s="7" t="s">
        <v>1101</v>
      </c>
      <c r="P70" s="7" t="s">
        <v>960</v>
      </c>
      <c r="Q70" s="100"/>
      <c r="R70" s="7" t="s">
        <v>961</v>
      </c>
      <c r="S70" s="100"/>
      <c r="T70" s="7" t="s">
        <v>194</v>
      </c>
      <c r="U70" s="100"/>
      <c r="V70" s="100"/>
      <c r="W70" s="100"/>
      <c r="X70" s="100"/>
      <c r="Y70" s="7" t="s">
        <v>1107</v>
      </c>
      <c r="Z70" s="7"/>
      <c r="AA70" s="7"/>
      <c r="AB70" s="7"/>
      <c r="AC70" s="7" t="s">
        <v>872</v>
      </c>
      <c r="AD70" s="7" t="str">
        <f>SHOPIFY[[#This Row],[Data]]</f>
        <v>DATAAGRO</v>
      </c>
      <c r="AE70" s="7" t="str">
        <f>PRODUCTOS[[#This Row],[Tecnología]]</f>
        <v>POWER BI</v>
      </c>
      <c r="AF70" s="7"/>
      <c r="AG70" s="7"/>
      <c r="AH70" s="7"/>
      <c r="AI70" s="7"/>
      <c r="AJ70" s="7"/>
      <c r="AK70" s="7"/>
      <c r="AL70" s="7" t="s">
        <v>873</v>
      </c>
      <c r="AM70" s="7" t="s">
        <v>956</v>
      </c>
      <c r="AN70" s="100"/>
      <c r="AO70" s="7" t="s">
        <v>874</v>
      </c>
      <c r="AP70" s="7" t="s">
        <v>875</v>
      </c>
      <c r="AQ70" s="7" t="s">
        <v>205</v>
      </c>
      <c r="AR70" s="7">
        <v>1</v>
      </c>
      <c r="AS70" s="7"/>
      <c r="AT70" s="105"/>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3">
        <f>PRODUCTOS[[#This Row],[Avance]]</f>
        <v>0</v>
      </c>
      <c r="L71" s="7">
        <f>PRODUCTOS[[#This Row],[Responsable Desarrollo]]</f>
        <v>0</v>
      </c>
      <c r="M71" s="7" t="str">
        <f>PRODUCTOS[[#This Row],[Responsable Información]]</f>
        <v>Claudia</v>
      </c>
      <c r="N71" s="7" t="s">
        <v>1128</v>
      </c>
      <c r="O71" s="7"/>
      <c r="P71" s="7"/>
      <c r="Q71" s="7"/>
      <c r="R71" s="7"/>
      <c r="S71" s="7"/>
      <c r="T71" s="7"/>
      <c r="U71" s="7"/>
      <c r="V71" s="7"/>
      <c r="W71" s="7"/>
      <c r="X71" s="7"/>
      <c r="Y71" s="100"/>
      <c r="Z71" s="7"/>
      <c r="AA71" s="7"/>
      <c r="AB71" s="7"/>
      <c r="AC71" s="7" t="s">
        <v>872</v>
      </c>
      <c r="AD71" s="102" t="str">
        <f>SHOPIFY[[#This Row],[Data]]</f>
        <v>DATAAGRO</v>
      </c>
      <c r="AE71" s="7" t="str">
        <f>PRODUCTOS[[#This Row],[Tecnología]]</f>
        <v>POWER BI</v>
      </c>
      <c r="AF71" s="7"/>
      <c r="AG71" s="7"/>
      <c r="AH71" s="7"/>
      <c r="AI71" s="7"/>
      <c r="AJ71" s="7"/>
      <c r="AK71" s="7"/>
      <c r="AL71" s="7"/>
      <c r="AM71" s="7"/>
      <c r="AN71" s="7"/>
      <c r="AO71" s="7"/>
      <c r="AP71" s="7"/>
      <c r="AQ71" s="7"/>
      <c r="AR71" s="7"/>
      <c r="AS71" s="7"/>
      <c r="AT71" s="105"/>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(nombre interno)]]</f>
        <v>AGROSTAT - Estadísticas Económicas Agrícolas</v>
      </c>
      <c r="F72" s="7" t="str">
        <f>PRODUCTOS[[#This Row],[Nombre comercial]]</f>
        <v>AGROSTAT - Economía Agrícola - Chile</v>
      </c>
      <c r="G72" s="7" t="e">
        <f>#REF!</f>
        <v>#REF!</v>
      </c>
      <c r="H72" s="7" t="e">
        <f>#REF!</f>
        <v>#REF!</v>
      </c>
      <c r="I72" s="7" t="e">
        <f>#REF!</f>
        <v>#REF!</v>
      </c>
      <c r="J72" s="7" t="str">
        <f>PRODUCTOS[[#This Row],[Estado]]</f>
        <v>En Desarrollo</v>
      </c>
      <c r="K72" s="103">
        <f>PRODUCTOS[[#This Row],[Avance]]</f>
        <v>0</v>
      </c>
      <c r="L72" s="7">
        <f>PRODUCTOS[[#This Row],[Responsable Desarrollo]]</f>
        <v>0</v>
      </c>
      <c r="M72" s="7" t="str">
        <f>PRODUCTOS[[#This Row],[Responsable Información]]</f>
        <v>Claudia</v>
      </c>
      <c r="N72" s="7" t="s">
        <v>1130</v>
      </c>
      <c r="O72" s="7" t="s">
        <v>959</v>
      </c>
      <c r="P72" s="7"/>
      <c r="Q72" s="7"/>
      <c r="R72" s="7"/>
      <c r="S72" s="7"/>
      <c r="T72" s="7"/>
      <c r="U72" s="7"/>
      <c r="V72" s="7"/>
      <c r="W72" s="7"/>
      <c r="X72" s="7"/>
      <c r="Y72" s="7" t="s">
        <v>1134</v>
      </c>
      <c r="Z72" s="7"/>
      <c r="AA72" s="7"/>
      <c r="AB72" s="7"/>
      <c r="AC72" s="7" t="s">
        <v>872</v>
      </c>
      <c r="AD72" s="102" t="str">
        <f>SHOPIFY[[#This Row],[Data]]</f>
        <v>DATAAGRO</v>
      </c>
      <c r="AE72" s="7" t="str">
        <f>PRODUCTOS[[#This Row],[Tecnología]]</f>
        <v>POWER BI</v>
      </c>
      <c r="AF72" s="7"/>
      <c r="AG72" s="7"/>
      <c r="AH72" s="7"/>
      <c r="AI72" s="7"/>
      <c r="AJ72" s="7"/>
      <c r="AK72" s="7"/>
      <c r="AL72" s="7"/>
      <c r="AM72" s="7"/>
      <c r="AN72" s="7"/>
      <c r="AO72" s="7"/>
      <c r="AP72" s="7"/>
      <c r="AQ72" s="7"/>
      <c r="AR72" s="7"/>
      <c r="AS72" s="7"/>
      <c r="AT72" s="105"/>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3">
        <f>PRODUCTOS[[#This Row],[Avance]]</f>
        <v>0</v>
      </c>
      <c r="L73" s="7">
        <f>PRODUCTOS[[#This Row],[Responsable Desarrollo]]</f>
        <v>0</v>
      </c>
      <c r="M73" s="7" t="str">
        <f>PRODUCTOS[[#This Row],[Responsable Información]]</f>
        <v>Claudia</v>
      </c>
      <c r="N73" s="7" t="s">
        <v>1135</v>
      </c>
      <c r="O73" s="7" t="s">
        <v>955</v>
      </c>
      <c r="P73" s="7"/>
      <c r="Q73" s="7"/>
      <c r="R73" s="7"/>
      <c r="S73" s="7"/>
      <c r="T73" s="7"/>
      <c r="U73" s="7"/>
      <c r="V73" s="7"/>
      <c r="W73" s="7"/>
      <c r="X73" s="7"/>
      <c r="Y73" s="100"/>
      <c r="Z73" s="7"/>
      <c r="AA73" s="7"/>
      <c r="AB73" s="100" t="s">
        <v>1179</v>
      </c>
      <c r="AC73" s="7" t="s">
        <v>872</v>
      </c>
      <c r="AD73" s="102" t="str">
        <f>SHOPIFY[[#This Row],[Data]]</f>
        <v>DATAAGRO</v>
      </c>
      <c r="AE73" s="7" t="str">
        <f>PRODUCTOS[[#This Row],[Tecnología]]</f>
        <v>POWER BI</v>
      </c>
      <c r="AF73" s="7"/>
      <c r="AG73" s="7"/>
      <c r="AH73" s="7"/>
      <c r="AI73" s="7"/>
      <c r="AJ73" s="7"/>
      <c r="AK73" s="7"/>
      <c r="AL73" s="7"/>
      <c r="AM73" s="7"/>
      <c r="AN73" s="7"/>
      <c r="AO73" s="7"/>
      <c r="AP73" s="7"/>
      <c r="AQ73" s="7"/>
      <c r="AR73" s="7"/>
      <c r="AS73" s="7"/>
      <c r="AT73" s="105"/>
      <c r="AW73" s="7"/>
      <c r="AX73" s="13"/>
    </row>
    <row r="74" spans="1:50" ht="29" x14ac:dyDescent="0.35">
      <c r="A74" s="42" t="str">
        <f>PRODUCTOS[[#This Row],[id_data]]</f>
        <v>0003</v>
      </c>
      <c r="B74" s="2" t="str">
        <f>PRODUCTOS[[#This Row],[Corr_Producto]]</f>
        <v>00067</v>
      </c>
      <c r="C74" s="2" t="str">
        <f>PRODUCTOS[[#This Row],[Data]]</f>
        <v>DATAAGRO</v>
      </c>
      <c r="D74" s="99" t="str">
        <f>PRODUCTOS[[#This Row],[id_producto]]</f>
        <v>0003-01-00067</v>
      </c>
      <c r="E74" s="99" t="str">
        <f>PRODUCTOS[[#This Row],[Producto asociado  (nombre interno)]]</f>
        <v>AGROSTAT - Estadísticas Económicas Forestales</v>
      </c>
      <c r="F74" s="7" t="str">
        <f>PRODUCTOS[[#This Row],[Nombre comercial]]</f>
        <v>AGROSTAT - Economía Forestal - Chile</v>
      </c>
      <c r="G74" s="7" t="e">
        <f>#REF!</f>
        <v>#REF!</v>
      </c>
      <c r="H74" s="7" t="e">
        <f>#REF!</f>
        <v>#REF!</v>
      </c>
      <c r="I74" s="7" t="e">
        <f>#REF!</f>
        <v>#REF!</v>
      </c>
      <c r="J74" s="7" t="str">
        <f>PRODUCTOS[[#This Row],[Estado]]</f>
        <v>En Desarrollo</v>
      </c>
      <c r="K74" s="103">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872</v>
      </c>
      <c r="AD74" s="102" t="str">
        <f>SHOPIFY[[#This Row],[Data]]</f>
        <v>DATAAGRO</v>
      </c>
      <c r="AE74" s="7" t="str">
        <f>PRODUCTOS[[#This Row],[Tecnología]]</f>
        <v>POWER BI</v>
      </c>
      <c r="AF74" s="7"/>
      <c r="AG74" s="7"/>
      <c r="AH74" s="7"/>
      <c r="AI74" s="7"/>
      <c r="AJ74" s="7"/>
      <c r="AK74" s="7"/>
      <c r="AL74" s="7"/>
      <c r="AM74" s="7"/>
      <c r="AN74" s="7"/>
      <c r="AO74" s="7"/>
      <c r="AP74" s="7"/>
      <c r="AQ74" s="7"/>
      <c r="AR74" s="7"/>
      <c r="AS74" s="7"/>
      <c r="AT74" s="105"/>
      <c r="AW74" s="7"/>
      <c r="AX74" s="38"/>
    </row>
    <row r="75" spans="1:50" x14ac:dyDescent="0.35">
      <c r="A75" s="42" t="str">
        <f>PRODUCTOS[[#This Row],[id_data]]</f>
        <v>0001</v>
      </c>
      <c r="B75" s="2" t="str">
        <f>PRODUCTOS[[#This Row],[Corr_Producto]]</f>
        <v>00068</v>
      </c>
      <c r="C75" s="2" t="str">
        <f>PRODUCTOS[[#This Row],[Data]]</f>
        <v>DATASALUD</v>
      </c>
      <c r="D75" s="99" t="str">
        <f>PRODUCTOS[[#This Row],[id_producto]]</f>
        <v>0001-01-00068</v>
      </c>
      <c r="E75" s="99"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3">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872</v>
      </c>
      <c r="AD75" s="102" t="str">
        <f>SHOPIFY[[#This Row],[Data]]</f>
        <v>DATASALUD</v>
      </c>
      <c r="AE75" s="7" t="str">
        <f>PRODUCTOS[[#This Row],[Tecnología]]</f>
        <v>POWER BI</v>
      </c>
      <c r="AF75" s="7"/>
      <c r="AG75" s="7"/>
      <c r="AH75" s="7"/>
      <c r="AI75" s="7"/>
      <c r="AJ75" s="7"/>
      <c r="AK75" s="7"/>
      <c r="AL75" s="7"/>
      <c r="AM75" s="7"/>
      <c r="AN75" s="7"/>
      <c r="AO75" s="7"/>
      <c r="AP75" s="7"/>
      <c r="AQ75" s="7"/>
      <c r="AR75" s="7"/>
      <c r="AS75" s="7"/>
      <c r="AT75" s="105"/>
      <c r="AW75" s="7"/>
      <c r="AX75" s="13"/>
    </row>
    <row r="76" spans="1:50" x14ac:dyDescent="0.35">
      <c r="A76" s="42" t="str">
        <f>PRODUCTOS[[#This Row],[id_data]]</f>
        <v>0001</v>
      </c>
      <c r="B76" s="2" t="str">
        <f>PRODUCTOS[[#This Row],[Corr_Producto]]</f>
        <v>00069</v>
      </c>
      <c r="C76" s="2" t="str">
        <f>PRODUCTOS[[#This Row],[Data]]</f>
        <v>DATASALUD</v>
      </c>
      <c r="D76" s="99" t="str">
        <f t="shared" ref="D76:D82" si="0">+A76&amp;"-"&amp;B76</f>
        <v>0001-00069</v>
      </c>
      <c r="E76" s="99"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3">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0"/>
      <c r="Z76" s="7"/>
      <c r="AA76" s="7"/>
      <c r="AB76" s="7">
        <v>2020</v>
      </c>
      <c r="AC76" s="7" t="s">
        <v>872</v>
      </c>
      <c r="AD76" s="102" t="str">
        <f>SHOPIFY[[#This Row],[Data]]</f>
        <v>DATASALUD</v>
      </c>
      <c r="AE76" s="7" t="str">
        <f>PRODUCTOS[[#This Row],[Tecnología]]</f>
        <v>NO DEFINIDO</v>
      </c>
      <c r="AF76" s="7"/>
      <c r="AG76" s="7"/>
      <c r="AH76" s="7"/>
      <c r="AI76" s="7"/>
      <c r="AJ76" s="7"/>
      <c r="AK76" s="7"/>
      <c r="AL76" s="7"/>
      <c r="AM76" s="7"/>
      <c r="AN76" s="7"/>
      <c r="AO76" s="7"/>
      <c r="AP76" s="7"/>
      <c r="AQ76" s="7"/>
      <c r="AR76" s="7"/>
      <c r="AS76" s="7"/>
      <c r="AT76" s="105"/>
      <c r="AW76" s="7"/>
      <c r="AX76" s="13"/>
    </row>
    <row r="77" spans="1:50" ht="29" x14ac:dyDescent="0.35">
      <c r="A77" s="42" t="str">
        <f>PRODUCTOS[[#This Row],[id_data]]</f>
        <v>0004</v>
      </c>
      <c r="B77" s="2" t="str">
        <f>PRODUCTOS[[#This Row],[Corr_Producto]]</f>
        <v>00070</v>
      </c>
      <c r="C77" s="2" t="str">
        <f>PRODUCTOS[[#This Row],[Data]]</f>
        <v>DATAMUNICIPIO</v>
      </c>
      <c r="D77" s="99" t="str">
        <f t="shared" si="0"/>
        <v>0004-00070</v>
      </c>
      <c r="E77" s="99" t="str">
        <f>PRODUCTOS[[#This Row],[Producto asociado  (nombre interno)]]</f>
        <v>Índice Socio Material Territorial - ISMT</v>
      </c>
      <c r="F77" s="7" t="str">
        <f>PRODUCTOS[[#This Row],[Nombre comercial]]</f>
        <v>Hogar y Vivienda - Índice Socio Material Territorial - Chile</v>
      </c>
      <c r="G77" s="7" t="e">
        <f>#REF!</f>
        <v>#REF!</v>
      </c>
      <c r="H77" s="7" t="e">
        <f>#REF!</f>
        <v>#REF!</v>
      </c>
      <c r="I77" s="7" t="e">
        <f>#REF!</f>
        <v>#REF!</v>
      </c>
      <c r="J77" s="7" t="str">
        <f>PRODUCTOS[[#This Row],[Estado]]</f>
        <v>Listo</v>
      </c>
      <c r="K77" s="103">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0"/>
      <c r="Z77" s="7"/>
      <c r="AA77" s="7"/>
      <c r="AB77" s="100"/>
      <c r="AC77" s="7" t="s">
        <v>872</v>
      </c>
      <c r="AD77" s="102" t="str">
        <f>SHOPIFY[[#This Row],[Data]]</f>
        <v>DATAMUNICIPIO</v>
      </c>
      <c r="AE77" s="7" t="str">
        <f>PRODUCTOS[[#This Row],[Tecnología]]</f>
        <v>Por definir</v>
      </c>
      <c r="AF77" s="7"/>
      <c r="AG77" s="7"/>
      <c r="AH77" s="7"/>
      <c r="AI77" s="7"/>
      <c r="AJ77" s="7"/>
      <c r="AK77" s="7"/>
      <c r="AL77" s="7"/>
      <c r="AM77" s="7"/>
      <c r="AN77" s="7"/>
      <c r="AO77" s="7"/>
      <c r="AP77" s="7"/>
      <c r="AQ77" s="7"/>
      <c r="AR77" s="7"/>
      <c r="AS77" s="7"/>
      <c r="AT77" s="105"/>
      <c r="AW77" s="7"/>
      <c r="AX77" s="38"/>
    </row>
    <row r="78" spans="1:50" ht="29" x14ac:dyDescent="0.35">
      <c r="A78" s="42" t="str">
        <f>PRODUCTOS[[#This Row],[id_data]]</f>
        <v>0003</v>
      </c>
      <c r="B78" s="2" t="str">
        <f>PRODUCTOS[[#This Row],[Corr_Producto]]</f>
        <v>00071</v>
      </c>
      <c r="C78" s="2" t="str">
        <f>PRODUCTOS[[#This Row],[Data]]</f>
        <v>DATAAGRO</v>
      </c>
      <c r="D78" s="99" t="str">
        <f t="shared" si="0"/>
        <v>0003-00071</v>
      </c>
      <c r="E78" s="99" t="str">
        <f>PRODUCTOS[[#This Row],[Producto asociado  (nombre interno)]]</f>
        <v>AGROGEOMÁTICA - Monitoreo Viento</v>
      </c>
      <c r="F78" s="7" t="str">
        <f>PRODUCTOS[[#This Row],[Nombre comercial]]</f>
        <v>AGROGEOMÁTICA - Monitoreo Viento - Chile</v>
      </c>
      <c r="G78" s="7" t="e">
        <f>#REF!</f>
        <v>#REF!</v>
      </c>
      <c r="H78" s="7" t="e">
        <f>#REF!</f>
        <v>#REF!</v>
      </c>
      <c r="I78" s="7" t="e">
        <f>#REF!</f>
        <v>#REF!</v>
      </c>
      <c r="J78" s="7" t="str">
        <f>PRODUCTOS[[#This Row],[Estado]]</f>
        <v>En Desarrollo</v>
      </c>
      <c r="K78" s="103">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0"/>
      <c r="Z78" s="7"/>
      <c r="AA78" s="7"/>
      <c r="AB78" s="100"/>
      <c r="AC78" s="7" t="s">
        <v>872</v>
      </c>
      <c r="AD78" s="102" t="str">
        <f>SHOPIFY[[#This Row],[Data]]</f>
        <v>DATAAGRO</v>
      </c>
      <c r="AE78" s="7" t="str">
        <f>PRODUCTOS[[#This Row],[Tecnología]]</f>
        <v>GEE</v>
      </c>
      <c r="AF78" s="7"/>
      <c r="AG78" s="7"/>
      <c r="AH78" s="7"/>
      <c r="AI78" s="7"/>
      <c r="AJ78" s="7"/>
      <c r="AK78" s="7"/>
      <c r="AL78" s="7"/>
      <c r="AM78" s="7"/>
      <c r="AN78" s="7"/>
      <c r="AO78" s="7"/>
      <c r="AP78" s="7"/>
      <c r="AQ78" s="7"/>
      <c r="AR78" s="7"/>
      <c r="AS78" s="7"/>
      <c r="AT78" s="105"/>
      <c r="AW78" s="7"/>
      <c r="AX78" s="38"/>
    </row>
    <row r="79" spans="1:50" x14ac:dyDescent="0.35">
      <c r="A79" s="42" t="str">
        <f>PRODUCTOS[[#This Row],[id_data]]</f>
        <v>0003</v>
      </c>
      <c r="B79" s="2" t="str">
        <f>PRODUCTOS[[#This Row],[Corr_Producto]]</f>
        <v>00072</v>
      </c>
      <c r="C79" s="2" t="str">
        <f>PRODUCTOS[[#This Row],[Data]]</f>
        <v>DATAAGRO</v>
      </c>
      <c r="D79" s="99" t="str">
        <f t="shared" si="0"/>
        <v>0003-00072</v>
      </c>
      <c r="E79" s="99" t="str">
        <f>PRODUCTOS[[#This Row],[Producto asociado  (nombre interno)]]</f>
        <v>AGROGEOMÁTICA - Riego Inteligente</v>
      </c>
      <c r="F79" s="7" t="str">
        <f>PRODUCTOS[[#This Row],[Nombre comercial]]</f>
        <v>AGROGEOMÁTICA - Riego Inteligente - Chile</v>
      </c>
      <c r="G79" s="7" t="e">
        <f>#REF!</f>
        <v>#REF!</v>
      </c>
      <c r="H79" s="7" t="e">
        <f>#REF!</f>
        <v>#REF!</v>
      </c>
      <c r="I79" s="7" t="e">
        <f>#REF!</f>
        <v>#REF!</v>
      </c>
      <c r="J79" s="7" t="str">
        <f>PRODUCTOS[[#This Row],[Estado]]</f>
        <v>En Desarrollo</v>
      </c>
      <c r="K79" s="103">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0"/>
      <c r="Z79" s="7"/>
      <c r="AA79" s="7"/>
      <c r="AB79" s="7">
        <v>2019</v>
      </c>
      <c r="AC79" s="7" t="s">
        <v>872</v>
      </c>
      <c r="AD79" s="102" t="str">
        <f>SHOPIFY[[#This Row],[Data]]</f>
        <v>DATAAGRO</v>
      </c>
      <c r="AE79" s="7" t="str">
        <f>PRODUCTOS[[#This Row],[Tecnología]]</f>
        <v>GEE</v>
      </c>
      <c r="AF79" s="7"/>
      <c r="AG79" s="7"/>
      <c r="AH79" s="7"/>
      <c r="AI79" s="7"/>
      <c r="AJ79" s="7"/>
      <c r="AK79" s="7"/>
      <c r="AL79" s="7"/>
      <c r="AM79" s="7"/>
      <c r="AN79" s="7"/>
      <c r="AO79" s="7"/>
      <c r="AP79" s="7"/>
      <c r="AQ79" s="7"/>
      <c r="AR79" s="7"/>
      <c r="AS79" s="7"/>
      <c r="AT79" s="105"/>
      <c r="AW79" s="7"/>
      <c r="AX79" s="38"/>
    </row>
    <row r="80" spans="1:50" x14ac:dyDescent="0.35">
      <c r="A80" s="42" t="str">
        <f>PRODUCTOS[[#This Row],[id_data]]</f>
        <v>0004</v>
      </c>
      <c r="B80" s="2" t="str">
        <f>PRODUCTOS[[#This Row],[Corr_Producto]]</f>
        <v>00073</v>
      </c>
      <c r="C80" s="2" t="str">
        <f>PRODUCTOS[[#This Row],[Data]]</f>
        <v>DATAMUNICIPIO</v>
      </c>
      <c r="D80" s="99" t="str">
        <f t="shared" si="0"/>
        <v>0004-00073</v>
      </c>
      <c r="E80" s="99"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3">
        <f>PRODUCTOS[[#This Row],[Avance]]</f>
        <v>0</v>
      </c>
      <c r="L80" s="7">
        <f>PRODUCTOS[[#This Row],[Responsable Desarrollo]]</f>
        <v>0</v>
      </c>
      <c r="M80" s="7" t="str">
        <f>PRODUCTOS[[#This Row],[Responsable Información]]</f>
        <v>Astrid</v>
      </c>
      <c r="N80" s="7"/>
      <c r="O80" s="7"/>
      <c r="P80" s="7"/>
      <c r="Q80" s="7"/>
      <c r="R80" s="7"/>
      <c r="S80" s="7"/>
      <c r="T80" s="7"/>
      <c r="U80" s="7"/>
      <c r="V80" s="7"/>
      <c r="W80" s="7"/>
      <c r="X80" s="7"/>
      <c r="Y80" s="100"/>
      <c r="Z80" s="7"/>
      <c r="AA80" s="7"/>
      <c r="AB80" s="100"/>
      <c r="AC80" s="7" t="s">
        <v>872</v>
      </c>
      <c r="AD80" s="102" t="str">
        <f>SHOPIFY[[#This Row],[Data]]</f>
        <v>DATAMUNICIPIO</v>
      </c>
      <c r="AE80" s="7" t="str">
        <f>PRODUCTOS[[#This Row],[Tecnología]]</f>
        <v>POWER BI</v>
      </c>
      <c r="AF80" s="7"/>
      <c r="AG80" s="7"/>
      <c r="AH80" s="7"/>
      <c r="AI80" s="7"/>
      <c r="AJ80" s="7"/>
      <c r="AK80" s="7"/>
      <c r="AL80" s="7"/>
      <c r="AM80" s="7"/>
      <c r="AN80" s="7"/>
      <c r="AO80" s="7"/>
      <c r="AP80" s="7"/>
      <c r="AQ80" s="7"/>
      <c r="AR80" s="7"/>
      <c r="AS80" s="7"/>
      <c r="AT80" s="105"/>
      <c r="AW80" s="7"/>
      <c r="AX80" s="38"/>
    </row>
    <row r="81" spans="1:50" x14ac:dyDescent="0.35">
      <c r="A81" s="42" t="str">
        <f>PRODUCTOS[[#This Row],[id_data]]</f>
        <v>0004</v>
      </c>
      <c r="B81" s="2" t="str">
        <f>PRODUCTOS[[#This Row],[Corr_Producto]]</f>
        <v>00074</v>
      </c>
      <c r="C81" s="2" t="str">
        <f>PRODUCTOS[[#This Row],[Data]]</f>
        <v>DATAMUNICIPIO</v>
      </c>
      <c r="D81" s="99" t="str">
        <f t="shared" si="0"/>
        <v>0004-00074</v>
      </c>
      <c r="E81" s="99"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3"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0"/>
      <c r="Z81" s="7"/>
      <c r="AA81" s="7"/>
      <c r="AB81" s="7" t="s">
        <v>1179</v>
      </c>
      <c r="AC81" s="7" t="s">
        <v>872</v>
      </c>
      <c r="AD81" s="102" t="str">
        <f>SHOPIFY[[#This Row],[Data]]</f>
        <v>DATAMUNICIPIO</v>
      </c>
      <c r="AE81" s="7" t="e">
        <f>PRODUCTOS[[#This Row],[Tecnología]]</f>
        <v>#N/A</v>
      </c>
      <c r="AF81" s="7"/>
      <c r="AG81" s="7"/>
      <c r="AH81" s="7"/>
      <c r="AI81" s="7"/>
      <c r="AJ81" s="7"/>
      <c r="AK81" s="7"/>
      <c r="AL81" s="7"/>
      <c r="AM81" s="7"/>
      <c r="AN81" s="7"/>
      <c r="AO81" s="7"/>
      <c r="AP81" s="7"/>
      <c r="AQ81" s="7"/>
      <c r="AR81" s="7"/>
      <c r="AS81" s="7"/>
      <c r="AT81" s="105"/>
      <c r="AW81" s="7"/>
      <c r="AX81" s="38"/>
    </row>
    <row r="82" spans="1:50" ht="29" x14ac:dyDescent="0.35">
      <c r="A82" s="42" t="str">
        <f>PRODUCTOS[[#This Row],[id_data]]</f>
        <v>0004</v>
      </c>
      <c r="B82" s="2" t="str">
        <f>PRODUCTOS[[#This Row],[Corr_Producto]]</f>
        <v>00075</v>
      </c>
      <c r="C82" s="2" t="str">
        <f>PRODUCTOS[[#This Row],[Data]]</f>
        <v>DATAMUNICIPIO</v>
      </c>
      <c r="D82" s="99" t="str">
        <f t="shared" si="0"/>
        <v>0004-00075</v>
      </c>
      <c r="E82" s="99"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3">
        <f>PRODUCTOS[[#This Row],[Avance]]</f>
        <v>0</v>
      </c>
      <c r="L82" s="7">
        <f>PRODUCTOS[[#This Row],[Responsable Desarrollo]]</f>
        <v>0</v>
      </c>
      <c r="M82" s="7" t="str">
        <f>PRODUCTOS[[#This Row],[Responsable Información]]</f>
        <v>Astrid</v>
      </c>
      <c r="N82" s="7"/>
      <c r="O82" s="7"/>
      <c r="P82" s="7"/>
      <c r="Q82" s="7"/>
      <c r="R82" s="7"/>
      <c r="S82" s="7"/>
      <c r="T82" s="7"/>
      <c r="U82" s="7"/>
      <c r="V82" s="7"/>
      <c r="W82" s="7"/>
      <c r="X82" s="7"/>
      <c r="Y82" s="100"/>
      <c r="Z82" s="7"/>
      <c r="AA82" s="7"/>
      <c r="AB82" s="7" t="s">
        <v>1181</v>
      </c>
      <c r="AC82" s="7" t="s">
        <v>872</v>
      </c>
      <c r="AD82" s="102" t="str">
        <f>SHOPIFY[[#This Row],[Data]]</f>
        <v>DATAMUNICIPIO</v>
      </c>
      <c r="AE82" s="7" t="str">
        <f>PRODUCTOS[[#This Row],[Tecnología]]</f>
        <v>POWER BI</v>
      </c>
      <c r="AF82" s="7"/>
      <c r="AG82" s="7"/>
      <c r="AH82" s="7"/>
      <c r="AI82" s="7"/>
      <c r="AJ82" s="7"/>
      <c r="AK82" s="7"/>
      <c r="AL82" s="7"/>
      <c r="AM82" s="7"/>
      <c r="AN82" s="7"/>
      <c r="AO82" s="7"/>
      <c r="AP82" s="7"/>
      <c r="AQ82" s="7"/>
      <c r="AR82" s="7"/>
      <c r="AS82" s="7"/>
      <c r="AT82" s="105"/>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16"/>
  <sheetViews>
    <sheetView showGridLines="0" zoomScale="80" zoomScaleNormal="80" workbookViewId="0">
      <pane ySplit="11" topLeftCell="A12" activePane="bottomLeft" state="frozen"/>
      <selection activeCell="I8" sqref="I8"/>
      <selection pane="bottomLeft" activeCell="F127" sqref="F127"/>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200" t="s">
        <v>1581</v>
      </c>
      <c r="X2" s="200" t="s">
        <v>1453</v>
      </c>
      <c r="Y2" s="200" t="s">
        <v>1454</v>
      </c>
      <c r="Z2" s="200" t="s">
        <v>1313</v>
      </c>
      <c r="AA2" s="200" t="s">
        <v>1455</v>
      </c>
    </row>
    <row r="3" spans="2:27" x14ac:dyDescent="0.35">
      <c r="V3" s="201" t="s">
        <v>1490</v>
      </c>
      <c r="W3" s="201">
        <f>COUNTIF(BORRADOR_PRODUCTOS[[BD ]],"En proceso")</f>
        <v>9</v>
      </c>
      <c r="X3" s="201">
        <f>COUNTIF(BORRADOR_PRODUCTOS[Plataforma],"En proceso")</f>
        <v>7</v>
      </c>
      <c r="Y3" s="201">
        <f>COUNTIF(BORRADOR_PRODUCTOS[Control Calidad],"En proceso")</f>
        <v>19</v>
      </c>
      <c r="Z3" s="201">
        <f>COUNTIF(BORRADOR_PRODUCTOS[Odoo],"En proceso")</f>
        <v>0</v>
      </c>
      <c r="AA3" s="201">
        <f>COUNTIF(BORRADOR_PRODUCTOS[Shopify],"En proceso")</f>
        <v>15</v>
      </c>
    </row>
    <row r="4" spans="2:27" x14ac:dyDescent="0.35">
      <c r="V4" s="201" t="s">
        <v>1492</v>
      </c>
      <c r="W4" s="201">
        <f>COUNTIF(BORRADOR_PRODUCTOS[[BD ]],"En pausa")</f>
        <v>0</v>
      </c>
      <c r="X4" s="201">
        <f>COUNTIF(BORRADOR_PRODUCTOS[Plataforma],"En pausa")</f>
        <v>0</v>
      </c>
      <c r="Y4" s="201">
        <f>COUNTIF(BORRADOR_PRODUCTOS[Control Calidad],"En pausa")</f>
        <v>5</v>
      </c>
      <c r="Z4" s="201">
        <f>COUNTIF(BORRADOR_PRODUCTOS[Odoo],"En pausa")</f>
        <v>0</v>
      </c>
      <c r="AA4" s="201">
        <f>COUNTIF(BORRADOR_PRODUCTOS[Shopify],"En pausa")</f>
        <v>0</v>
      </c>
    </row>
    <row r="5" spans="2:27" x14ac:dyDescent="0.35">
      <c r="V5" s="201" t="s">
        <v>1560</v>
      </c>
      <c r="W5" s="201">
        <f>COUNTIF(BORRADOR_PRODUCTOS[[BD ]],"Caída")</f>
        <v>0</v>
      </c>
      <c r="X5" s="201">
        <f>COUNTIF(BORRADOR_PRODUCTOS[Plataforma],"Caída")</f>
        <v>5</v>
      </c>
      <c r="Y5" s="201">
        <f>COUNTIF(BORRADOR_PRODUCTOS[Control Calidad],"Caída")</f>
        <v>0</v>
      </c>
      <c r="Z5" s="201">
        <f>COUNTIF(BORRADOR_PRODUCTOS[Odoo],"Caída")</f>
        <v>0</v>
      </c>
      <c r="AA5" s="201">
        <f>COUNTIF(BORRADOR_PRODUCTOS[Shopify],"Caída")</f>
        <v>0</v>
      </c>
    </row>
    <row r="6" spans="2:27" x14ac:dyDescent="0.35">
      <c r="V6" s="201" t="s">
        <v>1501</v>
      </c>
      <c r="W6" s="201">
        <f>COUNTIF(BORRADOR_PRODUCTOS[[BD ]],"Pendiente")</f>
        <v>0</v>
      </c>
      <c r="X6" s="201">
        <f>COUNTIF(BORRADOR_PRODUCTOS[Plataforma],"Pendiente")</f>
        <v>0</v>
      </c>
      <c r="Y6" s="201">
        <f>COUNTIF(BORRADOR_PRODUCTOS[Control Calidad],"Pendiente")</f>
        <v>0</v>
      </c>
      <c r="Z6" s="201">
        <f>COUNTIF(BORRADOR_PRODUCTOS[Odoo],"Pendiente")</f>
        <v>8</v>
      </c>
      <c r="AA6" s="201">
        <f>COUNTIF(BORRADOR_PRODUCTOS[Shopify],"Pendiente")</f>
        <v>2</v>
      </c>
    </row>
    <row r="7" spans="2:27" x14ac:dyDescent="0.35">
      <c r="V7" s="201" t="s">
        <v>1131</v>
      </c>
      <c r="W7" s="201">
        <f>COUNTIF(BORRADOR_PRODUCTOS[[BD ]],"Lista")</f>
        <v>32</v>
      </c>
      <c r="X7" s="201">
        <f>COUNTIF(BORRADOR_PRODUCTOS[Plataforma],"Lista")</f>
        <v>22</v>
      </c>
      <c r="Y7" s="201">
        <f>COUNTIF(BORRADOR_PRODUCTOS[Control Calidad],"Lista")</f>
        <v>0</v>
      </c>
      <c r="Z7" s="201">
        <f>COUNTIF(BORRADOR_PRODUCTOS[Odoo],"Lista")</f>
        <v>0</v>
      </c>
      <c r="AA7" s="201">
        <f>COUNTIF(BORRADOR_PRODUCTOS[Shopify],"Lista")</f>
        <v>0</v>
      </c>
    </row>
    <row r="8" spans="2:27" x14ac:dyDescent="0.35">
      <c r="V8" s="201" t="s">
        <v>1582</v>
      </c>
      <c r="W8" s="201">
        <f>COUNTIF(BORRADOR_PRODUCTOS[[BD ]],"")</f>
        <v>64</v>
      </c>
      <c r="X8" s="201">
        <f>COUNTIF(BORRADOR_PRODUCTOS[Plataforma],"")</f>
        <v>71</v>
      </c>
      <c r="Y8" s="201">
        <f>COUNTIF(BORRADOR_PRODUCTOS[Control Calidad],"")</f>
        <v>77</v>
      </c>
      <c r="Z8" s="201">
        <f>COUNTIF(BORRADOR_PRODUCTOS[Odoo],"")</f>
        <v>97</v>
      </c>
      <c r="AA8" s="201">
        <f>COUNTIF(BORRADOR_PRODUCTOS[Shopify],"")</f>
        <v>88</v>
      </c>
    </row>
    <row r="11" spans="2:27" ht="39" x14ac:dyDescent="0.35">
      <c r="B11" s="30" t="s">
        <v>31</v>
      </c>
      <c r="C11" s="30" t="s">
        <v>757</v>
      </c>
      <c r="D11" s="30" t="s">
        <v>744</v>
      </c>
      <c r="E11" s="30" t="s">
        <v>192</v>
      </c>
      <c r="F11" s="31" t="s">
        <v>748</v>
      </c>
      <c r="G11" s="31" t="s">
        <v>81</v>
      </c>
      <c r="H11" s="30" t="s">
        <v>743</v>
      </c>
      <c r="I11" s="30" t="s">
        <v>92</v>
      </c>
      <c r="J11" s="30" t="s">
        <v>742</v>
      </c>
      <c r="K11" s="30" t="s">
        <v>201</v>
      </c>
      <c r="L11" s="30" t="s">
        <v>202</v>
      </c>
      <c r="M11" s="32" t="s">
        <v>188</v>
      </c>
      <c r="N11" s="30" t="s">
        <v>745</v>
      </c>
      <c r="O11" s="176" t="s">
        <v>1452</v>
      </c>
      <c r="P11" s="176" t="s">
        <v>1453</v>
      </c>
      <c r="Q11" s="176" t="s">
        <v>1454</v>
      </c>
      <c r="R11" s="176" t="s">
        <v>1313</v>
      </c>
      <c r="S11" s="176" t="s">
        <v>1455</v>
      </c>
      <c r="T11" s="32" t="s">
        <v>746</v>
      </c>
      <c r="U11" s="32" t="s">
        <v>747</v>
      </c>
    </row>
    <row r="12" spans="2:27" ht="24" x14ac:dyDescent="0.35">
      <c r="B12" s="27" t="s">
        <v>5</v>
      </c>
      <c r="C12" s="24" t="s">
        <v>1078</v>
      </c>
      <c r="D12" s="23">
        <v>1</v>
      </c>
      <c r="E12" s="23" t="s">
        <v>193</v>
      </c>
      <c r="F12" s="23" t="s">
        <v>749</v>
      </c>
      <c r="G12" s="23" t="str">
        <f>PRODUCTOS!F40</f>
        <v>0003-01-00033</v>
      </c>
      <c r="H12" s="23"/>
      <c r="I12" s="29" t="s">
        <v>161</v>
      </c>
      <c r="J12" s="25">
        <v>0.8</v>
      </c>
      <c r="K12" s="24" t="s">
        <v>137</v>
      </c>
      <c r="L12" s="24" t="s">
        <v>123</v>
      </c>
      <c r="M12" s="26" t="s">
        <v>189</v>
      </c>
      <c r="N12" s="24" t="s">
        <v>799</v>
      </c>
      <c r="O12" s="24" t="s">
        <v>1489</v>
      </c>
      <c r="P12" s="24" t="s">
        <v>1490</v>
      </c>
      <c r="Q12" s="24"/>
      <c r="R12" s="24"/>
      <c r="S12" s="24"/>
      <c r="T12" s="28"/>
      <c r="U12" s="28">
        <v>44133</v>
      </c>
    </row>
    <row r="13" spans="2:27" ht="24" x14ac:dyDescent="0.35">
      <c r="B13" s="27" t="s">
        <v>5</v>
      </c>
      <c r="C13" s="24" t="s">
        <v>1079</v>
      </c>
      <c r="D13" s="23">
        <v>2</v>
      </c>
      <c r="E13" s="23" t="s">
        <v>193</v>
      </c>
      <c r="F13" s="23" t="s">
        <v>749</v>
      </c>
      <c r="G13" s="23" t="str">
        <f>PRODUCTOS!F69</f>
        <v>0003-01-00062</v>
      </c>
      <c r="H13" s="23"/>
      <c r="I13" s="29" t="s">
        <v>161</v>
      </c>
      <c r="J13" s="25">
        <v>0.4</v>
      </c>
      <c r="K13" s="24" t="s">
        <v>137</v>
      </c>
      <c r="L13" s="24" t="s">
        <v>123</v>
      </c>
      <c r="M13" s="26" t="s">
        <v>189</v>
      </c>
      <c r="N13" s="24" t="s">
        <v>799</v>
      </c>
      <c r="O13" s="24"/>
      <c r="P13" s="24"/>
      <c r="Q13" s="24"/>
      <c r="R13" s="24"/>
      <c r="S13" s="24"/>
      <c r="T13" s="28"/>
      <c r="U13" s="28">
        <v>44133</v>
      </c>
    </row>
    <row r="14" spans="2:27" ht="24" x14ac:dyDescent="0.35">
      <c r="B14" s="27" t="s">
        <v>5</v>
      </c>
      <c r="C14" s="24" t="s">
        <v>1080</v>
      </c>
      <c r="D14" s="23">
        <v>3</v>
      </c>
      <c r="E14" s="23" t="s">
        <v>193</v>
      </c>
      <c r="F14" s="23" t="s">
        <v>749</v>
      </c>
      <c r="G14" s="23" t="str">
        <f>PRODUCTOS!F70</f>
        <v>0003-01-00063</v>
      </c>
      <c r="H14" s="23"/>
      <c r="I14" s="29" t="s">
        <v>161</v>
      </c>
      <c r="J14" s="25">
        <v>0.3</v>
      </c>
      <c r="K14" s="24" t="s">
        <v>137</v>
      </c>
      <c r="L14" s="24" t="s">
        <v>123</v>
      </c>
      <c r="M14" s="26" t="s">
        <v>189</v>
      </c>
      <c r="N14" s="24" t="s">
        <v>799</v>
      </c>
      <c r="O14" s="24"/>
      <c r="P14" s="24"/>
      <c r="Q14" s="24"/>
      <c r="R14" s="24"/>
      <c r="S14" s="24"/>
      <c r="T14" s="28"/>
      <c r="U14" s="28">
        <v>44133</v>
      </c>
    </row>
    <row r="15" spans="2:27" ht="24" x14ac:dyDescent="0.35">
      <c r="B15" s="27" t="s">
        <v>5</v>
      </c>
      <c r="C15" s="107" t="s">
        <v>1529</v>
      </c>
      <c r="D15" s="23">
        <v>4</v>
      </c>
      <c r="E15" s="23" t="s">
        <v>779</v>
      </c>
      <c r="F15" s="23" t="s">
        <v>749</v>
      </c>
      <c r="G15" s="23" t="str">
        <f>PRODUCTOS!F68</f>
        <v>0003-01-00061</v>
      </c>
      <c r="H15" s="23"/>
      <c r="I15" s="29" t="s">
        <v>161</v>
      </c>
      <c r="J15" s="25">
        <v>0.8</v>
      </c>
      <c r="K15" s="24"/>
      <c r="L15" s="24" t="s">
        <v>123</v>
      </c>
      <c r="M15" s="26" t="s">
        <v>751</v>
      </c>
      <c r="N15" s="24" t="s">
        <v>798</v>
      </c>
      <c r="O15" s="24" t="s">
        <v>1490</v>
      </c>
      <c r="P15" s="24" t="s">
        <v>1490</v>
      </c>
      <c r="Q15" s="24"/>
      <c r="R15" s="24"/>
      <c r="S15" s="24"/>
      <c r="T15" s="28"/>
      <c r="U15" s="28">
        <v>44133</v>
      </c>
    </row>
    <row r="16" spans="2:27" ht="20.5" customHeight="1" x14ac:dyDescent="0.35">
      <c r="B16" s="27" t="s">
        <v>5</v>
      </c>
      <c r="C16" s="124" t="s">
        <v>1084</v>
      </c>
      <c r="D16" s="23">
        <v>5</v>
      </c>
      <c r="E16" s="23" t="s">
        <v>765</v>
      </c>
      <c r="F16" s="23" t="s">
        <v>749</v>
      </c>
      <c r="G16" s="23" t="str">
        <f>PRODUCTOS!F42</f>
        <v>0003-02-00035</v>
      </c>
      <c r="H16" s="23"/>
      <c r="I16" s="29" t="s">
        <v>161</v>
      </c>
      <c r="J16" s="25">
        <v>0.5</v>
      </c>
      <c r="K16" s="24" t="s">
        <v>137</v>
      </c>
      <c r="L16" s="24" t="s">
        <v>123</v>
      </c>
      <c r="M16" s="26" t="s">
        <v>189</v>
      </c>
      <c r="N16" s="24" t="s">
        <v>800</v>
      </c>
      <c r="O16" s="24"/>
      <c r="P16" s="24"/>
      <c r="Q16" s="24"/>
      <c r="R16" s="24"/>
      <c r="S16" s="24"/>
      <c r="T16" s="28"/>
      <c r="U16" s="28">
        <v>44133</v>
      </c>
    </row>
    <row r="17" spans="2:21" ht="24" hidden="1" x14ac:dyDescent="0.35">
      <c r="B17" s="27" t="s">
        <v>4</v>
      </c>
      <c r="C17" s="24" t="s">
        <v>780</v>
      </c>
      <c r="D17" s="23">
        <v>1</v>
      </c>
      <c r="E17" s="23" t="s">
        <v>193</v>
      </c>
      <c r="F17" s="23" t="s">
        <v>749</v>
      </c>
      <c r="G17" s="23" t="str">
        <f>PRODUCTOS!F24</f>
        <v>0002-01-00017</v>
      </c>
      <c r="H17" s="23"/>
      <c r="I17" s="29" t="s">
        <v>1131</v>
      </c>
      <c r="J17" s="25">
        <v>1</v>
      </c>
      <c r="K17" s="24" t="s">
        <v>137</v>
      </c>
      <c r="L17" s="24" t="s">
        <v>99</v>
      </c>
      <c r="M17" s="26" t="s">
        <v>189</v>
      </c>
      <c r="N17" s="24" t="s">
        <v>1448</v>
      </c>
      <c r="O17" s="24" t="s">
        <v>1489</v>
      </c>
      <c r="P17" s="24" t="s">
        <v>1489</v>
      </c>
      <c r="Q17" s="24" t="s">
        <v>1490</v>
      </c>
      <c r="R17" s="24"/>
      <c r="S17" s="24" t="s">
        <v>1490</v>
      </c>
      <c r="T17" s="28"/>
      <c r="U17" s="28">
        <v>44160</v>
      </c>
    </row>
    <row r="18" spans="2:21" hidden="1" x14ac:dyDescent="0.35">
      <c r="B18" s="27" t="s">
        <v>4</v>
      </c>
      <c r="C18" s="24" t="s">
        <v>781</v>
      </c>
      <c r="D18" s="23">
        <v>2</v>
      </c>
      <c r="E18" s="23" t="s">
        <v>193</v>
      </c>
      <c r="F18" s="23" t="s">
        <v>750</v>
      </c>
      <c r="G18" s="23"/>
      <c r="H18" s="23"/>
      <c r="I18" s="29" t="s">
        <v>161</v>
      </c>
      <c r="J18" s="25">
        <v>0.3</v>
      </c>
      <c r="K18" s="24" t="s">
        <v>137</v>
      </c>
      <c r="L18" s="24" t="s">
        <v>99</v>
      </c>
      <c r="M18" s="26" t="s">
        <v>189</v>
      </c>
      <c r="N18" s="24" t="s">
        <v>801</v>
      </c>
      <c r="O18" s="24"/>
      <c r="P18" s="24"/>
      <c r="Q18" s="24"/>
      <c r="R18" s="24"/>
      <c r="S18" s="24"/>
      <c r="T18" s="28"/>
      <c r="U18" s="28">
        <v>44133</v>
      </c>
    </row>
    <row r="19" spans="2:21" hidden="1" x14ac:dyDescent="0.35">
      <c r="B19" s="27" t="s">
        <v>4</v>
      </c>
      <c r="C19" s="24" t="s">
        <v>941</v>
      </c>
      <c r="D19" s="23">
        <v>3</v>
      </c>
      <c r="E19" s="23" t="s">
        <v>779</v>
      </c>
      <c r="F19" s="23" t="s">
        <v>750</v>
      </c>
      <c r="G19" s="23"/>
      <c r="H19" s="23"/>
      <c r="I19" s="29" t="s">
        <v>161</v>
      </c>
      <c r="J19" s="25">
        <v>0.9</v>
      </c>
      <c r="K19" s="24" t="s">
        <v>129</v>
      </c>
      <c r="L19" s="24" t="s">
        <v>99</v>
      </c>
      <c r="M19" s="26" t="s">
        <v>751</v>
      </c>
      <c r="N19" s="24" t="s">
        <v>802</v>
      </c>
      <c r="O19" s="24"/>
      <c r="P19" s="24"/>
      <c r="Q19" s="24"/>
      <c r="R19" s="24"/>
      <c r="S19" s="24"/>
      <c r="T19" s="28"/>
      <c r="U19" s="28">
        <v>44133</v>
      </c>
    </row>
    <row r="20" spans="2:21" hidden="1" x14ac:dyDescent="0.35">
      <c r="B20" s="27" t="s">
        <v>4</v>
      </c>
      <c r="C20" s="24" t="s">
        <v>782</v>
      </c>
      <c r="D20" s="23">
        <v>4</v>
      </c>
      <c r="E20" s="23" t="s">
        <v>779</v>
      </c>
      <c r="F20" s="23" t="s">
        <v>749</v>
      </c>
      <c r="G20" s="23" t="str">
        <f>PRODUCTOS!F29</f>
        <v>0002-01-00022</v>
      </c>
      <c r="H20" s="23"/>
      <c r="I20" s="29" t="s">
        <v>161</v>
      </c>
      <c r="J20" s="25">
        <v>0.5</v>
      </c>
      <c r="K20" s="24" t="s">
        <v>129</v>
      </c>
      <c r="L20" s="24" t="s">
        <v>129</v>
      </c>
      <c r="M20" s="26" t="s">
        <v>751</v>
      </c>
      <c r="N20" s="24" t="s">
        <v>803</v>
      </c>
      <c r="O20" s="24"/>
      <c r="P20" s="24"/>
      <c r="Q20" s="24"/>
      <c r="R20" s="24"/>
      <c r="S20" s="24"/>
      <c r="T20" s="28"/>
      <c r="U20" s="28">
        <v>44133</v>
      </c>
    </row>
    <row r="21" spans="2:21" hidden="1" x14ac:dyDescent="0.35">
      <c r="B21" s="27" t="s">
        <v>18</v>
      </c>
      <c r="C21" s="24" t="s">
        <v>818</v>
      </c>
      <c r="D21" s="23">
        <v>1</v>
      </c>
      <c r="E21" s="23" t="s">
        <v>193</v>
      </c>
      <c r="F21" s="23" t="s">
        <v>749</v>
      </c>
      <c r="G21" s="23" t="str">
        <f>PRODUCTOS!F60</f>
        <v>0016-01-00053</v>
      </c>
      <c r="H21" s="23"/>
      <c r="I21" s="29" t="s">
        <v>1131</v>
      </c>
      <c r="J21" s="25">
        <v>1</v>
      </c>
      <c r="K21" s="24" t="s">
        <v>137</v>
      </c>
      <c r="L21" s="24" t="s">
        <v>819</v>
      </c>
      <c r="M21" s="26" t="s">
        <v>189</v>
      </c>
      <c r="N21" s="24" t="s">
        <v>820</v>
      </c>
      <c r="O21" s="24" t="s">
        <v>1489</v>
      </c>
      <c r="P21" s="24" t="s">
        <v>1489</v>
      </c>
      <c r="Q21" s="24" t="s">
        <v>1490</v>
      </c>
      <c r="R21" s="24"/>
      <c r="S21" s="24"/>
      <c r="T21" s="28"/>
      <c r="U21" s="28">
        <v>44133</v>
      </c>
    </row>
    <row r="22" spans="2:21" ht="24" hidden="1" x14ac:dyDescent="0.35">
      <c r="B22" s="27" t="s">
        <v>18</v>
      </c>
      <c r="C22" s="24" t="s">
        <v>822</v>
      </c>
      <c r="D22" s="23">
        <v>2</v>
      </c>
      <c r="E22" s="23" t="s">
        <v>193</v>
      </c>
      <c r="F22" s="23" t="s">
        <v>750</v>
      </c>
      <c r="G22" s="23"/>
      <c r="H22" s="23"/>
      <c r="I22" s="29" t="s">
        <v>161</v>
      </c>
      <c r="J22" s="25">
        <v>0.4</v>
      </c>
      <c r="K22" s="24" t="s">
        <v>137</v>
      </c>
      <c r="L22" s="24" t="s">
        <v>113</v>
      </c>
      <c r="M22" s="26" t="s">
        <v>189</v>
      </c>
      <c r="N22" s="24" t="s">
        <v>823</v>
      </c>
      <c r="O22" s="24"/>
      <c r="P22" s="24"/>
      <c r="Q22" s="24"/>
      <c r="R22" s="24"/>
      <c r="S22" s="24"/>
      <c r="T22" s="28"/>
      <c r="U22" s="28">
        <v>44133</v>
      </c>
    </row>
    <row r="23" spans="2:21" ht="24" hidden="1" x14ac:dyDescent="0.35">
      <c r="B23" s="27" t="s">
        <v>18</v>
      </c>
      <c r="C23" s="24" t="s">
        <v>824</v>
      </c>
      <c r="D23" s="23">
        <v>3</v>
      </c>
      <c r="E23" s="23" t="s">
        <v>193</v>
      </c>
      <c r="F23" s="23" t="s">
        <v>750</v>
      </c>
      <c r="G23" s="23"/>
      <c r="H23" s="23"/>
      <c r="I23" s="29" t="s">
        <v>161</v>
      </c>
      <c r="J23" s="25">
        <v>0.3</v>
      </c>
      <c r="K23" s="24" t="s">
        <v>137</v>
      </c>
      <c r="L23" s="24" t="s">
        <v>819</v>
      </c>
      <c r="M23" s="26" t="s">
        <v>189</v>
      </c>
      <c r="N23" s="24" t="s">
        <v>821</v>
      </c>
      <c r="O23" s="24"/>
      <c r="P23" s="24"/>
      <c r="Q23" s="24"/>
      <c r="R23" s="24"/>
      <c r="S23" s="24"/>
      <c r="T23" s="28"/>
      <c r="U23" s="28">
        <v>44133</v>
      </c>
    </row>
    <row r="24" spans="2:21" ht="24" hidden="1" x14ac:dyDescent="0.35">
      <c r="B24" s="27" t="s">
        <v>18</v>
      </c>
      <c r="C24" s="24" t="s">
        <v>825</v>
      </c>
      <c r="D24" s="23">
        <v>4</v>
      </c>
      <c r="E24" s="23" t="s">
        <v>193</v>
      </c>
      <c r="F24" s="23" t="s">
        <v>750</v>
      </c>
      <c r="G24" s="23"/>
      <c r="H24" s="23"/>
      <c r="I24" s="29" t="s">
        <v>162</v>
      </c>
      <c r="J24" s="25">
        <v>0</v>
      </c>
      <c r="K24" s="24" t="s">
        <v>754</v>
      </c>
      <c r="L24" s="24" t="s">
        <v>819</v>
      </c>
      <c r="M24" s="26" t="s">
        <v>766</v>
      </c>
      <c r="N24" s="24" t="s">
        <v>826</v>
      </c>
      <c r="O24" s="24"/>
      <c r="P24" s="24"/>
      <c r="Q24" s="24"/>
      <c r="R24" s="24"/>
      <c r="S24" s="24"/>
      <c r="T24" s="28"/>
      <c r="U24" s="28">
        <v>44133</v>
      </c>
    </row>
    <row r="25" spans="2:21" hidden="1" x14ac:dyDescent="0.35">
      <c r="B25" s="27" t="s">
        <v>11</v>
      </c>
      <c r="C25" s="24" t="s">
        <v>773</v>
      </c>
      <c r="D25" s="23">
        <v>1</v>
      </c>
      <c r="E25" s="23" t="s">
        <v>193</v>
      </c>
      <c r="F25" s="23" t="s">
        <v>749</v>
      </c>
      <c r="G25" s="23" t="str">
        <f>PRODUCTOS!F21</f>
        <v>0010-01-00014</v>
      </c>
      <c r="H25" s="23"/>
      <c r="I25" s="29" t="s">
        <v>1131</v>
      </c>
      <c r="J25" s="25">
        <v>1</v>
      </c>
      <c r="K25" s="24" t="s">
        <v>137</v>
      </c>
      <c r="L25" s="24" t="s">
        <v>169</v>
      </c>
      <c r="M25" s="26" t="s">
        <v>189</v>
      </c>
      <c r="N25" s="24" t="s">
        <v>797</v>
      </c>
      <c r="O25" s="24" t="s">
        <v>1489</v>
      </c>
      <c r="P25" s="24" t="s">
        <v>1489</v>
      </c>
      <c r="Q25" s="24" t="s">
        <v>1490</v>
      </c>
      <c r="R25" s="24" t="s">
        <v>1501</v>
      </c>
      <c r="S25" s="24" t="s">
        <v>1490</v>
      </c>
      <c r="T25" s="28"/>
      <c r="U25" s="28">
        <v>44167</v>
      </c>
    </row>
    <row r="26" spans="2:21" ht="24" hidden="1" x14ac:dyDescent="0.35">
      <c r="B26" s="27" t="s">
        <v>11</v>
      </c>
      <c r="C26" s="24" t="s">
        <v>774</v>
      </c>
      <c r="D26" s="23">
        <v>2</v>
      </c>
      <c r="E26" s="23" t="s">
        <v>193</v>
      </c>
      <c r="F26" s="23" t="s">
        <v>749</v>
      </c>
      <c r="G26" s="23" t="str">
        <f>PRODUCTOS!F22</f>
        <v>0010-01-00015</v>
      </c>
      <c r="H26" s="23"/>
      <c r="I26" s="29" t="s">
        <v>161</v>
      </c>
      <c r="J26" s="25">
        <v>0.7</v>
      </c>
      <c r="K26" s="24" t="s">
        <v>137</v>
      </c>
      <c r="L26" s="24" t="s">
        <v>169</v>
      </c>
      <c r="M26" s="26" t="s">
        <v>189</v>
      </c>
      <c r="N26" s="24" t="s">
        <v>796</v>
      </c>
      <c r="O26" s="24" t="s">
        <v>1490</v>
      </c>
      <c r="P26" s="24" t="s">
        <v>1490</v>
      </c>
      <c r="Q26" s="24"/>
      <c r="R26" s="24"/>
      <c r="S26" s="24"/>
      <c r="T26" s="28"/>
      <c r="U26" s="28">
        <v>44167</v>
      </c>
    </row>
    <row r="27" spans="2:21" ht="24" hidden="1" x14ac:dyDescent="0.35">
      <c r="B27" s="27" t="s">
        <v>11</v>
      </c>
      <c r="C27" s="24" t="s">
        <v>775</v>
      </c>
      <c r="D27" s="23">
        <v>3</v>
      </c>
      <c r="E27" s="23" t="s">
        <v>193</v>
      </c>
      <c r="F27" s="23" t="s">
        <v>749</v>
      </c>
      <c r="G27" s="23" t="str">
        <f>PRODUCTOS!F20</f>
        <v>0010-01-00013</v>
      </c>
      <c r="H27" s="23"/>
      <c r="I27" s="29" t="s">
        <v>161</v>
      </c>
      <c r="J27" s="25">
        <v>0.5</v>
      </c>
      <c r="K27" s="24" t="s">
        <v>133</v>
      </c>
      <c r="L27" s="24" t="s">
        <v>169</v>
      </c>
      <c r="M27" s="26" t="s">
        <v>766</v>
      </c>
      <c r="N27" s="24" t="s">
        <v>795</v>
      </c>
      <c r="O27" s="24" t="s">
        <v>1490</v>
      </c>
      <c r="P27" s="24" t="s">
        <v>1490</v>
      </c>
      <c r="Q27" s="24"/>
      <c r="R27" s="24"/>
      <c r="S27" s="24"/>
      <c r="T27" s="28"/>
      <c r="U27" s="28">
        <v>44167</v>
      </c>
    </row>
    <row r="28" spans="2:21" hidden="1" x14ac:dyDescent="0.35">
      <c r="B28" s="27" t="s">
        <v>11</v>
      </c>
      <c r="C28" s="24" t="s">
        <v>776</v>
      </c>
      <c r="D28" s="23">
        <v>4</v>
      </c>
      <c r="E28" s="23" t="s">
        <v>193</v>
      </c>
      <c r="F28" s="23" t="s">
        <v>750</v>
      </c>
      <c r="G28" s="23"/>
      <c r="H28" s="23"/>
      <c r="I28" s="29" t="s">
        <v>161</v>
      </c>
      <c r="J28" s="25">
        <v>0.3</v>
      </c>
      <c r="K28" s="24" t="s">
        <v>137</v>
      </c>
      <c r="L28" s="24" t="s">
        <v>169</v>
      </c>
      <c r="M28" s="26" t="s">
        <v>189</v>
      </c>
      <c r="N28" s="24" t="s">
        <v>793</v>
      </c>
      <c r="O28" s="24" t="s">
        <v>1489</v>
      </c>
      <c r="P28" s="24"/>
      <c r="Q28" s="24"/>
      <c r="R28" s="24"/>
      <c r="S28" s="24"/>
      <c r="T28" s="28"/>
      <c r="U28" s="28">
        <v>44167</v>
      </c>
    </row>
    <row r="29" spans="2:21" hidden="1" x14ac:dyDescent="0.35">
      <c r="B29" s="27" t="s">
        <v>11</v>
      </c>
      <c r="C29" s="24" t="s">
        <v>777</v>
      </c>
      <c r="D29" s="23">
        <v>5</v>
      </c>
      <c r="E29" s="23" t="s">
        <v>193</v>
      </c>
      <c r="F29" s="23" t="s">
        <v>750</v>
      </c>
      <c r="G29" s="23"/>
      <c r="H29" s="23"/>
      <c r="I29" s="29" t="s">
        <v>161</v>
      </c>
      <c r="J29" s="25">
        <v>0.2</v>
      </c>
      <c r="K29" s="24" t="s">
        <v>137</v>
      </c>
      <c r="L29" s="24" t="s">
        <v>169</v>
      </c>
      <c r="M29" s="26" t="s">
        <v>189</v>
      </c>
      <c r="N29" s="24" t="s">
        <v>793</v>
      </c>
      <c r="O29" s="24" t="s">
        <v>1489</v>
      </c>
      <c r="P29" s="24"/>
      <c r="Q29" s="24"/>
      <c r="R29" s="24"/>
      <c r="S29" s="24"/>
      <c r="T29" s="28"/>
      <c r="U29" s="28">
        <v>44167</v>
      </c>
    </row>
    <row r="30" spans="2:21" hidden="1" x14ac:dyDescent="0.35">
      <c r="B30" s="27" t="s">
        <v>11</v>
      </c>
      <c r="C30" s="24" t="s">
        <v>778</v>
      </c>
      <c r="D30" s="23">
        <v>6</v>
      </c>
      <c r="E30" s="23" t="s">
        <v>193</v>
      </c>
      <c r="F30" s="23" t="s">
        <v>750</v>
      </c>
      <c r="G30" s="23"/>
      <c r="H30" s="23"/>
      <c r="I30" s="29" t="s">
        <v>162</v>
      </c>
      <c r="J30" s="25">
        <v>0</v>
      </c>
      <c r="K30" s="24" t="s">
        <v>137</v>
      </c>
      <c r="L30" s="24" t="s">
        <v>169</v>
      </c>
      <c r="M30" s="26" t="s">
        <v>189</v>
      </c>
      <c r="N30" s="24" t="s">
        <v>794</v>
      </c>
      <c r="O30" s="24"/>
      <c r="P30" s="24"/>
      <c r="Q30" s="24"/>
      <c r="R30" s="24"/>
      <c r="S30" s="24"/>
      <c r="T30" s="28"/>
      <c r="U30" s="28">
        <v>44133</v>
      </c>
    </row>
    <row r="31" spans="2:21" ht="24" hidden="1" x14ac:dyDescent="0.35">
      <c r="B31" s="27" t="s">
        <v>9</v>
      </c>
      <c r="C31" s="24" t="s">
        <v>59</v>
      </c>
      <c r="D31" s="23">
        <v>1</v>
      </c>
      <c r="E31" s="23" t="s">
        <v>193</v>
      </c>
      <c r="F31" s="23" t="s">
        <v>749</v>
      </c>
      <c r="G31" s="23" t="str">
        <f>PRODUCTOS!F14</f>
        <v>0008-01-00007</v>
      </c>
      <c r="H31" s="23"/>
      <c r="I31" s="29" t="s">
        <v>161</v>
      </c>
      <c r="J31" s="25">
        <v>0.5</v>
      </c>
      <c r="K31" s="24" t="s">
        <v>137</v>
      </c>
      <c r="L31" s="24" t="s">
        <v>99</v>
      </c>
      <c r="M31" s="26" t="s">
        <v>755</v>
      </c>
      <c r="N31" s="24" t="s">
        <v>753</v>
      </c>
      <c r="O31" s="24" t="s">
        <v>1490</v>
      </c>
      <c r="P31" s="24" t="s">
        <v>1490</v>
      </c>
      <c r="Q31" s="24"/>
      <c r="R31" s="24" t="s">
        <v>1501</v>
      </c>
      <c r="S31" s="24" t="s">
        <v>1501</v>
      </c>
      <c r="T31" s="28"/>
      <c r="U31" s="28">
        <v>44167</v>
      </c>
    </row>
    <row r="32" spans="2:21" ht="24" hidden="1" x14ac:dyDescent="0.35">
      <c r="B32" s="27" t="s">
        <v>846</v>
      </c>
      <c r="C32" s="24" t="s">
        <v>60</v>
      </c>
      <c r="D32" s="23">
        <v>2</v>
      </c>
      <c r="E32" s="23" t="s">
        <v>193</v>
      </c>
      <c r="F32" s="23" t="s">
        <v>749</v>
      </c>
      <c r="G32" s="23" t="str">
        <f>PRODUCTOS!F15</f>
        <v>0022-01-00008</v>
      </c>
      <c r="H32" s="23"/>
      <c r="I32" s="29" t="s">
        <v>161</v>
      </c>
      <c r="J32" s="25">
        <v>0.5</v>
      </c>
      <c r="K32" s="24" t="s">
        <v>137</v>
      </c>
      <c r="L32" s="24" t="s">
        <v>169</v>
      </c>
      <c r="M32" s="26" t="s">
        <v>755</v>
      </c>
      <c r="N32" s="24" t="s">
        <v>783</v>
      </c>
      <c r="O32" s="24" t="s">
        <v>1490</v>
      </c>
      <c r="P32" s="24"/>
      <c r="Q32" s="24"/>
      <c r="R32" s="24"/>
      <c r="S32" s="24"/>
      <c r="T32" s="28"/>
      <c r="U32" s="28">
        <v>44133</v>
      </c>
    </row>
    <row r="33" spans="2:21" ht="36" hidden="1" x14ac:dyDescent="0.35">
      <c r="B33" s="27" t="s">
        <v>8</v>
      </c>
      <c r="C33" s="24" t="s">
        <v>922</v>
      </c>
      <c r="D33" s="23">
        <v>1</v>
      </c>
      <c r="E33" s="23" t="s">
        <v>193</v>
      </c>
      <c r="F33" s="23" t="s">
        <v>749</v>
      </c>
      <c r="G33" s="23" t="str">
        <f>PRODUCTOS!F36</f>
        <v>0007-01-00029</v>
      </c>
      <c r="H33" s="23"/>
      <c r="I33" s="29" t="s">
        <v>1131</v>
      </c>
      <c r="J33" s="25">
        <v>1</v>
      </c>
      <c r="K33" s="24" t="s">
        <v>137</v>
      </c>
      <c r="L33" s="24" t="s">
        <v>95</v>
      </c>
      <c r="M33" s="26" t="s">
        <v>189</v>
      </c>
      <c r="N33" s="24" t="s">
        <v>1449</v>
      </c>
      <c r="O33" s="24" t="s">
        <v>1489</v>
      </c>
      <c r="P33" s="24" t="s">
        <v>1489</v>
      </c>
      <c r="Q33" s="24" t="s">
        <v>1490</v>
      </c>
      <c r="R33" s="24" t="s">
        <v>1501</v>
      </c>
      <c r="S33" s="24" t="s">
        <v>1490</v>
      </c>
      <c r="T33" s="28"/>
      <c r="U33" s="28">
        <v>44167</v>
      </c>
    </row>
    <row r="34" spans="2:21" ht="36" hidden="1" x14ac:dyDescent="0.35">
      <c r="B34" s="27" t="s">
        <v>8</v>
      </c>
      <c r="C34" s="24" t="s">
        <v>811</v>
      </c>
      <c r="D34" s="23">
        <v>2</v>
      </c>
      <c r="E34" s="23" t="s">
        <v>193</v>
      </c>
      <c r="F34" s="23" t="s">
        <v>750</v>
      </c>
      <c r="G34" s="23"/>
      <c r="H34" s="23"/>
      <c r="I34" s="29" t="s">
        <v>162</v>
      </c>
      <c r="J34" s="25">
        <v>0.1</v>
      </c>
      <c r="K34" s="24" t="s">
        <v>137</v>
      </c>
      <c r="L34" s="24" t="s">
        <v>95</v>
      </c>
      <c r="M34" s="26" t="s">
        <v>189</v>
      </c>
      <c r="N34" s="24" t="s">
        <v>808</v>
      </c>
      <c r="O34" s="24"/>
      <c r="P34" s="24"/>
      <c r="Q34" s="24"/>
      <c r="R34" s="24"/>
      <c r="S34" s="24"/>
      <c r="T34" s="28"/>
      <c r="U34" s="28">
        <v>44133</v>
      </c>
    </row>
    <row r="35" spans="2:21" hidden="1" x14ac:dyDescent="0.35">
      <c r="B35" s="27" t="s">
        <v>8</v>
      </c>
      <c r="C35" s="24" t="s">
        <v>812</v>
      </c>
      <c r="D35" s="23">
        <v>3</v>
      </c>
      <c r="E35" s="23" t="s">
        <v>193</v>
      </c>
      <c r="F35" s="23" t="s">
        <v>750</v>
      </c>
      <c r="G35" s="23"/>
      <c r="H35" s="23"/>
      <c r="I35" s="29" t="s">
        <v>162</v>
      </c>
      <c r="J35" s="25">
        <v>0.1</v>
      </c>
      <c r="K35" s="24" t="s">
        <v>137</v>
      </c>
      <c r="L35" s="24" t="s">
        <v>95</v>
      </c>
      <c r="M35" s="26" t="s">
        <v>189</v>
      </c>
      <c r="N35" s="24" t="s">
        <v>809</v>
      </c>
      <c r="O35" s="24"/>
      <c r="P35" s="24"/>
      <c r="Q35" s="24"/>
      <c r="R35" s="24"/>
      <c r="S35" s="24"/>
      <c r="T35" s="28"/>
      <c r="U35" s="28">
        <v>44133</v>
      </c>
    </row>
    <row r="36" spans="2:21" hidden="1" x14ac:dyDescent="0.35">
      <c r="B36" s="27" t="s">
        <v>8</v>
      </c>
      <c r="C36" s="24" t="s">
        <v>813</v>
      </c>
      <c r="D36" s="23">
        <v>4</v>
      </c>
      <c r="E36" s="23" t="s">
        <v>193</v>
      </c>
      <c r="F36" s="23" t="s">
        <v>750</v>
      </c>
      <c r="G36" s="23"/>
      <c r="H36" s="23"/>
      <c r="I36" s="29" t="s">
        <v>162</v>
      </c>
      <c r="J36" s="25">
        <v>0.1</v>
      </c>
      <c r="K36" s="24" t="s">
        <v>137</v>
      </c>
      <c r="L36" s="24" t="s">
        <v>95</v>
      </c>
      <c r="M36" s="26" t="s">
        <v>189</v>
      </c>
      <c r="N36" s="24" t="s">
        <v>810</v>
      </c>
      <c r="O36" s="24"/>
      <c r="P36" s="24"/>
      <c r="Q36" s="24"/>
      <c r="R36" s="24"/>
      <c r="S36" s="24"/>
      <c r="T36" s="28"/>
      <c r="U36" s="28">
        <v>44133</v>
      </c>
    </row>
    <row r="37" spans="2:21" ht="24" hidden="1" x14ac:dyDescent="0.35">
      <c r="B37" s="27" t="s">
        <v>28</v>
      </c>
      <c r="C37" s="24" t="s">
        <v>816</v>
      </c>
      <c r="D37" s="23">
        <v>1</v>
      </c>
      <c r="E37" s="23" t="s">
        <v>193</v>
      </c>
      <c r="F37" s="23" t="s">
        <v>749</v>
      </c>
      <c r="G37" s="23" t="str">
        <f>PRODUCTOS!F23</f>
        <v>0018-01-00016</v>
      </c>
      <c r="H37" s="23"/>
      <c r="I37" s="29" t="s">
        <v>1131</v>
      </c>
      <c r="J37" s="25">
        <v>1</v>
      </c>
      <c r="K37" s="24" t="s">
        <v>137</v>
      </c>
      <c r="L37" s="24" t="s">
        <v>772</v>
      </c>
      <c r="M37" s="26" t="s">
        <v>189</v>
      </c>
      <c r="N37" s="24" t="s">
        <v>791</v>
      </c>
      <c r="O37" s="24" t="s">
        <v>1489</v>
      </c>
      <c r="P37" s="24" t="s">
        <v>1489</v>
      </c>
      <c r="Q37" s="24" t="s">
        <v>1490</v>
      </c>
      <c r="R37" s="24"/>
      <c r="S37" s="24" t="s">
        <v>1490</v>
      </c>
      <c r="T37" s="28"/>
      <c r="U37" s="28">
        <v>44167</v>
      </c>
    </row>
    <row r="38" spans="2:21" ht="36" hidden="1" x14ac:dyDescent="0.35">
      <c r="B38" s="27" t="s">
        <v>28</v>
      </c>
      <c r="C38" s="24" t="s">
        <v>817</v>
      </c>
      <c r="D38" s="23">
        <v>2</v>
      </c>
      <c r="E38" s="23" t="s">
        <v>193</v>
      </c>
      <c r="F38" s="23" t="s">
        <v>749</v>
      </c>
      <c r="G38" s="23" t="str">
        <f>PRODUCTOS!F92</f>
        <v>0018-01-00085</v>
      </c>
      <c r="H38" s="23"/>
      <c r="I38" s="29" t="s">
        <v>161</v>
      </c>
      <c r="J38" s="25">
        <v>0.5</v>
      </c>
      <c r="K38" s="24" t="s">
        <v>137</v>
      </c>
      <c r="L38" s="24" t="s">
        <v>772</v>
      </c>
      <c r="M38" s="26" t="s">
        <v>189</v>
      </c>
      <c r="N38" s="24" t="s">
        <v>815</v>
      </c>
      <c r="O38" s="24"/>
      <c r="P38" s="24"/>
      <c r="Q38" s="24"/>
      <c r="R38" s="24"/>
      <c r="S38" s="24"/>
      <c r="T38" s="28"/>
      <c r="U38" s="28">
        <v>44133</v>
      </c>
    </row>
    <row r="39" spans="2:21" ht="24" hidden="1" x14ac:dyDescent="0.35">
      <c r="B39" s="27" t="s">
        <v>6</v>
      </c>
      <c r="C39" s="24" t="s">
        <v>945</v>
      </c>
      <c r="D39" s="23">
        <v>1</v>
      </c>
      <c r="E39" s="23" t="s">
        <v>193</v>
      </c>
      <c r="F39" s="23" t="s">
        <v>749</v>
      </c>
      <c r="G39" s="23" t="str">
        <f>PRODUCTOS!F17</f>
        <v>0004-01-00010</v>
      </c>
      <c r="H39" s="23"/>
      <c r="I39" s="29" t="s">
        <v>1492</v>
      </c>
      <c r="J39" s="25">
        <v>0.7</v>
      </c>
      <c r="K39" s="24" t="s">
        <v>754</v>
      </c>
      <c r="L39" s="24" t="s">
        <v>125</v>
      </c>
      <c r="M39" s="26" t="s">
        <v>756</v>
      </c>
      <c r="N39" s="24" t="s">
        <v>784</v>
      </c>
      <c r="O39" s="24" t="s">
        <v>1490</v>
      </c>
      <c r="P39" s="24"/>
      <c r="Q39" s="24"/>
      <c r="R39" s="24"/>
      <c r="S39" s="24"/>
      <c r="T39" s="28"/>
      <c r="U39" s="28">
        <v>44167</v>
      </c>
    </row>
    <row r="40" spans="2:21" hidden="1" x14ac:dyDescent="0.35">
      <c r="B40" s="27" t="s">
        <v>6</v>
      </c>
      <c r="C40" s="24" t="s">
        <v>945</v>
      </c>
      <c r="D40" s="23">
        <v>1</v>
      </c>
      <c r="E40" s="23" t="s">
        <v>765</v>
      </c>
      <c r="F40" s="23" t="s">
        <v>749</v>
      </c>
      <c r="G40" s="23" t="str">
        <f>PRODUCTOS!F35</f>
        <v>0004-02-00028</v>
      </c>
      <c r="H40" s="23"/>
      <c r="I40" s="29" t="s">
        <v>1492</v>
      </c>
      <c r="J40" s="25">
        <v>0.5</v>
      </c>
      <c r="K40" s="24" t="s">
        <v>754</v>
      </c>
      <c r="L40" s="24" t="s">
        <v>125</v>
      </c>
      <c r="M40" s="26" t="s">
        <v>756</v>
      </c>
      <c r="N40" s="24" t="s">
        <v>830</v>
      </c>
      <c r="O40" s="24"/>
      <c r="P40" s="24"/>
      <c r="Q40" s="24"/>
      <c r="R40" s="24"/>
      <c r="S40" s="24"/>
      <c r="T40" s="28"/>
      <c r="U40" s="28">
        <v>44133</v>
      </c>
    </row>
    <row r="41" spans="2:21" ht="24" hidden="1" x14ac:dyDescent="0.35">
      <c r="B41" s="27" t="s">
        <v>6</v>
      </c>
      <c r="C41" s="24" t="s">
        <v>687</v>
      </c>
      <c r="D41" s="23">
        <v>2</v>
      </c>
      <c r="E41" s="23" t="s">
        <v>193</v>
      </c>
      <c r="F41" s="23" t="s">
        <v>749</v>
      </c>
      <c r="G41" s="23" t="str">
        <f>PRODUCTOS!F18</f>
        <v>0004-01-00011</v>
      </c>
      <c r="H41" s="23"/>
      <c r="I41" s="29" t="s">
        <v>1492</v>
      </c>
      <c r="J41" s="25">
        <v>0.6</v>
      </c>
      <c r="K41" s="24" t="s">
        <v>754</v>
      </c>
      <c r="L41" s="24" t="s">
        <v>125</v>
      </c>
      <c r="M41" s="26" t="s">
        <v>756</v>
      </c>
      <c r="N41" s="24" t="s">
        <v>784</v>
      </c>
      <c r="O41" s="24" t="s">
        <v>1490</v>
      </c>
      <c r="P41" s="24"/>
      <c r="Q41" s="24"/>
      <c r="R41" s="24"/>
      <c r="S41" s="24"/>
      <c r="T41" s="28"/>
      <c r="U41" s="28">
        <v>44167</v>
      </c>
    </row>
    <row r="42" spans="2:21" ht="24" hidden="1" x14ac:dyDescent="0.35">
      <c r="B42" s="27" t="s">
        <v>6</v>
      </c>
      <c r="C42" s="24" t="s">
        <v>814</v>
      </c>
      <c r="D42" s="23">
        <v>3</v>
      </c>
      <c r="E42" s="23" t="s">
        <v>765</v>
      </c>
      <c r="F42" s="23" t="s">
        <v>749</v>
      </c>
      <c r="G42" s="23" t="str">
        <f>PRODUCTOS!F37</f>
        <v>0004-02-00030</v>
      </c>
      <c r="H42" s="23"/>
      <c r="I42" s="29" t="s">
        <v>1131</v>
      </c>
      <c r="J42" s="25">
        <v>1</v>
      </c>
      <c r="K42" s="24" t="s">
        <v>137</v>
      </c>
      <c r="L42" s="24" t="s">
        <v>125</v>
      </c>
      <c r="M42" s="26" t="s">
        <v>189</v>
      </c>
      <c r="N42" s="24" t="s">
        <v>1451</v>
      </c>
      <c r="O42" s="24" t="s">
        <v>1489</v>
      </c>
      <c r="P42" s="24" t="s">
        <v>1489</v>
      </c>
      <c r="Q42" s="24" t="s">
        <v>1490</v>
      </c>
      <c r="R42" s="24"/>
      <c r="S42" s="24"/>
      <c r="T42" s="28"/>
      <c r="U42" s="28">
        <v>44167</v>
      </c>
    </row>
    <row r="43" spans="2:21" ht="24" hidden="1" x14ac:dyDescent="0.35">
      <c r="B43" s="27" t="s">
        <v>13</v>
      </c>
      <c r="C43" s="24" t="s">
        <v>40</v>
      </c>
      <c r="D43" s="23">
        <v>1</v>
      </c>
      <c r="E43" s="23" t="s">
        <v>193</v>
      </c>
      <c r="F43" s="23" t="s">
        <v>749</v>
      </c>
      <c r="G43" s="23" t="str">
        <f>PRODUCTOS!F8</f>
        <v>0012-01-00001</v>
      </c>
      <c r="H43" s="23"/>
      <c r="I43" s="29" t="s">
        <v>161</v>
      </c>
      <c r="J43" s="25">
        <v>0.5</v>
      </c>
      <c r="K43" s="24" t="s">
        <v>137</v>
      </c>
      <c r="L43" s="24" t="s">
        <v>139</v>
      </c>
      <c r="M43" s="26" t="s">
        <v>189</v>
      </c>
      <c r="N43" s="24" t="s">
        <v>807</v>
      </c>
      <c r="O43" s="24" t="s">
        <v>1490</v>
      </c>
      <c r="P43" s="24"/>
      <c r="Q43" s="24"/>
      <c r="R43" s="24"/>
      <c r="S43" s="24"/>
      <c r="T43" s="28"/>
      <c r="U43" s="28">
        <v>44133</v>
      </c>
    </row>
    <row r="44" spans="2:21" ht="24" hidden="1" x14ac:dyDescent="0.35">
      <c r="B44" s="27" t="s">
        <v>13</v>
      </c>
      <c r="C44" s="24" t="s">
        <v>804</v>
      </c>
      <c r="D44" s="23">
        <v>1</v>
      </c>
      <c r="E44" s="23" t="s">
        <v>765</v>
      </c>
      <c r="F44" s="23" t="s">
        <v>749</v>
      </c>
      <c r="G44" s="23" t="str">
        <f>PRODUCTOS!F54</f>
        <v>0012-02-00047</v>
      </c>
      <c r="H44" s="23"/>
      <c r="I44" s="29" t="s">
        <v>162</v>
      </c>
      <c r="J44" s="25">
        <v>0</v>
      </c>
      <c r="K44" s="24" t="s">
        <v>137</v>
      </c>
      <c r="L44" s="24" t="s">
        <v>164</v>
      </c>
      <c r="M44" s="26" t="s">
        <v>189</v>
      </c>
      <c r="N44" s="24" t="s">
        <v>806</v>
      </c>
      <c r="O44" s="24"/>
      <c r="P44" s="24"/>
      <c r="Q44" s="24"/>
      <c r="R44" s="24"/>
      <c r="S44" s="24"/>
      <c r="T44" s="28"/>
      <c r="U44" s="28">
        <v>44133</v>
      </c>
    </row>
    <row r="45" spans="2:21" ht="24" hidden="1" x14ac:dyDescent="0.35">
      <c r="B45" s="27" t="s">
        <v>13</v>
      </c>
      <c r="C45" s="24" t="s">
        <v>805</v>
      </c>
      <c r="D45" s="23">
        <v>1</v>
      </c>
      <c r="E45" s="23" t="s">
        <v>193</v>
      </c>
      <c r="F45" s="23" t="s">
        <v>749</v>
      </c>
      <c r="G45" s="23" t="str">
        <f>PRODUCTOS!F39</f>
        <v>0012-01-00032</v>
      </c>
      <c r="H45" s="23"/>
      <c r="I45" s="29" t="s">
        <v>1131</v>
      </c>
      <c r="J45" s="25">
        <v>1</v>
      </c>
      <c r="K45" s="24" t="s">
        <v>137</v>
      </c>
      <c r="L45" s="24" t="s">
        <v>139</v>
      </c>
      <c r="M45" s="26" t="s">
        <v>189</v>
      </c>
      <c r="N45" s="24" t="s">
        <v>1539</v>
      </c>
      <c r="O45" s="24" t="s">
        <v>1489</v>
      </c>
      <c r="P45" s="24" t="s">
        <v>1489</v>
      </c>
      <c r="Q45" s="24" t="s">
        <v>1490</v>
      </c>
      <c r="R45" s="24" t="s">
        <v>1501</v>
      </c>
      <c r="S45" s="24" t="s">
        <v>1490</v>
      </c>
      <c r="T45" s="28"/>
      <c r="U45" s="28">
        <v>44168</v>
      </c>
    </row>
    <row r="46" spans="2:21" ht="24" hidden="1" x14ac:dyDescent="0.35">
      <c r="B46" s="27" t="s">
        <v>13</v>
      </c>
      <c r="C46" s="24" t="s">
        <v>46</v>
      </c>
      <c r="D46" s="23">
        <v>2</v>
      </c>
      <c r="E46" s="23" t="s">
        <v>193</v>
      </c>
      <c r="F46" s="23" t="s">
        <v>749</v>
      </c>
      <c r="G46" s="23" t="str">
        <f>PRODUCTOS!F10</f>
        <v>0012-01-00003</v>
      </c>
      <c r="H46" s="23"/>
      <c r="I46" s="29" t="s">
        <v>161</v>
      </c>
      <c r="J46" s="25">
        <v>0.9</v>
      </c>
      <c r="K46" s="24" t="s">
        <v>129</v>
      </c>
      <c r="L46" s="24" t="s">
        <v>129</v>
      </c>
      <c r="M46" s="26" t="s">
        <v>751</v>
      </c>
      <c r="N46" s="24" t="s">
        <v>785</v>
      </c>
      <c r="O46" s="24" t="s">
        <v>1489</v>
      </c>
      <c r="P46" s="24" t="s">
        <v>1490</v>
      </c>
      <c r="Q46" s="24"/>
      <c r="R46" s="24"/>
      <c r="S46" s="24"/>
      <c r="T46" s="28"/>
      <c r="U46" s="28">
        <v>44133</v>
      </c>
    </row>
    <row r="47" spans="2:21" ht="24" hidden="1" x14ac:dyDescent="0.35">
      <c r="B47" s="27" t="s">
        <v>13</v>
      </c>
      <c r="C47" s="24" t="s">
        <v>54</v>
      </c>
      <c r="D47" s="23">
        <v>3</v>
      </c>
      <c r="E47" s="23" t="s">
        <v>193</v>
      </c>
      <c r="F47" s="23" t="s">
        <v>749</v>
      </c>
      <c r="G47" s="23" t="str">
        <f>PRODUCTOS!F12</f>
        <v>0012-01-00005</v>
      </c>
      <c r="H47" s="23"/>
      <c r="I47" s="29" t="s">
        <v>162</v>
      </c>
      <c r="J47" s="25">
        <v>0</v>
      </c>
      <c r="K47" s="24" t="s">
        <v>164</v>
      </c>
      <c r="L47" s="24" t="s">
        <v>139</v>
      </c>
      <c r="M47" s="26" t="s">
        <v>752</v>
      </c>
      <c r="N47" s="24" t="s">
        <v>787</v>
      </c>
      <c r="O47" s="24"/>
      <c r="P47" s="24"/>
      <c r="Q47" s="24"/>
      <c r="R47" s="24"/>
      <c r="S47" s="24"/>
      <c r="T47" s="28"/>
      <c r="U47" s="28">
        <v>44133</v>
      </c>
    </row>
    <row r="48" spans="2:21" ht="24" hidden="1" x14ac:dyDescent="0.35">
      <c r="B48" s="27" t="s">
        <v>13</v>
      </c>
      <c r="C48" s="24" t="s">
        <v>45</v>
      </c>
      <c r="D48" s="23">
        <v>4</v>
      </c>
      <c r="E48" s="23" t="s">
        <v>193</v>
      </c>
      <c r="F48" s="23" t="s">
        <v>749</v>
      </c>
      <c r="G48" s="23" t="str">
        <f>PRODUCTOS!F9</f>
        <v>0012-01-00002</v>
      </c>
      <c r="H48" s="23"/>
      <c r="I48" s="29" t="s">
        <v>162</v>
      </c>
      <c r="J48" s="25">
        <v>0</v>
      </c>
      <c r="K48" s="24" t="s">
        <v>754</v>
      </c>
      <c r="L48" s="24" t="s">
        <v>104</v>
      </c>
      <c r="M48" s="26" t="s">
        <v>752</v>
      </c>
      <c r="N48" s="24" t="s">
        <v>786</v>
      </c>
      <c r="O48" s="24"/>
      <c r="P48" s="24"/>
      <c r="Q48" s="24"/>
      <c r="R48" s="24"/>
      <c r="S48" s="24"/>
      <c r="T48" s="28"/>
      <c r="U48" s="28">
        <v>44133</v>
      </c>
    </row>
    <row r="49" spans="2:21" hidden="1" x14ac:dyDescent="0.35">
      <c r="B49" s="27" t="s">
        <v>13</v>
      </c>
      <c r="C49" s="24" t="s">
        <v>50</v>
      </c>
      <c r="D49" s="23">
        <v>5</v>
      </c>
      <c r="E49" s="23" t="s">
        <v>193</v>
      </c>
      <c r="F49" s="23" t="s">
        <v>749</v>
      </c>
      <c r="G49" s="23" t="str">
        <f>PRODUCTOS!F11</f>
        <v>0012-01-00004</v>
      </c>
      <c r="H49" s="23"/>
      <c r="I49" s="29" t="s">
        <v>162</v>
      </c>
      <c r="J49" s="25">
        <v>0</v>
      </c>
      <c r="K49" s="24" t="s">
        <v>164</v>
      </c>
      <c r="L49" s="24" t="s">
        <v>139</v>
      </c>
      <c r="M49" s="26" t="s">
        <v>752</v>
      </c>
      <c r="N49" s="24" t="s">
        <v>787</v>
      </c>
      <c r="O49" s="24"/>
      <c r="P49" s="24"/>
      <c r="Q49" s="24"/>
      <c r="R49" s="24"/>
      <c r="S49" s="24"/>
      <c r="T49" s="28"/>
      <c r="U49" s="28">
        <v>44133</v>
      </c>
    </row>
    <row r="50" spans="2:21" ht="24" hidden="1" x14ac:dyDescent="0.35">
      <c r="B50" s="27" t="s">
        <v>13</v>
      </c>
      <c r="C50" s="127" t="s">
        <v>1297</v>
      </c>
      <c r="D50" s="23">
        <v>6</v>
      </c>
      <c r="E50" s="23" t="s">
        <v>193</v>
      </c>
      <c r="F50" s="23" t="s">
        <v>749</v>
      </c>
      <c r="G50" s="23" t="str">
        <f>PRODUCTOS!F13</f>
        <v>0012-01-00006</v>
      </c>
      <c r="H50" s="23"/>
      <c r="I50" s="29" t="s">
        <v>162</v>
      </c>
      <c r="J50" s="25">
        <v>0</v>
      </c>
      <c r="K50" s="24" t="s">
        <v>164</v>
      </c>
      <c r="L50" s="24" t="s">
        <v>99</v>
      </c>
      <c r="M50" s="26" t="s">
        <v>752</v>
      </c>
      <c r="N50" s="24" t="s">
        <v>1298</v>
      </c>
      <c r="O50" s="24"/>
      <c r="P50" s="24"/>
      <c r="Q50" s="24"/>
      <c r="R50" s="24"/>
      <c r="S50" s="24"/>
      <c r="T50" s="28"/>
      <c r="U50" s="28">
        <v>44133</v>
      </c>
    </row>
    <row r="51" spans="2:21" ht="24" hidden="1" x14ac:dyDescent="0.35">
      <c r="B51" s="27" t="s">
        <v>13</v>
      </c>
      <c r="C51" s="24" t="s">
        <v>1241</v>
      </c>
      <c r="D51" s="23">
        <v>7</v>
      </c>
      <c r="E51" s="23" t="s">
        <v>193</v>
      </c>
      <c r="F51" s="23" t="s">
        <v>749</v>
      </c>
      <c r="G51" s="23" t="str">
        <f>PRODUCTOS!F16</f>
        <v>0012-01-00009</v>
      </c>
      <c r="H51" s="23"/>
      <c r="I51" s="29" t="s">
        <v>161</v>
      </c>
      <c r="J51" s="25">
        <v>0.15</v>
      </c>
      <c r="K51" s="24" t="s">
        <v>129</v>
      </c>
      <c r="L51" s="24" t="s">
        <v>164</v>
      </c>
      <c r="M51" s="26" t="s">
        <v>752</v>
      </c>
      <c r="N51" s="24"/>
      <c r="O51" s="24"/>
      <c r="P51" s="24"/>
      <c r="Q51" s="24"/>
      <c r="R51" s="24"/>
      <c r="S51" s="24"/>
      <c r="T51" s="28"/>
      <c r="U51" s="28">
        <v>44133</v>
      </c>
    </row>
    <row r="52" spans="2:21" hidden="1" x14ac:dyDescent="0.35">
      <c r="B52" s="27" t="s">
        <v>3</v>
      </c>
      <c r="C52" s="24" t="s">
        <v>758</v>
      </c>
      <c r="D52" s="23">
        <v>1</v>
      </c>
      <c r="E52" s="23" t="s">
        <v>193</v>
      </c>
      <c r="F52" s="23" t="s">
        <v>749</v>
      </c>
      <c r="G52" s="23" t="str">
        <f>PRODUCTOS!F31</f>
        <v>0001-01-00024</v>
      </c>
      <c r="H52" s="23"/>
      <c r="I52" s="29" t="s">
        <v>161</v>
      </c>
      <c r="J52" s="25">
        <v>0.3</v>
      </c>
      <c r="K52" s="24" t="s">
        <v>137</v>
      </c>
      <c r="L52" s="24" t="s">
        <v>98</v>
      </c>
      <c r="M52" s="26" t="s">
        <v>189</v>
      </c>
      <c r="N52" s="24" t="s">
        <v>759</v>
      </c>
      <c r="O52" s="24"/>
      <c r="P52" s="24"/>
      <c r="Q52" s="24"/>
      <c r="R52" s="24"/>
      <c r="S52" s="24"/>
      <c r="T52" s="28"/>
      <c r="U52" s="28">
        <v>44168</v>
      </c>
    </row>
    <row r="53" spans="2:21" ht="48" hidden="1" x14ac:dyDescent="0.35">
      <c r="B53" s="128" t="s">
        <v>3</v>
      </c>
      <c r="C53" s="107" t="s">
        <v>1187</v>
      </c>
      <c r="D53" s="23">
        <v>2</v>
      </c>
      <c r="E53" s="23" t="s">
        <v>193</v>
      </c>
      <c r="F53" s="23" t="s">
        <v>749</v>
      </c>
      <c r="G53" s="23" t="str">
        <f>PRODUCTOS!F32</f>
        <v>0001-01-00025</v>
      </c>
      <c r="H53" s="23"/>
      <c r="I53" s="29" t="s">
        <v>161</v>
      </c>
      <c r="J53" s="25">
        <v>0.9</v>
      </c>
      <c r="K53" s="24" t="s">
        <v>754</v>
      </c>
      <c r="L53" s="24" t="s">
        <v>98</v>
      </c>
      <c r="M53" s="26" t="s">
        <v>756</v>
      </c>
      <c r="N53" s="24" t="s">
        <v>1450</v>
      </c>
      <c r="O53" s="24" t="s">
        <v>1489</v>
      </c>
      <c r="P53" s="24" t="s">
        <v>1489</v>
      </c>
      <c r="Q53" s="24" t="s">
        <v>1490</v>
      </c>
      <c r="R53" s="24"/>
      <c r="S53" s="24" t="s">
        <v>1490</v>
      </c>
      <c r="T53" s="28"/>
      <c r="U53" s="28">
        <v>44168</v>
      </c>
    </row>
    <row r="54" spans="2:21" hidden="1" x14ac:dyDescent="0.35">
      <c r="B54" s="27" t="s">
        <v>3</v>
      </c>
      <c r="C54" s="24" t="s">
        <v>760</v>
      </c>
      <c r="D54" s="23">
        <v>3</v>
      </c>
      <c r="E54" s="23" t="s">
        <v>193</v>
      </c>
      <c r="F54" s="23" t="s">
        <v>749</v>
      </c>
      <c r="G54" s="23" t="str">
        <f>PRODUCTOS!F30</f>
        <v>0001-01-00023</v>
      </c>
      <c r="H54" s="23"/>
      <c r="I54" s="29" t="s">
        <v>1131</v>
      </c>
      <c r="J54" s="25">
        <v>1</v>
      </c>
      <c r="K54" s="24" t="s">
        <v>137</v>
      </c>
      <c r="L54" s="24" t="s">
        <v>98</v>
      </c>
      <c r="M54" s="26" t="s">
        <v>189</v>
      </c>
      <c r="N54" s="24" t="s">
        <v>1447</v>
      </c>
      <c r="O54" s="24" t="s">
        <v>1489</v>
      </c>
      <c r="P54" s="24" t="s">
        <v>1489</v>
      </c>
      <c r="Q54" s="24" t="s">
        <v>1490</v>
      </c>
      <c r="R54" s="24"/>
      <c r="S54" s="24" t="s">
        <v>1490</v>
      </c>
      <c r="T54" s="28"/>
      <c r="U54" s="28">
        <v>44168</v>
      </c>
    </row>
    <row r="55" spans="2:21" hidden="1" x14ac:dyDescent="0.35">
      <c r="B55" s="27" t="s">
        <v>3</v>
      </c>
      <c r="C55" s="24" t="s">
        <v>761</v>
      </c>
      <c r="D55" s="23">
        <v>4</v>
      </c>
      <c r="E55" s="23" t="s">
        <v>193</v>
      </c>
      <c r="F55" s="23" t="s">
        <v>749</v>
      </c>
      <c r="G55" s="23" t="str">
        <f>PRODUCTOS!F88</f>
        <v>0001-01-00081</v>
      </c>
      <c r="H55" s="23"/>
      <c r="I55" s="29" t="s">
        <v>161</v>
      </c>
      <c r="J55" s="25">
        <v>0.1</v>
      </c>
      <c r="K55" s="24" t="s">
        <v>137</v>
      </c>
      <c r="L55" s="24" t="s">
        <v>98</v>
      </c>
      <c r="M55" s="26" t="s">
        <v>189</v>
      </c>
      <c r="N55" s="24" t="s">
        <v>788</v>
      </c>
      <c r="O55" s="24"/>
      <c r="P55" s="24"/>
      <c r="Q55" s="24"/>
      <c r="R55" s="24"/>
      <c r="S55" s="24"/>
      <c r="T55" s="28"/>
      <c r="U55" s="28">
        <v>44133</v>
      </c>
    </row>
    <row r="56" spans="2:21" hidden="1" x14ac:dyDescent="0.35">
      <c r="B56" s="27" t="s">
        <v>3</v>
      </c>
      <c r="C56" s="24" t="s">
        <v>762</v>
      </c>
      <c r="D56" s="23">
        <v>5</v>
      </c>
      <c r="E56" s="23" t="s">
        <v>193</v>
      </c>
      <c r="F56" s="23" t="s">
        <v>749</v>
      </c>
      <c r="G56" s="23" t="str">
        <f>PRODUCTOS!F89</f>
        <v>0001-01-00082</v>
      </c>
      <c r="H56" s="23"/>
      <c r="I56" s="29" t="s">
        <v>161</v>
      </c>
      <c r="J56" s="25">
        <v>0.1</v>
      </c>
      <c r="K56" s="24" t="s">
        <v>137</v>
      </c>
      <c r="L56" s="24" t="s">
        <v>98</v>
      </c>
      <c r="M56" s="26" t="s">
        <v>189</v>
      </c>
      <c r="N56" s="24" t="s">
        <v>788</v>
      </c>
      <c r="O56" s="24"/>
      <c r="P56" s="24"/>
      <c r="Q56" s="24"/>
      <c r="R56" s="24"/>
      <c r="S56" s="24"/>
      <c r="T56" s="28"/>
      <c r="U56" s="28">
        <v>44133</v>
      </c>
    </row>
    <row r="57" spans="2:21" ht="24" hidden="1" x14ac:dyDescent="0.35">
      <c r="B57" s="27" t="s">
        <v>3</v>
      </c>
      <c r="C57" s="24" t="s">
        <v>763</v>
      </c>
      <c r="D57" s="23">
        <v>6</v>
      </c>
      <c r="E57" s="23" t="s">
        <v>193</v>
      </c>
      <c r="F57" s="23" t="s">
        <v>749</v>
      </c>
      <c r="G57" s="23" t="str">
        <f>PRODUCTOS!F95</f>
        <v>0001-01-00088</v>
      </c>
      <c r="H57" s="23"/>
      <c r="I57" s="29" t="s">
        <v>161</v>
      </c>
      <c r="J57" s="25">
        <v>0.3</v>
      </c>
      <c r="K57" s="24" t="s">
        <v>133</v>
      </c>
      <c r="L57" s="24" t="s">
        <v>98</v>
      </c>
      <c r="M57" s="26" t="s">
        <v>766</v>
      </c>
      <c r="N57" s="24" t="s">
        <v>789</v>
      </c>
      <c r="O57" s="24"/>
      <c r="P57" s="24"/>
      <c r="Q57" s="24"/>
      <c r="R57" s="24"/>
      <c r="S57" s="24"/>
      <c r="T57" s="28"/>
      <c r="U57" s="28">
        <v>44133</v>
      </c>
    </row>
    <row r="58" spans="2:21" ht="24" hidden="1" x14ac:dyDescent="0.35">
      <c r="B58" s="27" t="s">
        <v>3</v>
      </c>
      <c r="C58" s="24" t="s">
        <v>764</v>
      </c>
      <c r="D58" s="23">
        <v>8</v>
      </c>
      <c r="E58" s="23" t="s">
        <v>765</v>
      </c>
      <c r="F58" s="23" t="s">
        <v>749</v>
      </c>
      <c r="G58" s="23" t="str">
        <f>PRODUCTOS!F76</f>
        <v>0001-02-00069</v>
      </c>
      <c r="H58" s="23"/>
      <c r="I58" s="29" t="s">
        <v>161</v>
      </c>
      <c r="J58" s="25">
        <v>0.3</v>
      </c>
      <c r="K58" s="24" t="s">
        <v>754</v>
      </c>
      <c r="L58" s="24" t="s">
        <v>137</v>
      </c>
      <c r="M58" s="26" t="s">
        <v>752</v>
      </c>
      <c r="N58" s="24" t="s">
        <v>790</v>
      </c>
      <c r="O58" s="24"/>
      <c r="P58" s="24"/>
      <c r="Q58" s="24"/>
      <c r="R58" s="24"/>
      <c r="S58" s="24"/>
      <c r="T58" s="28"/>
      <c r="U58" s="28">
        <v>44133</v>
      </c>
    </row>
    <row r="59" spans="2:21" ht="24" hidden="1" x14ac:dyDescent="0.35">
      <c r="B59" s="27" t="s">
        <v>827</v>
      </c>
      <c r="C59" s="24" t="s">
        <v>828</v>
      </c>
      <c r="D59" s="23">
        <v>1</v>
      </c>
      <c r="E59" s="23" t="s">
        <v>193</v>
      </c>
      <c r="F59" s="23" t="s">
        <v>749</v>
      </c>
      <c r="G59" s="23" t="str">
        <f>PRODUCTOS!F56</f>
        <v>0023-01-00049</v>
      </c>
      <c r="H59" s="23"/>
      <c r="I59" s="29" t="s">
        <v>161</v>
      </c>
      <c r="J59" s="25">
        <v>0.2</v>
      </c>
      <c r="K59" s="24" t="s">
        <v>137</v>
      </c>
      <c r="L59" s="24" t="s">
        <v>95</v>
      </c>
      <c r="M59" s="26" t="s">
        <v>189</v>
      </c>
      <c r="N59" s="24" t="s">
        <v>829</v>
      </c>
      <c r="O59" s="24"/>
      <c r="P59" s="24"/>
      <c r="Q59" s="24"/>
      <c r="R59" s="24"/>
      <c r="S59" s="24"/>
      <c r="T59" s="28"/>
      <c r="U59" s="28">
        <v>44133</v>
      </c>
    </row>
    <row r="60" spans="2:21" hidden="1" x14ac:dyDescent="0.35">
      <c r="B60" s="27" t="s">
        <v>10</v>
      </c>
      <c r="C60" s="24" t="s">
        <v>767</v>
      </c>
      <c r="D60" s="23">
        <v>1</v>
      </c>
      <c r="E60" s="23" t="s">
        <v>193</v>
      </c>
      <c r="F60" s="23" t="s">
        <v>749</v>
      </c>
      <c r="G60" s="23" t="str">
        <f>PRODUCTOS!F45</f>
        <v>0009-01-00038</v>
      </c>
      <c r="H60" s="23"/>
      <c r="I60" s="29" t="s">
        <v>1560</v>
      </c>
      <c r="J60" s="25">
        <v>0.5</v>
      </c>
      <c r="K60" s="24" t="s">
        <v>133</v>
      </c>
      <c r="L60" s="24" t="s">
        <v>772</v>
      </c>
      <c r="M60" s="26" t="s">
        <v>766</v>
      </c>
      <c r="N60" s="24" t="s">
        <v>791</v>
      </c>
      <c r="O60" s="24" t="s">
        <v>1489</v>
      </c>
      <c r="P60" s="24" t="s">
        <v>1560</v>
      </c>
      <c r="Q60" s="24" t="s">
        <v>1492</v>
      </c>
      <c r="R60" s="24"/>
      <c r="S60" s="24" t="s">
        <v>1490</v>
      </c>
      <c r="T60" s="28"/>
      <c r="U60" s="28">
        <v>44133</v>
      </c>
    </row>
    <row r="61" spans="2:21" hidden="1" x14ac:dyDescent="0.35">
      <c r="B61" s="27" t="s">
        <v>10</v>
      </c>
      <c r="C61" s="107" t="s">
        <v>768</v>
      </c>
      <c r="D61" s="23">
        <v>2</v>
      </c>
      <c r="E61" s="23" t="s">
        <v>193</v>
      </c>
      <c r="F61" s="23" t="s">
        <v>749</v>
      </c>
      <c r="G61" s="23" t="str">
        <f>PRODUCTOS!F58</f>
        <v>0009-01-00051</v>
      </c>
      <c r="H61" s="23"/>
      <c r="I61" s="29" t="s">
        <v>1560</v>
      </c>
      <c r="J61" s="25">
        <v>0.5</v>
      </c>
      <c r="K61" s="24" t="s">
        <v>133</v>
      </c>
      <c r="L61" s="24" t="s">
        <v>772</v>
      </c>
      <c r="M61" s="26" t="s">
        <v>766</v>
      </c>
      <c r="N61" s="24" t="s">
        <v>791</v>
      </c>
      <c r="O61" s="24" t="s">
        <v>1489</v>
      </c>
      <c r="P61" s="24" t="s">
        <v>1560</v>
      </c>
      <c r="Q61" s="24" t="s">
        <v>1492</v>
      </c>
      <c r="R61" s="24"/>
      <c r="S61" s="24" t="s">
        <v>1490</v>
      </c>
      <c r="T61" s="28"/>
      <c r="U61" s="28">
        <v>44133</v>
      </c>
    </row>
    <row r="62" spans="2:21" hidden="1" x14ac:dyDescent="0.35">
      <c r="B62" s="27" t="s">
        <v>10</v>
      </c>
      <c r="C62" s="107" t="s">
        <v>769</v>
      </c>
      <c r="D62" s="23">
        <v>3</v>
      </c>
      <c r="E62" s="23" t="s">
        <v>193</v>
      </c>
      <c r="F62" s="23" t="s">
        <v>749</v>
      </c>
      <c r="G62" s="23" t="str">
        <f>PRODUCTOS!F48</f>
        <v>0009-01-00041</v>
      </c>
      <c r="H62" s="23"/>
      <c r="I62" s="29" t="s">
        <v>1560</v>
      </c>
      <c r="J62" s="25">
        <v>0.5</v>
      </c>
      <c r="K62" s="24" t="s">
        <v>133</v>
      </c>
      <c r="L62" s="24" t="s">
        <v>772</v>
      </c>
      <c r="M62" s="26" t="s">
        <v>766</v>
      </c>
      <c r="N62" s="24" t="s">
        <v>791</v>
      </c>
      <c r="O62" s="24" t="s">
        <v>1489</v>
      </c>
      <c r="P62" s="24" t="s">
        <v>1560</v>
      </c>
      <c r="Q62" s="24" t="s">
        <v>1492</v>
      </c>
      <c r="R62" s="24"/>
      <c r="S62" s="24" t="s">
        <v>1490</v>
      </c>
      <c r="T62" s="28"/>
      <c r="U62" s="28">
        <v>44133</v>
      </c>
    </row>
    <row r="63" spans="2:21" hidden="1" x14ac:dyDescent="0.35">
      <c r="B63" s="27" t="s">
        <v>10</v>
      </c>
      <c r="C63" s="107" t="s">
        <v>770</v>
      </c>
      <c r="D63" s="23">
        <v>4</v>
      </c>
      <c r="E63" s="23" t="s">
        <v>193</v>
      </c>
      <c r="F63" s="23" t="s">
        <v>749</v>
      </c>
      <c r="G63" s="23" t="str">
        <f>PRODUCTOS!F49</f>
        <v>0009-01-00042</v>
      </c>
      <c r="H63" s="23"/>
      <c r="I63" s="29" t="s">
        <v>1560</v>
      </c>
      <c r="J63" s="25">
        <v>0.5</v>
      </c>
      <c r="K63" s="24" t="s">
        <v>133</v>
      </c>
      <c r="L63" s="24" t="s">
        <v>772</v>
      </c>
      <c r="M63" s="26" t="s">
        <v>766</v>
      </c>
      <c r="N63" s="24" t="s">
        <v>791</v>
      </c>
      <c r="O63" s="24" t="s">
        <v>1489</v>
      </c>
      <c r="P63" s="24" t="s">
        <v>1560</v>
      </c>
      <c r="Q63" s="24" t="s">
        <v>1492</v>
      </c>
      <c r="R63" s="24"/>
      <c r="S63" s="24" t="s">
        <v>1490</v>
      </c>
      <c r="T63" s="28"/>
      <c r="U63" s="28">
        <v>44133</v>
      </c>
    </row>
    <row r="64" spans="2:21" hidden="1" x14ac:dyDescent="0.35">
      <c r="B64" s="27" t="s">
        <v>10</v>
      </c>
      <c r="C64" s="24" t="s">
        <v>771</v>
      </c>
      <c r="D64" s="23">
        <v>5</v>
      </c>
      <c r="E64" s="23" t="s">
        <v>193</v>
      </c>
      <c r="F64" s="23" t="s">
        <v>749</v>
      </c>
      <c r="G64" s="23" t="str">
        <f>PRODUCTOS!F59</f>
        <v>0009-01-00052</v>
      </c>
      <c r="H64" s="23"/>
      <c r="I64" s="29" t="s">
        <v>1560</v>
      </c>
      <c r="J64" s="25">
        <v>0.5</v>
      </c>
      <c r="K64" s="24" t="s">
        <v>133</v>
      </c>
      <c r="L64" s="24" t="s">
        <v>772</v>
      </c>
      <c r="M64" s="26" t="s">
        <v>766</v>
      </c>
      <c r="N64" s="24" t="s">
        <v>792</v>
      </c>
      <c r="O64" s="24" t="s">
        <v>1489</v>
      </c>
      <c r="P64" s="24" t="s">
        <v>1560</v>
      </c>
      <c r="Q64" s="24" t="s">
        <v>1492</v>
      </c>
      <c r="R64" s="24"/>
      <c r="S64" s="24" t="s">
        <v>1501</v>
      </c>
      <c r="T64" s="28"/>
      <c r="U64" s="28">
        <v>44133</v>
      </c>
    </row>
    <row r="65" spans="2:21" hidden="1" x14ac:dyDescent="0.35">
      <c r="B65" s="27" t="s">
        <v>12</v>
      </c>
      <c r="C65" s="24" t="s">
        <v>835</v>
      </c>
      <c r="D65" s="23">
        <v>1</v>
      </c>
      <c r="E65" s="23" t="s">
        <v>193</v>
      </c>
      <c r="F65" s="23" t="s">
        <v>749</v>
      </c>
      <c r="G65" s="23" t="str">
        <f>PRODUCTOS!F19</f>
        <v>0011-01-00012</v>
      </c>
      <c r="H65" s="23"/>
      <c r="I65" s="29" t="s">
        <v>1131</v>
      </c>
      <c r="J65" s="25">
        <v>1</v>
      </c>
      <c r="K65" s="24"/>
      <c r="L65" s="24" t="s">
        <v>95</v>
      </c>
      <c r="M65" s="26" t="s">
        <v>189</v>
      </c>
      <c r="N65" s="24" t="s">
        <v>1493</v>
      </c>
      <c r="O65" s="24" t="s">
        <v>1489</v>
      </c>
      <c r="P65" s="24" t="s">
        <v>1489</v>
      </c>
      <c r="Q65" s="24" t="s">
        <v>1490</v>
      </c>
      <c r="R65" s="24"/>
      <c r="S65" s="24"/>
      <c r="T65" s="28"/>
      <c r="U65" s="28">
        <v>44168</v>
      </c>
    </row>
    <row r="66" spans="2:21" ht="42" hidden="1" customHeight="1" x14ac:dyDescent="0.35">
      <c r="B66" s="27" t="s">
        <v>12</v>
      </c>
      <c r="C66" s="24" t="s">
        <v>836</v>
      </c>
      <c r="D66" s="23">
        <v>2</v>
      </c>
      <c r="E66" s="23" t="s">
        <v>193</v>
      </c>
      <c r="F66" s="23" t="s">
        <v>750</v>
      </c>
      <c r="G66" s="23"/>
      <c r="H66" s="23"/>
      <c r="I66" s="29" t="s">
        <v>161</v>
      </c>
      <c r="J66" s="25"/>
      <c r="K66" s="24"/>
      <c r="L66" s="24" t="s">
        <v>95</v>
      </c>
      <c r="M66" s="26"/>
      <c r="N66" s="24"/>
      <c r="O66" s="24"/>
      <c r="P66" s="24"/>
      <c r="Q66" s="24"/>
      <c r="R66" s="24"/>
      <c r="S66" s="24"/>
      <c r="T66" s="28"/>
      <c r="U66" s="28"/>
    </row>
    <row r="67" spans="2:21" hidden="1" x14ac:dyDescent="0.35">
      <c r="B67" s="27" t="s">
        <v>15</v>
      </c>
      <c r="C67" s="24" t="s">
        <v>837</v>
      </c>
      <c r="D67" s="23">
        <v>1</v>
      </c>
      <c r="E67" s="23" t="s">
        <v>193</v>
      </c>
      <c r="F67" s="23" t="s">
        <v>749</v>
      </c>
      <c r="G67" s="23" t="str">
        <f>PRODUCTOS!F43</f>
        <v>0014-01-00036</v>
      </c>
      <c r="H67" s="23"/>
      <c r="I67" s="29" t="s">
        <v>161</v>
      </c>
      <c r="J67" s="25"/>
      <c r="K67" s="24"/>
      <c r="L67" s="24"/>
      <c r="M67" s="26"/>
      <c r="N67" s="24"/>
      <c r="O67" s="24"/>
      <c r="P67" s="24"/>
      <c r="Q67" s="24"/>
      <c r="R67" s="24"/>
      <c r="S67" s="24"/>
      <c r="T67" s="28"/>
      <c r="U67" s="28"/>
    </row>
    <row r="68" spans="2:21" hidden="1" x14ac:dyDescent="0.35">
      <c r="B68" s="27" t="s">
        <v>15</v>
      </c>
      <c r="C68" s="24" t="s">
        <v>844</v>
      </c>
      <c r="D68" s="23">
        <v>2</v>
      </c>
      <c r="E68" s="23" t="s">
        <v>193</v>
      </c>
      <c r="F68" s="23" t="s">
        <v>749</v>
      </c>
      <c r="G68" s="23" t="str">
        <f>PRODUCTOS!F44</f>
        <v>0014-01-00037</v>
      </c>
      <c r="H68" s="23"/>
      <c r="I68" s="29" t="s">
        <v>162</v>
      </c>
      <c r="J68" s="25">
        <v>0</v>
      </c>
      <c r="K68" s="24"/>
      <c r="L68" s="24"/>
      <c r="M68" s="26"/>
      <c r="N68" s="24"/>
      <c r="O68" s="24"/>
      <c r="P68" s="24"/>
      <c r="Q68" s="24"/>
      <c r="R68" s="24"/>
      <c r="S68" s="24"/>
      <c r="T68" s="28"/>
      <c r="U68" s="28"/>
    </row>
    <row r="69" spans="2:21" hidden="1" x14ac:dyDescent="0.35">
      <c r="B69" s="27" t="s">
        <v>9</v>
      </c>
      <c r="C69" s="24" t="s">
        <v>838</v>
      </c>
      <c r="D69" s="23">
        <v>1</v>
      </c>
      <c r="E69" s="23" t="s">
        <v>193</v>
      </c>
      <c r="F69" s="23" t="s">
        <v>750</v>
      </c>
      <c r="G69" s="23"/>
      <c r="H69" s="23"/>
      <c r="I69" s="29" t="s">
        <v>162</v>
      </c>
      <c r="J69" s="25">
        <v>0</v>
      </c>
      <c r="K69" s="24"/>
      <c r="L69" s="24" t="s">
        <v>942</v>
      </c>
      <c r="M69" s="26"/>
      <c r="N69" s="24"/>
      <c r="O69" s="24"/>
      <c r="P69" s="24"/>
      <c r="Q69" s="24"/>
      <c r="R69" s="24"/>
      <c r="S69" s="24"/>
      <c r="T69" s="28"/>
      <c r="U69" s="28"/>
    </row>
    <row r="70" spans="2:21" hidden="1" x14ac:dyDescent="0.35">
      <c r="B70" s="27" t="s">
        <v>9</v>
      </c>
      <c r="C70" s="24" t="s">
        <v>839</v>
      </c>
      <c r="D70" s="23">
        <v>2</v>
      </c>
      <c r="E70" s="23" t="s">
        <v>193</v>
      </c>
      <c r="F70" s="23" t="s">
        <v>750</v>
      </c>
      <c r="G70" s="23"/>
      <c r="H70" s="23"/>
      <c r="I70" s="29" t="s">
        <v>162</v>
      </c>
      <c r="J70" s="25">
        <v>0</v>
      </c>
      <c r="K70" s="24"/>
      <c r="L70" s="24" t="s">
        <v>942</v>
      </c>
      <c r="M70" s="26"/>
      <c r="N70" s="24"/>
      <c r="O70" s="24"/>
      <c r="P70" s="24"/>
      <c r="Q70" s="24"/>
      <c r="R70" s="24"/>
      <c r="S70" s="24"/>
      <c r="T70" s="28"/>
      <c r="U70" s="28"/>
    </row>
    <row r="71" spans="2:21" hidden="1" x14ac:dyDescent="0.35">
      <c r="B71" s="27" t="s">
        <v>9</v>
      </c>
      <c r="C71" s="24" t="s">
        <v>840</v>
      </c>
      <c r="D71" s="23">
        <v>3</v>
      </c>
      <c r="E71" s="23" t="s">
        <v>193</v>
      </c>
      <c r="F71" s="23" t="s">
        <v>750</v>
      </c>
      <c r="G71" s="23"/>
      <c r="H71" s="23"/>
      <c r="I71" s="29" t="s">
        <v>161</v>
      </c>
      <c r="J71" s="25"/>
      <c r="K71" s="24"/>
      <c r="L71" s="24" t="s">
        <v>942</v>
      </c>
      <c r="M71" s="26"/>
      <c r="N71" s="24"/>
      <c r="O71" s="24"/>
      <c r="P71" s="24"/>
      <c r="Q71" s="24"/>
      <c r="R71" s="24"/>
      <c r="S71" s="24"/>
      <c r="T71" s="28"/>
      <c r="U71" s="28"/>
    </row>
    <row r="72" spans="2:21" hidden="1" x14ac:dyDescent="0.35">
      <c r="B72" s="27" t="s">
        <v>831</v>
      </c>
      <c r="C72" s="24" t="s">
        <v>841</v>
      </c>
      <c r="D72" s="23">
        <v>1</v>
      </c>
      <c r="E72" s="23" t="s">
        <v>765</v>
      </c>
      <c r="F72" s="23" t="s">
        <v>749</v>
      </c>
      <c r="G72" s="23" t="str">
        <f>PRODUCTOS!F33</f>
        <v>0019-02-00026</v>
      </c>
      <c r="H72" s="23"/>
      <c r="I72" s="29" t="s">
        <v>161</v>
      </c>
      <c r="J72" s="25">
        <v>0.9</v>
      </c>
      <c r="K72" s="24"/>
      <c r="L72" s="24" t="s">
        <v>942</v>
      </c>
      <c r="M72" s="26" t="s">
        <v>189</v>
      </c>
      <c r="N72" s="24" t="s">
        <v>1491</v>
      </c>
      <c r="O72" s="24" t="s">
        <v>1489</v>
      </c>
      <c r="P72" s="24" t="s">
        <v>1489</v>
      </c>
      <c r="Q72" s="24" t="s">
        <v>1490</v>
      </c>
      <c r="R72" s="24" t="s">
        <v>1501</v>
      </c>
      <c r="S72" s="24" t="s">
        <v>1490</v>
      </c>
      <c r="T72" s="28"/>
      <c r="U72" s="28">
        <v>44168</v>
      </c>
    </row>
    <row r="73" spans="2:21" hidden="1" x14ac:dyDescent="0.35">
      <c r="B73" s="27" t="s">
        <v>831</v>
      </c>
      <c r="C73" s="24" t="s">
        <v>841</v>
      </c>
      <c r="D73" s="23">
        <v>2</v>
      </c>
      <c r="E73" s="23" t="s">
        <v>834</v>
      </c>
      <c r="F73" s="23" t="s">
        <v>749</v>
      </c>
      <c r="G73" s="23" t="str">
        <f>PRODUCTOS!F34</f>
        <v>0019-04-00027</v>
      </c>
      <c r="H73" s="23"/>
      <c r="I73" s="29" t="s">
        <v>162</v>
      </c>
      <c r="J73" s="25">
        <v>0</v>
      </c>
      <c r="K73" s="24"/>
      <c r="L73" s="24" t="s">
        <v>942</v>
      </c>
      <c r="M73" s="26"/>
      <c r="N73" s="24"/>
      <c r="O73" s="24"/>
      <c r="P73" s="24"/>
      <c r="Q73" s="24"/>
      <c r="R73" s="24"/>
      <c r="S73" s="24"/>
      <c r="T73" s="28"/>
      <c r="U73" s="28"/>
    </row>
    <row r="74" spans="2:21" ht="24" hidden="1" x14ac:dyDescent="0.35">
      <c r="B74" s="27" t="s">
        <v>7</v>
      </c>
      <c r="C74" s="24" t="s">
        <v>932</v>
      </c>
      <c r="D74" s="23">
        <v>1</v>
      </c>
      <c r="E74" s="23" t="s">
        <v>833</v>
      </c>
      <c r="F74" s="23" t="s">
        <v>749</v>
      </c>
      <c r="G74" s="23" t="str">
        <f>PRODUCTOS!F65</f>
        <v>0006-00-00058</v>
      </c>
      <c r="H74" s="23"/>
      <c r="I74" s="29" t="s">
        <v>161</v>
      </c>
      <c r="J74" s="25"/>
      <c r="K74" s="24"/>
      <c r="L74" s="24" t="s">
        <v>952</v>
      </c>
      <c r="M74" s="26"/>
      <c r="N74" s="24" t="s">
        <v>842</v>
      </c>
      <c r="O74" s="24"/>
      <c r="P74" s="24"/>
      <c r="Q74" s="24"/>
      <c r="R74" s="24"/>
      <c r="S74" s="24"/>
      <c r="T74" s="28"/>
      <c r="U74" s="28"/>
    </row>
    <row r="75" spans="2:21" ht="24" hidden="1" x14ac:dyDescent="0.35">
      <c r="B75" s="27" t="s">
        <v>7</v>
      </c>
      <c r="C75" s="24" t="s">
        <v>933</v>
      </c>
      <c r="D75" s="23">
        <v>2</v>
      </c>
      <c r="E75" s="23" t="s">
        <v>833</v>
      </c>
      <c r="F75" s="23" t="s">
        <v>749</v>
      </c>
      <c r="G75" s="23" t="str">
        <f>PRODUCTOS!F66</f>
        <v>0006-00-00059</v>
      </c>
      <c r="H75" s="23"/>
      <c r="I75" s="29" t="s">
        <v>161</v>
      </c>
      <c r="J75" s="25"/>
      <c r="K75" s="24"/>
      <c r="L75" s="24" t="s">
        <v>952</v>
      </c>
      <c r="M75" s="26"/>
      <c r="N75" s="24" t="s">
        <v>843</v>
      </c>
      <c r="O75" s="24"/>
      <c r="P75" s="24"/>
      <c r="Q75" s="24"/>
      <c r="R75" s="24"/>
      <c r="S75" s="24"/>
      <c r="T75" s="28"/>
      <c r="U75" s="28"/>
    </row>
    <row r="76" spans="2:21" hidden="1" x14ac:dyDescent="0.35">
      <c r="B76" s="27" t="s">
        <v>832</v>
      </c>
      <c r="C76" s="24" t="s">
        <v>934</v>
      </c>
      <c r="D76" s="23">
        <v>1</v>
      </c>
      <c r="E76" s="23" t="s">
        <v>833</v>
      </c>
      <c r="F76" s="23" t="s">
        <v>749</v>
      </c>
      <c r="G76" s="23" t="str">
        <f>PRODUCTOS!F38</f>
        <v>0021-01-00031</v>
      </c>
      <c r="H76" s="23"/>
      <c r="I76" s="29" t="s">
        <v>162</v>
      </c>
      <c r="J76" s="25">
        <v>0</v>
      </c>
      <c r="K76" s="24"/>
      <c r="L76" s="24" t="s">
        <v>127</v>
      </c>
      <c r="M76" s="26" t="s">
        <v>189</v>
      </c>
      <c r="N76" s="24"/>
      <c r="O76" s="24"/>
      <c r="P76" s="24"/>
      <c r="Q76" s="24"/>
      <c r="R76" s="24"/>
      <c r="S76" s="24"/>
      <c r="T76" s="28"/>
      <c r="U76" s="28"/>
    </row>
    <row r="77" spans="2:21" hidden="1" x14ac:dyDescent="0.35">
      <c r="B77" s="27" t="s">
        <v>832</v>
      </c>
      <c r="C77" s="24" t="s">
        <v>951</v>
      </c>
      <c r="D77" s="23">
        <v>2</v>
      </c>
      <c r="E77" s="23" t="s">
        <v>833</v>
      </c>
      <c r="F77" s="23" t="s">
        <v>750</v>
      </c>
      <c r="G77" s="23"/>
      <c r="H77" s="23"/>
      <c r="I77" s="29" t="s">
        <v>162</v>
      </c>
      <c r="J77" s="25">
        <v>0</v>
      </c>
      <c r="K77" s="24"/>
      <c r="L77" s="24" t="s">
        <v>127</v>
      </c>
      <c r="M77" s="26" t="s">
        <v>189</v>
      </c>
      <c r="N77" s="24"/>
      <c r="O77" s="24"/>
      <c r="P77" s="24"/>
      <c r="Q77" s="24"/>
      <c r="R77" s="24"/>
      <c r="S77" s="24"/>
      <c r="T77" s="28"/>
      <c r="U77" s="28"/>
    </row>
    <row r="78" spans="2:21" hidden="1" x14ac:dyDescent="0.35">
      <c r="B78" s="27" t="s">
        <v>668</v>
      </c>
      <c r="C78" s="41" t="s">
        <v>1182</v>
      </c>
      <c r="D78" s="23">
        <v>1</v>
      </c>
      <c r="E78" s="23" t="s">
        <v>193</v>
      </c>
      <c r="F78" s="23" t="s">
        <v>750</v>
      </c>
      <c r="G78" s="23"/>
      <c r="H78" s="23"/>
      <c r="I78" s="29" t="s">
        <v>161</v>
      </c>
      <c r="J78" s="25"/>
      <c r="K78" s="24"/>
      <c r="L78" s="24" t="s">
        <v>107</v>
      </c>
      <c r="M78" s="26"/>
      <c r="N78" s="24"/>
      <c r="O78" s="24"/>
      <c r="P78" s="24"/>
      <c r="Q78" s="24"/>
      <c r="R78" s="24"/>
      <c r="S78" s="24"/>
      <c r="T78" s="28"/>
      <c r="U78" s="28"/>
    </row>
    <row r="79" spans="2:21" hidden="1" x14ac:dyDescent="0.35">
      <c r="B79" s="27" t="s">
        <v>668</v>
      </c>
      <c r="C79" s="41" t="s">
        <v>1183</v>
      </c>
      <c r="D79" s="23">
        <v>2</v>
      </c>
      <c r="E79" s="23" t="s">
        <v>834</v>
      </c>
      <c r="F79" s="23" t="s">
        <v>750</v>
      </c>
      <c r="G79" s="23"/>
      <c r="H79" s="23"/>
      <c r="I79" s="29" t="s">
        <v>161</v>
      </c>
      <c r="J79" s="25"/>
      <c r="K79" s="24"/>
      <c r="L79" s="24"/>
      <c r="M79" s="26"/>
      <c r="N79" s="24"/>
      <c r="O79" s="24"/>
      <c r="P79" s="24"/>
      <c r="Q79" s="24"/>
      <c r="R79" s="24"/>
      <c r="S79" s="24"/>
      <c r="T79" s="28"/>
      <c r="U79" s="28"/>
    </row>
    <row r="80" spans="2:21" ht="24" hidden="1" x14ac:dyDescent="0.35">
      <c r="B80" s="27" t="s">
        <v>1092</v>
      </c>
      <c r="C80" s="24" t="s">
        <v>849</v>
      </c>
      <c r="D80" s="23">
        <v>1</v>
      </c>
      <c r="E80" s="23" t="s">
        <v>833</v>
      </c>
      <c r="F80" s="23" t="s">
        <v>749</v>
      </c>
      <c r="G80" s="23" t="str">
        <f>PRODUCTOS!F47</f>
        <v>0005-01-00040</v>
      </c>
      <c r="H80" s="23"/>
      <c r="I80" s="29" t="s">
        <v>161</v>
      </c>
      <c r="J80" s="25">
        <v>0.7</v>
      </c>
      <c r="K80" s="24" t="s">
        <v>137</v>
      </c>
      <c r="L80" s="24" t="s">
        <v>942</v>
      </c>
      <c r="M80" s="26" t="s">
        <v>189</v>
      </c>
      <c r="N80" s="24"/>
      <c r="O80" s="24" t="s">
        <v>1489</v>
      </c>
      <c r="P80" s="24" t="s">
        <v>1490</v>
      </c>
      <c r="Q80" s="24" t="s">
        <v>1490</v>
      </c>
      <c r="R80" s="24" t="s">
        <v>1501</v>
      </c>
      <c r="S80" s="24" t="s">
        <v>1490</v>
      </c>
      <c r="T80" s="28"/>
      <c r="U80" s="28">
        <v>44168</v>
      </c>
    </row>
    <row r="81" spans="2:21" hidden="1" x14ac:dyDescent="0.35">
      <c r="B81" s="27" t="s">
        <v>845</v>
      </c>
      <c r="C81" s="24" t="s">
        <v>848</v>
      </c>
      <c r="D81" s="23">
        <v>1</v>
      </c>
      <c r="E81" s="23" t="s">
        <v>193</v>
      </c>
      <c r="F81" s="23" t="s">
        <v>749</v>
      </c>
      <c r="G81" s="23" t="str">
        <f>PRODUCTOS!F57</f>
        <v>0024-01-00050</v>
      </c>
      <c r="H81" s="23"/>
      <c r="I81" s="29" t="s">
        <v>161</v>
      </c>
      <c r="J81" s="25"/>
      <c r="K81" s="24"/>
      <c r="L81" s="24"/>
      <c r="M81" s="26"/>
      <c r="N81" s="24"/>
      <c r="O81" s="24"/>
      <c r="P81" s="24"/>
      <c r="Q81" s="24"/>
      <c r="R81" s="24"/>
      <c r="S81" s="24"/>
      <c r="T81" s="28"/>
      <c r="U81" s="28"/>
    </row>
    <row r="82" spans="2:21" ht="24" hidden="1" x14ac:dyDescent="0.35">
      <c r="B82" s="27" t="s">
        <v>846</v>
      </c>
      <c r="C82" s="24" t="s">
        <v>847</v>
      </c>
      <c r="D82" s="23">
        <v>1</v>
      </c>
      <c r="E82" s="23" t="s">
        <v>193</v>
      </c>
      <c r="F82" s="23" t="s">
        <v>749</v>
      </c>
      <c r="G82" s="23" t="str">
        <f>PRODUCTOS!F55</f>
        <v>0022-01-00048</v>
      </c>
      <c r="H82" s="23"/>
      <c r="I82" s="29" t="s">
        <v>161</v>
      </c>
      <c r="J82" s="25">
        <v>0.5</v>
      </c>
      <c r="K82" s="24" t="s">
        <v>137</v>
      </c>
      <c r="L82" s="24" t="s">
        <v>169</v>
      </c>
      <c r="M82" s="26" t="s">
        <v>189</v>
      </c>
      <c r="N82" s="24" t="s">
        <v>1091</v>
      </c>
      <c r="O82" s="24" t="s">
        <v>1490</v>
      </c>
      <c r="P82" s="24"/>
      <c r="Q82" s="24"/>
      <c r="R82" s="24"/>
      <c r="S82" s="24"/>
      <c r="T82" s="28"/>
      <c r="U82" s="28">
        <v>44168</v>
      </c>
    </row>
    <row r="83" spans="2:21" hidden="1" x14ac:dyDescent="0.35">
      <c r="B83" s="27" t="s">
        <v>924</v>
      </c>
      <c r="C83" s="24" t="s">
        <v>925</v>
      </c>
      <c r="D83" s="23"/>
      <c r="E83" s="23" t="s">
        <v>193</v>
      </c>
      <c r="F83" s="23" t="s">
        <v>749</v>
      </c>
      <c r="G83" s="23" t="str">
        <f>PRODUCTOS!F61</f>
        <v>0020-01-00054</v>
      </c>
      <c r="H83" s="23"/>
      <c r="I83" s="29" t="s">
        <v>162</v>
      </c>
      <c r="J83" s="25">
        <v>0</v>
      </c>
      <c r="K83" s="24"/>
      <c r="L83" s="24" t="s">
        <v>127</v>
      </c>
      <c r="M83" s="26" t="s">
        <v>189</v>
      </c>
      <c r="N83" s="24"/>
      <c r="O83" s="24"/>
      <c r="P83" s="24"/>
      <c r="Q83" s="24"/>
      <c r="R83" s="24"/>
      <c r="S83" s="24"/>
      <c r="T83" s="40"/>
      <c r="U83" s="40"/>
    </row>
    <row r="84" spans="2:21" hidden="1" x14ac:dyDescent="0.35">
      <c r="B84" s="27" t="s">
        <v>924</v>
      </c>
      <c r="C84" s="24" t="s">
        <v>927</v>
      </c>
      <c r="D84" s="23"/>
      <c r="E84" s="23" t="s">
        <v>193</v>
      </c>
      <c r="F84" s="23" t="s">
        <v>749</v>
      </c>
      <c r="G84" s="23" t="str">
        <f>PRODUCTOS!F62</f>
        <v>0020-01-00055</v>
      </c>
      <c r="H84" s="23"/>
      <c r="I84" s="29" t="s">
        <v>162</v>
      </c>
      <c r="J84" s="25">
        <v>0</v>
      </c>
      <c r="K84" s="24"/>
      <c r="L84" s="24" t="s">
        <v>127</v>
      </c>
      <c r="M84" s="26" t="s">
        <v>189</v>
      </c>
      <c r="N84" s="24"/>
      <c r="O84" s="24"/>
      <c r="P84" s="24"/>
      <c r="Q84" s="24"/>
      <c r="R84" s="24"/>
      <c r="S84" s="24"/>
      <c r="T84" s="40"/>
      <c r="U84" s="40"/>
    </row>
    <row r="85" spans="2:21" ht="28" hidden="1" customHeight="1" x14ac:dyDescent="0.35">
      <c r="B85" s="27" t="s">
        <v>924</v>
      </c>
      <c r="C85" s="24" t="s">
        <v>929</v>
      </c>
      <c r="D85" s="23"/>
      <c r="E85" s="23" t="s">
        <v>193</v>
      </c>
      <c r="F85" s="23" t="s">
        <v>749</v>
      </c>
      <c r="G85" s="23" t="str">
        <f>PRODUCTOS!F63</f>
        <v>0020-01-00056</v>
      </c>
      <c r="H85" s="23"/>
      <c r="I85" s="29" t="s">
        <v>162</v>
      </c>
      <c r="J85" s="25">
        <v>0</v>
      </c>
      <c r="K85" s="24"/>
      <c r="L85" s="24" t="s">
        <v>127</v>
      </c>
      <c r="M85" s="26" t="s">
        <v>189</v>
      </c>
      <c r="N85" s="24"/>
      <c r="O85" s="24"/>
      <c r="P85" s="24"/>
      <c r="Q85" s="24"/>
      <c r="R85" s="24"/>
      <c r="S85" s="24"/>
      <c r="T85" s="40"/>
      <c r="U85" s="40"/>
    </row>
    <row r="86" spans="2:21" hidden="1" x14ac:dyDescent="0.35">
      <c r="B86" s="27" t="s">
        <v>924</v>
      </c>
      <c r="C86" s="24" t="s">
        <v>931</v>
      </c>
      <c r="D86" s="23"/>
      <c r="E86" s="23" t="s">
        <v>193</v>
      </c>
      <c r="F86" s="23" t="s">
        <v>749</v>
      </c>
      <c r="G86" s="23" t="str">
        <f>PRODUCTOS!F64</f>
        <v>0020-01-00057</v>
      </c>
      <c r="H86" s="23"/>
      <c r="I86" s="29" t="s">
        <v>162</v>
      </c>
      <c r="J86" s="25">
        <v>0</v>
      </c>
      <c r="K86" s="24"/>
      <c r="L86" s="24" t="s">
        <v>127</v>
      </c>
      <c r="M86" s="26" t="s">
        <v>766</v>
      </c>
      <c r="N86" s="24"/>
      <c r="O86" s="24"/>
      <c r="P86" s="24"/>
      <c r="Q86" s="24"/>
      <c r="R86" s="24"/>
      <c r="S86" s="24"/>
      <c r="T86" s="40"/>
      <c r="U86" s="40"/>
    </row>
    <row r="87" spans="2:21" hidden="1" x14ac:dyDescent="0.35">
      <c r="B87" s="27" t="s">
        <v>831</v>
      </c>
      <c r="C87" s="107" t="s">
        <v>909</v>
      </c>
      <c r="D87" s="23"/>
      <c r="E87" s="23"/>
      <c r="F87" s="23" t="s">
        <v>749</v>
      </c>
      <c r="G87" s="23" t="str">
        <f>PRODUCTOS!F52</f>
        <v>0019-02-00045</v>
      </c>
      <c r="H87" s="23"/>
      <c r="I87" s="29" t="s">
        <v>1561</v>
      </c>
      <c r="J87" s="25"/>
      <c r="K87" s="24" t="s">
        <v>137</v>
      </c>
      <c r="L87" s="24" t="s">
        <v>942</v>
      </c>
      <c r="M87" s="26"/>
      <c r="N87" s="24"/>
      <c r="O87" s="24"/>
      <c r="P87" s="24"/>
      <c r="Q87" s="24"/>
      <c r="R87" s="24"/>
      <c r="S87" s="24"/>
      <c r="T87" s="40"/>
      <c r="U87" s="40"/>
    </row>
    <row r="88" spans="2:21" hidden="1" x14ac:dyDescent="0.35">
      <c r="B88" s="27" t="s">
        <v>14</v>
      </c>
      <c r="C88" s="24" t="s">
        <v>950</v>
      </c>
      <c r="D88" s="23"/>
      <c r="E88" s="23"/>
      <c r="F88" s="23" t="s">
        <v>749</v>
      </c>
      <c r="G88" s="23" t="str">
        <f>PRODUCTOS!F46</f>
        <v>0013-01-00039</v>
      </c>
      <c r="H88" s="23"/>
      <c r="I88" s="29" t="s">
        <v>1561</v>
      </c>
      <c r="J88" s="25"/>
      <c r="K88" s="24"/>
      <c r="L88" s="24"/>
      <c r="M88" s="26"/>
      <c r="N88" s="24"/>
      <c r="O88" s="24"/>
      <c r="P88" s="24"/>
      <c r="Q88" s="24"/>
      <c r="R88" s="24"/>
      <c r="S88" s="24"/>
      <c r="T88" s="40"/>
      <c r="U88" s="40"/>
    </row>
    <row r="89" spans="2:21" ht="24" hidden="1" x14ac:dyDescent="0.35">
      <c r="B89" s="27" t="s">
        <v>4</v>
      </c>
      <c r="C89" s="41" t="s">
        <v>222</v>
      </c>
      <c r="D89" s="23"/>
      <c r="E89" s="23"/>
      <c r="F89" s="23" t="s">
        <v>749</v>
      </c>
      <c r="G89" s="23" t="str">
        <f>PRODUCTOS!F25</f>
        <v>0002-01-00018</v>
      </c>
      <c r="H89" s="23"/>
      <c r="I89" s="29" t="s">
        <v>1561</v>
      </c>
      <c r="J89" s="25"/>
      <c r="K89" s="24"/>
      <c r="L89" s="41" t="s">
        <v>99</v>
      </c>
      <c r="M89" s="26"/>
      <c r="N89" s="24"/>
      <c r="O89" s="24"/>
      <c r="P89" s="24"/>
      <c r="Q89" s="24"/>
      <c r="R89" s="24"/>
      <c r="S89" s="24"/>
      <c r="T89" s="40"/>
      <c r="U89" s="40"/>
    </row>
    <row r="90" spans="2:21" ht="24" hidden="1" x14ac:dyDescent="0.35">
      <c r="B90" s="27" t="s">
        <v>4</v>
      </c>
      <c r="C90" s="125" t="s">
        <v>252</v>
      </c>
      <c r="D90" s="23"/>
      <c r="E90" s="23" t="s">
        <v>193</v>
      </c>
      <c r="F90" s="23" t="s">
        <v>749</v>
      </c>
      <c r="G90" s="23" t="str">
        <f>PRODUCTOS!F26</f>
        <v>0002-01-00019</v>
      </c>
      <c r="H90" s="23"/>
      <c r="I90" s="29" t="s">
        <v>1561</v>
      </c>
      <c r="J90" s="25"/>
      <c r="K90" s="24"/>
      <c r="L90" s="41" t="s">
        <v>99</v>
      </c>
      <c r="M90" s="26"/>
      <c r="N90" s="24"/>
      <c r="O90" s="24"/>
      <c r="P90" s="24"/>
      <c r="Q90" s="24"/>
      <c r="R90" s="24"/>
      <c r="S90" s="24"/>
      <c r="T90" s="40"/>
      <c r="U90" s="40"/>
    </row>
    <row r="91" spans="2:21" ht="24" hidden="1" x14ac:dyDescent="0.35">
      <c r="B91" s="27" t="s">
        <v>4</v>
      </c>
      <c r="C91" s="125" t="s">
        <v>220</v>
      </c>
      <c r="D91" s="23"/>
      <c r="E91" s="23" t="s">
        <v>833</v>
      </c>
      <c r="F91" s="23" t="s">
        <v>749</v>
      </c>
      <c r="G91" s="23" t="str">
        <f>PRODUCTOS!F27</f>
        <v>0002-01-00020</v>
      </c>
      <c r="H91" s="23"/>
      <c r="I91" s="29" t="s">
        <v>161</v>
      </c>
      <c r="J91" s="25">
        <v>0.5</v>
      </c>
      <c r="K91" s="24"/>
      <c r="L91" s="41" t="s">
        <v>99</v>
      </c>
      <c r="M91" s="26" t="s">
        <v>1498</v>
      </c>
      <c r="N91" s="24" t="s">
        <v>1494</v>
      </c>
      <c r="O91" s="24"/>
      <c r="P91" s="24"/>
      <c r="Q91" s="24"/>
      <c r="R91" s="24"/>
      <c r="S91" s="24"/>
      <c r="T91" s="40"/>
      <c r="U91" s="40"/>
    </row>
    <row r="92" spans="2:21" ht="24" hidden="1" x14ac:dyDescent="0.35">
      <c r="B92" s="27" t="s">
        <v>4</v>
      </c>
      <c r="C92" s="125" t="s">
        <v>227</v>
      </c>
      <c r="D92" s="23"/>
      <c r="E92" s="23"/>
      <c r="F92" s="23" t="s">
        <v>749</v>
      </c>
      <c r="G92" s="23" t="str">
        <f>PRODUCTOS!F28</f>
        <v>0002-01-00021</v>
      </c>
      <c r="H92" s="23"/>
      <c r="I92" s="29" t="s">
        <v>1561</v>
      </c>
      <c r="J92" s="25"/>
      <c r="K92" s="24"/>
      <c r="L92" s="41" t="s">
        <v>99</v>
      </c>
      <c r="M92" s="26"/>
      <c r="N92" s="24"/>
      <c r="O92" s="24"/>
      <c r="P92" s="24"/>
      <c r="Q92" s="24"/>
      <c r="R92" s="24"/>
      <c r="S92" s="24"/>
      <c r="T92" s="40"/>
      <c r="U92" s="40"/>
    </row>
    <row r="93" spans="2:21" ht="24" x14ac:dyDescent="0.35">
      <c r="B93" s="27" t="s">
        <v>5</v>
      </c>
      <c r="C93" s="24" t="s">
        <v>1530</v>
      </c>
      <c r="D93" s="23"/>
      <c r="E93" s="23" t="s">
        <v>193</v>
      </c>
      <c r="F93" s="23" t="s">
        <v>749</v>
      </c>
      <c r="G93" s="23" t="str">
        <f>PRODUCTOS!F41</f>
        <v>0003-01-00034</v>
      </c>
      <c r="H93" s="23"/>
      <c r="I93" s="29" t="s">
        <v>161</v>
      </c>
      <c r="J93" s="25"/>
      <c r="K93" s="24"/>
      <c r="L93" s="24" t="s">
        <v>123</v>
      </c>
      <c r="M93" s="26" t="s">
        <v>751</v>
      </c>
      <c r="N93" s="24"/>
      <c r="O93" s="24"/>
      <c r="P93" s="24"/>
      <c r="Q93" s="24"/>
      <c r="R93" s="24"/>
      <c r="S93" s="24"/>
      <c r="T93" s="40"/>
      <c r="U93" s="40"/>
    </row>
    <row r="94" spans="2:21" x14ac:dyDescent="0.35">
      <c r="B94" s="27" t="s">
        <v>5</v>
      </c>
      <c r="C94" s="24" t="s">
        <v>1076</v>
      </c>
      <c r="D94" s="23"/>
      <c r="E94" s="23" t="s">
        <v>193</v>
      </c>
      <c r="F94" s="23" t="s">
        <v>749</v>
      </c>
      <c r="G94" s="23" t="str">
        <f>PRODUCTOS!F67</f>
        <v>0003-01-00060</v>
      </c>
      <c r="H94" s="23"/>
      <c r="I94" s="29" t="s">
        <v>162</v>
      </c>
      <c r="J94" s="25">
        <v>0</v>
      </c>
      <c r="K94" s="24"/>
      <c r="L94" s="24" t="s">
        <v>123</v>
      </c>
      <c r="M94" s="26"/>
      <c r="N94" s="24"/>
      <c r="O94" s="24"/>
      <c r="P94" s="24"/>
      <c r="Q94" s="24"/>
      <c r="R94" s="24"/>
      <c r="S94" s="24"/>
      <c r="T94" s="40"/>
      <c r="U94" s="40"/>
    </row>
    <row r="95" spans="2:21" x14ac:dyDescent="0.35">
      <c r="B95" s="27" t="s">
        <v>5</v>
      </c>
      <c r="C95" s="24" t="s">
        <v>1077</v>
      </c>
      <c r="D95" s="23"/>
      <c r="E95" s="23" t="s">
        <v>193</v>
      </c>
      <c r="F95" s="23" t="s">
        <v>749</v>
      </c>
      <c r="G95" s="23" t="str">
        <f>PRODUCTOS!F71</f>
        <v>0003-01-00064</v>
      </c>
      <c r="H95" s="23"/>
      <c r="I95" s="29" t="s">
        <v>161</v>
      </c>
      <c r="J95" s="25"/>
      <c r="K95" s="24"/>
      <c r="L95" s="24" t="s">
        <v>123</v>
      </c>
      <c r="M95" s="26" t="s">
        <v>189</v>
      </c>
      <c r="N95" s="24"/>
      <c r="O95" s="24"/>
      <c r="P95" s="24"/>
      <c r="Q95" s="24"/>
      <c r="R95" s="24"/>
      <c r="S95" s="24"/>
      <c r="T95" s="40"/>
      <c r="U95" s="40"/>
    </row>
    <row r="96" spans="2:21" ht="24" x14ac:dyDescent="0.35">
      <c r="B96" s="27" t="s">
        <v>5</v>
      </c>
      <c r="C96" s="24" t="s">
        <v>1081</v>
      </c>
      <c r="D96" s="23"/>
      <c r="E96" s="23" t="s">
        <v>193</v>
      </c>
      <c r="F96" s="23" t="s">
        <v>749</v>
      </c>
      <c r="G96" s="23" t="str">
        <f>PRODUCTOS!F72</f>
        <v>0003-01-00065</v>
      </c>
      <c r="H96" s="23"/>
      <c r="I96" s="29" t="s">
        <v>161</v>
      </c>
      <c r="J96" s="25"/>
      <c r="K96" s="24"/>
      <c r="L96" s="24" t="s">
        <v>123</v>
      </c>
      <c r="M96" s="26" t="s">
        <v>189</v>
      </c>
      <c r="N96" s="24"/>
      <c r="O96" s="24"/>
      <c r="P96" s="24"/>
      <c r="Q96" s="24"/>
      <c r="R96" s="24"/>
      <c r="S96" s="24"/>
      <c r="T96" s="40"/>
      <c r="U96" s="40"/>
    </row>
    <row r="97" spans="2:21" ht="24" x14ac:dyDescent="0.35">
      <c r="B97" s="27" t="s">
        <v>5</v>
      </c>
      <c r="C97" s="24" t="s">
        <v>1082</v>
      </c>
      <c r="D97" s="23"/>
      <c r="E97" s="23" t="s">
        <v>193</v>
      </c>
      <c r="F97" s="23" t="s">
        <v>749</v>
      </c>
      <c r="G97" s="23" t="str">
        <f>PRODUCTOS!F73</f>
        <v>0003-01-00066</v>
      </c>
      <c r="H97" s="23"/>
      <c r="I97" s="29" t="s">
        <v>161</v>
      </c>
      <c r="J97" s="25"/>
      <c r="K97" s="24"/>
      <c r="L97" s="24" t="s">
        <v>123</v>
      </c>
      <c r="M97" s="26" t="s">
        <v>189</v>
      </c>
      <c r="N97" s="24"/>
      <c r="O97" s="24"/>
      <c r="P97" s="24"/>
      <c r="Q97" s="24"/>
      <c r="R97" s="24"/>
      <c r="S97" s="24"/>
      <c r="T97" s="40"/>
      <c r="U97" s="40"/>
    </row>
    <row r="98" spans="2:21" ht="24" x14ac:dyDescent="0.35">
      <c r="B98" s="27" t="s">
        <v>5</v>
      </c>
      <c r="C98" s="24" t="s">
        <v>1083</v>
      </c>
      <c r="D98" s="23"/>
      <c r="E98" s="23" t="s">
        <v>193</v>
      </c>
      <c r="F98" s="23" t="s">
        <v>749</v>
      </c>
      <c r="G98" s="23" t="str">
        <f>PRODUCTOS!F74</f>
        <v>0003-01-00067</v>
      </c>
      <c r="H98" s="23"/>
      <c r="I98" s="29" t="s">
        <v>161</v>
      </c>
      <c r="J98" s="25"/>
      <c r="K98" s="24"/>
      <c r="L98" s="24" t="s">
        <v>123</v>
      </c>
      <c r="M98" s="26" t="s">
        <v>189</v>
      </c>
      <c r="N98" s="24"/>
      <c r="O98" s="24"/>
      <c r="P98" s="24"/>
      <c r="Q98" s="24"/>
      <c r="R98" s="24"/>
      <c r="S98" s="24"/>
      <c r="T98" s="40"/>
      <c r="U98" s="40"/>
    </row>
    <row r="99" spans="2:21" hidden="1" x14ac:dyDescent="0.35">
      <c r="B99" s="128" t="s">
        <v>3</v>
      </c>
      <c r="C99" s="107" t="s">
        <v>1188</v>
      </c>
      <c r="D99" s="23"/>
      <c r="E99" s="23" t="s">
        <v>193</v>
      </c>
      <c r="F99" s="23" t="s">
        <v>749</v>
      </c>
      <c r="G99" s="23" t="str">
        <f>PRODUCTOS!F87</f>
        <v>0001-01-00080</v>
      </c>
      <c r="H99" s="23"/>
      <c r="I99" s="29" t="s">
        <v>162</v>
      </c>
      <c r="J99" s="25">
        <v>0</v>
      </c>
      <c r="K99" s="24"/>
      <c r="L99" s="24"/>
      <c r="M99" s="26"/>
      <c r="N99" s="24"/>
      <c r="O99" s="24"/>
      <c r="P99" s="24"/>
      <c r="Q99" s="24"/>
      <c r="R99" s="24"/>
      <c r="S99" s="24"/>
      <c r="T99" s="40"/>
      <c r="U99" s="40"/>
    </row>
    <row r="100" spans="2:21" hidden="1" x14ac:dyDescent="0.35">
      <c r="B100" s="27" t="s">
        <v>3</v>
      </c>
      <c r="C100" s="24" t="s">
        <v>1117</v>
      </c>
      <c r="D100" s="23"/>
      <c r="E100" s="23" t="s">
        <v>193</v>
      </c>
      <c r="F100" s="23" t="s">
        <v>749</v>
      </c>
      <c r="G100" s="23" t="str">
        <f>PRODUCTOS!F75</f>
        <v>0001-01-00068</v>
      </c>
      <c r="H100" s="23"/>
      <c r="I100" s="29" t="s">
        <v>203</v>
      </c>
      <c r="J100" s="25">
        <v>1</v>
      </c>
      <c r="K100" s="24"/>
      <c r="L100" s="24"/>
      <c r="M100" s="26" t="s">
        <v>189</v>
      </c>
      <c r="N100" s="24"/>
      <c r="O100" s="24" t="s">
        <v>1489</v>
      </c>
      <c r="P100" s="24" t="s">
        <v>1489</v>
      </c>
      <c r="Q100" s="24" t="s">
        <v>1131</v>
      </c>
      <c r="R100" s="24"/>
      <c r="S100" s="24"/>
      <c r="T100" s="40"/>
      <c r="U100" s="40">
        <v>44168</v>
      </c>
    </row>
    <row r="101" spans="2:21" hidden="1" x14ac:dyDescent="0.35">
      <c r="B101" s="27" t="s">
        <v>6</v>
      </c>
      <c r="C101" s="24" t="s">
        <v>1172</v>
      </c>
      <c r="D101" s="23"/>
      <c r="E101" s="23" t="s">
        <v>193</v>
      </c>
      <c r="F101" s="23" t="s">
        <v>749</v>
      </c>
      <c r="G101" s="23" t="str">
        <f>PRODUCTOS!F77</f>
        <v>0004-01-00070</v>
      </c>
      <c r="H101" s="23"/>
      <c r="I101" s="29" t="s">
        <v>1131</v>
      </c>
      <c r="J101" s="25">
        <v>1</v>
      </c>
      <c r="K101" s="24" t="s">
        <v>133</v>
      </c>
      <c r="L101" s="24"/>
      <c r="M101" s="187" t="s">
        <v>1498</v>
      </c>
      <c r="N101" s="24" t="s">
        <v>1493</v>
      </c>
      <c r="O101" s="24" t="s">
        <v>1489</v>
      </c>
      <c r="P101" s="24" t="s">
        <v>1489</v>
      </c>
      <c r="Q101" s="24" t="s">
        <v>1490</v>
      </c>
      <c r="R101" s="24"/>
      <c r="S101" s="24"/>
      <c r="T101" s="40"/>
      <c r="U101" s="40">
        <v>44167</v>
      </c>
    </row>
    <row r="102" spans="2:21" hidden="1" x14ac:dyDescent="0.35">
      <c r="B102" s="27" t="s">
        <v>6</v>
      </c>
      <c r="C102" s="24" t="s">
        <v>1167</v>
      </c>
      <c r="D102" s="23"/>
      <c r="E102" s="23" t="s">
        <v>193</v>
      </c>
      <c r="F102" s="23" t="s">
        <v>749</v>
      </c>
      <c r="G102" s="23" t="str">
        <f>PRODUCTOS!F80</f>
        <v>0004-01-00073</v>
      </c>
      <c r="H102" s="23"/>
      <c r="I102" s="29" t="s">
        <v>1492</v>
      </c>
      <c r="J102" s="25"/>
      <c r="K102" s="24"/>
      <c r="L102" s="24" t="s">
        <v>125</v>
      </c>
      <c r="M102" s="26" t="s">
        <v>189</v>
      </c>
      <c r="N102" s="24"/>
      <c r="O102" s="24"/>
      <c r="P102" s="24"/>
      <c r="Q102" s="24"/>
      <c r="R102" s="24"/>
      <c r="S102" s="24"/>
      <c r="T102" s="40"/>
      <c r="U102" s="40"/>
    </row>
    <row r="103" spans="2:21" x14ac:dyDescent="0.35">
      <c r="B103" s="27" t="s">
        <v>5</v>
      </c>
      <c r="C103" s="24" t="s">
        <v>1531</v>
      </c>
      <c r="D103" s="23"/>
      <c r="E103" s="23" t="s">
        <v>193</v>
      </c>
      <c r="F103" s="23" t="s">
        <v>749</v>
      </c>
      <c r="G103" s="23" t="str">
        <f>PRODUCTOS!F78</f>
        <v>0003-01-00071</v>
      </c>
      <c r="H103" s="23"/>
      <c r="I103" s="29" t="s">
        <v>161</v>
      </c>
      <c r="J103" s="25"/>
      <c r="K103" s="24"/>
      <c r="L103" s="24" t="s">
        <v>123</v>
      </c>
      <c r="M103" s="26" t="s">
        <v>751</v>
      </c>
      <c r="N103" s="24"/>
      <c r="O103" s="24"/>
      <c r="P103" s="24"/>
      <c r="Q103" s="24"/>
      <c r="R103" s="24"/>
      <c r="S103" s="24"/>
      <c r="T103" s="40"/>
      <c r="U103" s="40"/>
    </row>
    <row r="104" spans="2:21" x14ac:dyDescent="0.35">
      <c r="B104" s="27" t="s">
        <v>5</v>
      </c>
      <c r="C104" s="43" t="s">
        <v>1532</v>
      </c>
      <c r="D104" s="23"/>
      <c r="E104" s="23" t="s">
        <v>193</v>
      </c>
      <c r="F104" s="23" t="s">
        <v>749</v>
      </c>
      <c r="G104" s="23" t="str">
        <f>PRODUCTOS!F79</f>
        <v>0003-01-00072</v>
      </c>
      <c r="H104" s="23"/>
      <c r="I104" s="29" t="s">
        <v>161</v>
      </c>
      <c r="J104" s="25"/>
      <c r="K104" s="24"/>
      <c r="L104" s="24" t="s">
        <v>123</v>
      </c>
      <c r="M104" s="26" t="s">
        <v>751</v>
      </c>
      <c r="N104" s="24"/>
      <c r="O104" s="24"/>
      <c r="P104" s="24"/>
      <c r="Q104" s="24"/>
      <c r="R104" s="24"/>
      <c r="S104" s="24"/>
      <c r="T104" s="40"/>
      <c r="U104" s="40"/>
    </row>
    <row r="105" spans="2:21" ht="24" hidden="1" x14ac:dyDescent="0.35">
      <c r="B105" s="27" t="s">
        <v>6</v>
      </c>
      <c r="C105" s="24" t="s">
        <v>1173</v>
      </c>
      <c r="D105" s="23"/>
      <c r="E105" s="23" t="s">
        <v>193</v>
      </c>
      <c r="F105" s="23" t="s">
        <v>749</v>
      </c>
      <c r="G105" s="23" t="str">
        <f>PRODUCTOS!F82</f>
        <v>0004-01-00075</v>
      </c>
      <c r="H105" s="23"/>
      <c r="I105" s="29" t="s">
        <v>1492</v>
      </c>
      <c r="J105" s="25"/>
      <c r="K105" s="24"/>
      <c r="L105" s="24" t="s">
        <v>125</v>
      </c>
      <c r="M105" s="26" t="s">
        <v>189</v>
      </c>
      <c r="N105" s="24"/>
      <c r="O105" s="24"/>
      <c r="P105" s="24"/>
      <c r="Q105" s="24"/>
      <c r="R105" s="24"/>
      <c r="S105" s="24"/>
      <c r="T105" s="40"/>
      <c r="U105" s="40"/>
    </row>
    <row r="106" spans="2:21" hidden="1" x14ac:dyDescent="0.35">
      <c r="B106" s="27" t="s">
        <v>6</v>
      </c>
      <c r="C106" s="24" t="s">
        <v>348</v>
      </c>
      <c r="D106" s="23"/>
      <c r="E106" s="23" t="s">
        <v>193</v>
      </c>
      <c r="F106" s="23" t="s">
        <v>749</v>
      </c>
      <c r="G106" s="23" t="str">
        <f>PRODUCTOS!F83</f>
        <v>0004-01-00076</v>
      </c>
      <c r="H106" s="23"/>
      <c r="I106" s="29" t="s">
        <v>1492</v>
      </c>
      <c r="J106" s="25"/>
      <c r="K106" s="24"/>
      <c r="L106" s="24" t="s">
        <v>125</v>
      </c>
      <c r="M106" s="26" t="s">
        <v>189</v>
      </c>
      <c r="N106" s="24"/>
      <c r="O106" s="24"/>
      <c r="P106" s="24"/>
      <c r="Q106" s="24"/>
      <c r="R106" s="24"/>
      <c r="S106" s="24"/>
      <c r="T106" s="40"/>
      <c r="U106" s="40"/>
    </row>
    <row r="107" spans="2:21" hidden="1" x14ac:dyDescent="0.35">
      <c r="B107" s="27" t="s">
        <v>6</v>
      </c>
      <c r="C107" s="24" t="s">
        <v>727</v>
      </c>
      <c r="D107" s="23"/>
      <c r="E107" s="23" t="s">
        <v>193</v>
      </c>
      <c r="F107" s="23" t="s">
        <v>749</v>
      </c>
      <c r="G107" s="23" t="str">
        <f>PRODUCTOS!F84</f>
        <v>0004-01-00077</v>
      </c>
      <c r="H107" s="23"/>
      <c r="I107" s="29" t="s">
        <v>1492</v>
      </c>
      <c r="J107" s="25"/>
      <c r="K107" s="24"/>
      <c r="L107" s="24" t="s">
        <v>125</v>
      </c>
      <c r="M107" s="26" t="s">
        <v>189</v>
      </c>
      <c r="N107" s="24"/>
      <c r="O107" s="24"/>
      <c r="P107" s="24"/>
      <c r="Q107" s="24"/>
      <c r="R107" s="24"/>
      <c r="S107" s="24"/>
      <c r="T107" s="40"/>
      <c r="U107" s="40"/>
    </row>
    <row r="108" spans="2:21" hidden="1" x14ac:dyDescent="0.35">
      <c r="B108" s="27" t="s">
        <v>831</v>
      </c>
      <c r="C108" s="24" t="s">
        <v>1184</v>
      </c>
      <c r="D108" s="23"/>
      <c r="E108" s="23" t="s">
        <v>765</v>
      </c>
      <c r="F108" s="23" t="s">
        <v>749</v>
      </c>
      <c r="G108" s="23" t="str">
        <f>PRODUCTOS!F93</f>
        <v>0019-02-00086</v>
      </c>
      <c r="H108" s="23"/>
      <c r="I108" s="29" t="s">
        <v>161</v>
      </c>
      <c r="J108" s="25">
        <v>0.9</v>
      </c>
      <c r="K108" s="24"/>
      <c r="L108" s="24" t="s">
        <v>942</v>
      </c>
      <c r="M108" s="26" t="s">
        <v>189</v>
      </c>
      <c r="N108" s="24" t="s">
        <v>1491</v>
      </c>
      <c r="O108" s="24" t="s">
        <v>1489</v>
      </c>
      <c r="P108" s="24" t="s">
        <v>1489</v>
      </c>
      <c r="Q108" s="24" t="s">
        <v>1490</v>
      </c>
      <c r="R108" s="24" t="s">
        <v>1501</v>
      </c>
      <c r="S108" s="24" t="s">
        <v>1490</v>
      </c>
      <c r="T108" s="40"/>
      <c r="U108" s="40">
        <v>44168</v>
      </c>
    </row>
    <row r="109" spans="2:21" hidden="1" x14ac:dyDescent="0.35">
      <c r="B109" s="27" t="s">
        <v>831</v>
      </c>
      <c r="C109" s="24" t="s">
        <v>1185</v>
      </c>
      <c r="D109" s="23"/>
      <c r="E109" s="23" t="s">
        <v>765</v>
      </c>
      <c r="F109" s="23" t="s">
        <v>749</v>
      </c>
      <c r="G109" s="23" t="str">
        <f>PRODUCTOS!F94</f>
        <v>0019-02-00087</v>
      </c>
      <c r="H109" s="23"/>
      <c r="I109" s="29" t="s">
        <v>161</v>
      </c>
      <c r="J109" s="25">
        <v>0.9</v>
      </c>
      <c r="K109" s="24"/>
      <c r="L109" s="24" t="s">
        <v>942</v>
      </c>
      <c r="M109" s="26" t="s">
        <v>189</v>
      </c>
      <c r="N109" s="24" t="s">
        <v>1491</v>
      </c>
      <c r="O109" s="24" t="s">
        <v>1489</v>
      </c>
      <c r="P109" s="24" t="s">
        <v>1489</v>
      </c>
      <c r="Q109" s="24" t="s">
        <v>1490</v>
      </c>
      <c r="R109" s="24" t="s">
        <v>1501</v>
      </c>
      <c r="S109" s="24" t="s">
        <v>1490</v>
      </c>
      <c r="T109" s="40"/>
      <c r="U109" s="40">
        <v>44168</v>
      </c>
    </row>
    <row r="110" spans="2:21" hidden="1" x14ac:dyDescent="0.35">
      <c r="B110" s="27" t="s">
        <v>3</v>
      </c>
      <c r="C110" s="24" t="s">
        <v>1117</v>
      </c>
      <c r="D110" s="23"/>
      <c r="E110" s="23" t="s">
        <v>1212</v>
      </c>
      <c r="F110" s="23" t="s">
        <v>749</v>
      </c>
      <c r="G110" s="23" t="str">
        <f>PRODUCTOS!F50</f>
        <v>0001-05-00043</v>
      </c>
      <c r="H110" s="23"/>
      <c r="I110" s="29" t="s">
        <v>203</v>
      </c>
      <c r="J110" s="25">
        <v>1</v>
      </c>
      <c r="K110" s="24"/>
      <c r="L110" s="24"/>
      <c r="M110" s="26" t="s">
        <v>189</v>
      </c>
      <c r="N110" s="24"/>
      <c r="O110" s="24" t="s">
        <v>1489</v>
      </c>
      <c r="P110" s="24" t="s">
        <v>1489</v>
      </c>
      <c r="Q110" s="24" t="s">
        <v>1131</v>
      </c>
      <c r="R110" s="24"/>
      <c r="S110" s="24"/>
      <c r="T110" s="40"/>
      <c r="U110" s="40">
        <v>44168</v>
      </c>
    </row>
    <row r="111" spans="2:21" hidden="1" x14ac:dyDescent="0.35">
      <c r="B111" s="27" t="s">
        <v>3</v>
      </c>
      <c r="C111" s="24" t="s">
        <v>1117</v>
      </c>
      <c r="D111" s="23"/>
      <c r="E111" s="23" t="s">
        <v>834</v>
      </c>
      <c r="F111" s="23" t="s">
        <v>749</v>
      </c>
      <c r="G111" s="23" t="str">
        <f>PRODUCTOS!F51</f>
        <v>0001-04-00044</v>
      </c>
      <c r="H111" s="23"/>
      <c r="I111" s="29" t="s">
        <v>203</v>
      </c>
      <c r="J111" s="25">
        <v>1</v>
      </c>
      <c r="K111" s="24"/>
      <c r="L111" s="24"/>
      <c r="M111" s="26" t="s">
        <v>189</v>
      </c>
      <c r="N111" s="24"/>
      <c r="O111" s="24" t="s">
        <v>1489</v>
      </c>
      <c r="P111" s="24" t="s">
        <v>1489</v>
      </c>
      <c r="Q111" s="24" t="s">
        <v>1131</v>
      </c>
      <c r="R111" s="24"/>
      <c r="S111" s="24"/>
      <c r="T111" s="40"/>
      <c r="U111" s="40">
        <v>44168</v>
      </c>
    </row>
    <row r="112" spans="2:21" hidden="1" x14ac:dyDescent="0.35">
      <c r="B112" s="27" t="s">
        <v>3</v>
      </c>
      <c r="C112" s="24" t="s">
        <v>1117</v>
      </c>
      <c r="D112" s="23"/>
      <c r="E112" s="23" t="s">
        <v>765</v>
      </c>
      <c r="F112" s="23" t="s">
        <v>749</v>
      </c>
      <c r="G112" s="23" t="str">
        <f>PRODUCTOS!F90</f>
        <v>0001-02-00083</v>
      </c>
      <c r="H112" s="23"/>
      <c r="I112" s="29" t="s">
        <v>203</v>
      </c>
      <c r="J112" s="25">
        <v>1</v>
      </c>
      <c r="K112" s="24"/>
      <c r="L112" s="24"/>
      <c r="M112" s="26" t="s">
        <v>189</v>
      </c>
      <c r="N112" s="24"/>
      <c r="O112" s="24" t="s">
        <v>1489</v>
      </c>
      <c r="P112" s="24" t="s">
        <v>1489</v>
      </c>
      <c r="Q112" s="24" t="s">
        <v>1131</v>
      </c>
      <c r="R112" s="24"/>
      <c r="S112" s="24"/>
      <c r="T112" s="40"/>
      <c r="U112" s="40">
        <v>44168</v>
      </c>
    </row>
    <row r="113" spans="2:21" ht="29" hidden="1" x14ac:dyDescent="0.35">
      <c r="B113" s="27" t="s">
        <v>1406</v>
      </c>
      <c r="C113" s="24" t="s">
        <v>1421</v>
      </c>
      <c r="D113" s="23"/>
      <c r="E113" s="23" t="s">
        <v>1214</v>
      </c>
      <c r="F113" s="23" t="s">
        <v>749</v>
      </c>
      <c r="G113" s="23" t="str">
        <f>PRODUCTOS!F96</f>
        <v>0026-04-00089</v>
      </c>
      <c r="H113" s="23"/>
      <c r="I113" s="29" t="s">
        <v>203</v>
      </c>
      <c r="J113" s="25">
        <v>1</v>
      </c>
      <c r="K113" s="24"/>
      <c r="L113" s="24"/>
      <c r="M113" s="26" t="s">
        <v>756</v>
      </c>
      <c r="N113" s="24" t="s">
        <v>1493</v>
      </c>
      <c r="O113" s="24" t="s">
        <v>1489</v>
      </c>
      <c r="P113" s="24" t="s">
        <v>1489</v>
      </c>
      <c r="Q113" s="24" t="s">
        <v>1490</v>
      </c>
      <c r="R113" s="24"/>
      <c r="S113" s="24"/>
      <c r="T113" s="40"/>
      <c r="U113" s="40">
        <v>44168</v>
      </c>
    </row>
    <row r="114" spans="2:21" ht="28" customHeight="1" x14ac:dyDescent="0.35">
      <c r="B114" s="27" t="s">
        <v>1677</v>
      </c>
      <c r="C114" s="24" t="s">
        <v>1533</v>
      </c>
      <c r="D114" s="23"/>
      <c r="E114" s="23" t="s">
        <v>193</v>
      </c>
      <c r="F114" s="23" t="s">
        <v>749</v>
      </c>
      <c r="G114" s="23" t="str">
        <f>PRODUCTOS!F97</f>
        <v>0028-01-00090</v>
      </c>
      <c r="H114" s="23"/>
      <c r="I114" s="29" t="s">
        <v>161</v>
      </c>
      <c r="J114" s="25">
        <v>0.9</v>
      </c>
      <c r="K114" s="24" t="s">
        <v>137</v>
      </c>
      <c r="L114" s="24" t="s">
        <v>123</v>
      </c>
      <c r="M114" s="26" t="s">
        <v>189</v>
      </c>
      <c r="N114" s="24"/>
      <c r="O114" s="24" t="s">
        <v>1489</v>
      </c>
      <c r="P114" s="24" t="s">
        <v>1489</v>
      </c>
      <c r="Q114" s="24" t="s">
        <v>1490</v>
      </c>
      <c r="R114" s="24"/>
      <c r="S114" s="24"/>
      <c r="T114" s="40"/>
      <c r="U114" s="40">
        <v>44168</v>
      </c>
    </row>
    <row r="115" spans="2:21" hidden="1" x14ac:dyDescent="0.35">
      <c r="B115" s="27" t="s">
        <v>13</v>
      </c>
      <c r="C115" s="24" t="s">
        <v>1587</v>
      </c>
      <c r="D115" s="23"/>
      <c r="E115" s="23" t="s">
        <v>834</v>
      </c>
      <c r="F115" s="23" t="s">
        <v>749</v>
      </c>
      <c r="G115" s="23" t="str">
        <f>PRODUCTOS!F98</f>
        <v>0012-04-00091</v>
      </c>
      <c r="H115" s="23"/>
      <c r="I115" s="29" t="s">
        <v>1131</v>
      </c>
      <c r="J115" s="25">
        <v>0.9</v>
      </c>
      <c r="K115" s="24" t="s">
        <v>129</v>
      </c>
      <c r="L115" s="24" t="s">
        <v>129</v>
      </c>
      <c r="M115" s="26" t="s">
        <v>751</v>
      </c>
      <c r="N115" s="24" t="s">
        <v>1592</v>
      </c>
      <c r="O115" s="24" t="s">
        <v>1489</v>
      </c>
      <c r="P115" s="24" t="s">
        <v>1489</v>
      </c>
      <c r="Q115" s="24" t="s">
        <v>1490</v>
      </c>
      <c r="R115" s="24"/>
      <c r="S115" s="24"/>
      <c r="T115" s="40"/>
      <c r="U115" s="40">
        <v>44169</v>
      </c>
    </row>
    <row r="116" spans="2:21" hidden="1" x14ac:dyDescent="0.35">
      <c r="B116" s="27" t="s">
        <v>14</v>
      </c>
      <c r="C116" s="24" t="s">
        <v>14</v>
      </c>
      <c r="D116" s="23"/>
      <c r="E116" s="23" t="s">
        <v>834</v>
      </c>
      <c r="F116" s="23" t="s">
        <v>749</v>
      </c>
      <c r="G116" s="23" t="str">
        <f>PRODUCTOS!F99</f>
        <v>0013-04-00092</v>
      </c>
      <c r="H116" s="23"/>
      <c r="I116" s="29" t="s">
        <v>1131</v>
      </c>
      <c r="J116" s="25">
        <v>0.9</v>
      </c>
      <c r="K116" s="24" t="s">
        <v>129</v>
      </c>
      <c r="L116" s="24" t="s">
        <v>129</v>
      </c>
      <c r="M116" s="26" t="s">
        <v>751</v>
      </c>
      <c r="N116" s="24" t="s">
        <v>1592</v>
      </c>
      <c r="O116" s="24" t="s">
        <v>1489</v>
      </c>
      <c r="P116" s="24" t="s">
        <v>1489</v>
      </c>
      <c r="Q116" s="24" t="s">
        <v>1490</v>
      </c>
      <c r="R116" s="24"/>
      <c r="S116" s="24"/>
      <c r="T116" s="40"/>
      <c r="U116" s="40">
        <v>44169</v>
      </c>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G9" sqref="G9"/>
    </sheetView>
  </sheetViews>
  <sheetFormatPr baseColWidth="10" defaultRowHeight="14.5" x14ac:dyDescent="0.35"/>
  <cols>
    <col min="2" max="2" width="16.6328125" customWidth="1"/>
  </cols>
  <sheetData>
    <row r="4" spans="2:3" x14ac:dyDescent="0.35">
      <c r="B4" s="111" t="s">
        <v>192</v>
      </c>
      <c r="C4" s="112" t="s">
        <v>1211</v>
      </c>
    </row>
    <row r="5" spans="2:3" x14ac:dyDescent="0.35">
      <c r="B5" s="17" t="s">
        <v>1214</v>
      </c>
      <c r="C5" s="113" t="s">
        <v>1225</v>
      </c>
    </row>
    <row r="6" spans="2:3" x14ac:dyDescent="0.35">
      <c r="B6" s="17" t="s">
        <v>193</v>
      </c>
      <c r="C6" s="113" t="s">
        <v>1226</v>
      </c>
    </row>
    <row r="7" spans="2:3" x14ac:dyDescent="0.35">
      <c r="B7" s="17" t="s">
        <v>765</v>
      </c>
      <c r="C7" s="113" t="s">
        <v>1227</v>
      </c>
    </row>
    <row r="8" spans="2:3" x14ac:dyDescent="0.35">
      <c r="B8" s="17" t="s">
        <v>1038</v>
      </c>
      <c r="C8" s="113" t="s">
        <v>1228</v>
      </c>
    </row>
    <row r="9" spans="2:3" x14ac:dyDescent="0.35">
      <c r="B9" s="17" t="s">
        <v>834</v>
      </c>
      <c r="C9" s="113" t="s">
        <v>1229</v>
      </c>
    </row>
    <row r="10" spans="2:3" x14ac:dyDescent="0.35">
      <c r="B10" s="17" t="s">
        <v>1212</v>
      </c>
      <c r="C10" s="113" t="s">
        <v>1230</v>
      </c>
    </row>
    <row r="11" spans="2:3" x14ac:dyDescent="0.35">
      <c r="B11" s="17"/>
      <c r="C11" s="113" t="s">
        <v>1231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F99"/>
  <sheetViews>
    <sheetView showGridLines="0" tabSelected="1" zoomScale="70" zoomScaleNormal="70" workbookViewId="0">
      <pane xSplit="7" ySplit="7" topLeftCell="H8" activePane="bottomRight" state="frozen"/>
      <selection activeCell="J19" sqref="J19"/>
      <selection pane="topRight" activeCell="J19" sqref="J19"/>
      <selection pane="bottomLeft" activeCell="J19" sqref="J19"/>
      <selection pane="bottomRight" activeCell="AD99" sqref="AD99"/>
    </sheetView>
  </sheetViews>
  <sheetFormatPr baseColWidth="10" defaultRowHeight="14.5" x14ac:dyDescent="0.35"/>
  <cols>
    <col min="1" max="2" width="7.6328125" customWidth="1"/>
    <col min="3" max="3" width="10" customWidth="1"/>
    <col min="4" max="5" width="20.1796875" customWidth="1"/>
    <col min="6" max="6" width="18.36328125" customWidth="1"/>
    <col min="7" max="7" width="34.90625" customWidth="1"/>
    <col min="8" max="8" width="42.90625" customWidth="1"/>
    <col min="9" max="9" width="48.453125" customWidth="1"/>
    <col min="10" max="10" width="17.1796875" customWidth="1"/>
    <col min="11" max="11" width="13.36328125" customWidth="1"/>
    <col min="12" max="12" width="12" customWidth="1"/>
    <col min="13" max="13" width="12.90625" customWidth="1"/>
    <col min="14" max="14" width="18.1796875" customWidth="1"/>
    <col min="15" max="15" width="7.08984375" hidden="1" customWidth="1"/>
    <col min="16" max="16" width="11.453125" hidden="1" customWidth="1"/>
    <col min="17" max="17" width="17.90625" hidden="1" customWidth="1"/>
    <col min="18" max="18" width="9.36328125" hidden="1" customWidth="1"/>
    <col min="19" max="19" width="11.08984375" hidden="1" customWidth="1"/>
    <col min="20" max="20" width="15.81640625" hidden="1" customWidth="1"/>
    <col min="21" max="21" width="14.81640625" hidden="1" customWidth="1"/>
    <col min="22" max="22" width="31.36328125" hidden="1" customWidth="1"/>
    <col min="23" max="23" width="23" hidden="1" customWidth="1"/>
    <col min="24" max="24" width="32" hidden="1" customWidth="1"/>
    <col min="25" max="25" width="31.81640625" customWidth="1"/>
    <col min="26" max="26" width="21.453125" hidden="1" customWidth="1"/>
    <col min="27" max="27" width="26.08984375" hidden="1" customWidth="1"/>
    <col min="28" max="28" width="19.453125" hidden="1" customWidth="1"/>
    <col min="29" max="29" width="32" hidden="1" customWidth="1"/>
    <col min="30" max="30" width="25" customWidth="1"/>
    <col min="31" max="31" width="54" customWidth="1"/>
    <col min="41" max="41" width="45.6328125" customWidth="1"/>
    <col min="42" max="42" width="12.81640625" customWidth="1"/>
    <col min="43" max="45" width="26.6328125" customWidth="1"/>
    <col min="46" max="46" width="12.81640625" style="5" customWidth="1"/>
    <col min="48" max="48" width="20.453125" customWidth="1"/>
    <col min="49" max="49" width="12.1796875" customWidth="1"/>
    <col min="51" max="51" width="22.36328125" customWidth="1"/>
    <col min="52" max="52" width="20.1796875" customWidth="1"/>
    <col min="53" max="53" width="22.90625" customWidth="1"/>
    <col min="56" max="56" width="15.1796875" customWidth="1"/>
    <col min="58" max="58" width="32.6328125" customWidth="1"/>
  </cols>
  <sheetData>
    <row r="6" spans="1:58" ht="33.5" customHeight="1" x14ac:dyDescent="0.35"/>
    <row r="7" spans="1:58" s="14" customFormat="1" ht="28.75" customHeight="1" x14ac:dyDescent="0.35">
      <c r="A7" s="14" t="s">
        <v>80</v>
      </c>
      <c r="B7" s="14" t="s">
        <v>1213</v>
      </c>
      <c r="C7" s="14" t="s">
        <v>91</v>
      </c>
      <c r="D7" s="14" t="s">
        <v>31</v>
      </c>
      <c r="E7" s="14" t="s">
        <v>192</v>
      </c>
      <c r="F7" s="14" t="s">
        <v>81</v>
      </c>
      <c r="G7" s="14" t="s">
        <v>1683</v>
      </c>
      <c r="H7" s="189" t="s">
        <v>963</v>
      </c>
      <c r="I7" s="189" t="s">
        <v>1536</v>
      </c>
      <c r="J7" s="14" t="s">
        <v>92</v>
      </c>
      <c r="K7" s="14" t="s">
        <v>949</v>
      </c>
      <c r="L7" s="14" t="s">
        <v>201</v>
      </c>
      <c r="M7" s="14" t="s">
        <v>202</v>
      </c>
      <c r="N7" s="14" t="s">
        <v>188</v>
      </c>
      <c r="O7" s="14" t="s">
        <v>36</v>
      </c>
      <c r="P7" s="14" t="s">
        <v>198</v>
      </c>
      <c r="Q7" s="14" t="s">
        <v>200</v>
      </c>
      <c r="R7" s="14" t="s">
        <v>190</v>
      </c>
      <c r="S7" s="14" t="s">
        <v>191</v>
      </c>
      <c r="T7" s="14" t="s">
        <v>196</v>
      </c>
      <c r="U7" s="14" t="s">
        <v>197</v>
      </c>
      <c r="V7" s="14" t="s">
        <v>37</v>
      </c>
      <c r="W7" s="14" t="s">
        <v>38</v>
      </c>
      <c r="X7" s="14" t="s">
        <v>39</v>
      </c>
      <c r="Y7" s="14" t="s">
        <v>171</v>
      </c>
      <c r="Z7" s="14" t="s">
        <v>32</v>
      </c>
      <c r="AA7" s="14" t="s">
        <v>1</v>
      </c>
      <c r="AB7" s="15" t="s">
        <v>204</v>
      </c>
      <c r="AC7" s="15" t="s">
        <v>206</v>
      </c>
      <c r="AD7" s="116" t="s">
        <v>1115</v>
      </c>
      <c r="AE7" s="116" t="s">
        <v>850</v>
      </c>
      <c r="AF7" s="116" t="s">
        <v>851</v>
      </c>
      <c r="AG7" s="116" t="s">
        <v>1245</v>
      </c>
      <c r="AH7" s="116" t="s">
        <v>853</v>
      </c>
      <c r="AI7" s="116" t="s">
        <v>1246</v>
      </c>
      <c r="AJ7" s="116" t="s">
        <v>855</v>
      </c>
      <c r="AK7" s="116" t="s">
        <v>1247</v>
      </c>
      <c r="AL7" s="117" t="s">
        <v>1222</v>
      </c>
      <c r="AM7" s="117" t="s">
        <v>1223</v>
      </c>
      <c r="AN7" s="117" t="s">
        <v>1224</v>
      </c>
      <c r="AO7" s="15" t="s">
        <v>1233</v>
      </c>
      <c r="AP7" s="116" t="s">
        <v>857</v>
      </c>
      <c r="AQ7" s="116" t="s">
        <v>858</v>
      </c>
      <c r="AR7" s="116" t="s">
        <v>1381</v>
      </c>
      <c r="AS7" s="116" t="s">
        <v>1382</v>
      </c>
      <c r="AT7" s="116" t="s">
        <v>859</v>
      </c>
      <c r="AU7" s="116" t="s">
        <v>860</v>
      </c>
      <c r="AV7" s="116" t="s">
        <v>861</v>
      </c>
      <c r="AW7" s="118" t="s">
        <v>862</v>
      </c>
      <c r="AX7" s="118" t="s">
        <v>864</v>
      </c>
      <c r="AY7" s="118" t="s">
        <v>865</v>
      </c>
      <c r="AZ7" s="118" t="s">
        <v>866</v>
      </c>
      <c r="BA7" s="117" t="s">
        <v>1505</v>
      </c>
      <c r="BB7" s="119" t="s">
        <v>867</v>
      </c>
      <c r="BC7" s="119" t="s">
        <v>868</v>
      </c>
      <c r="BD7" s="119" t="s">
        <v>869</v>
      </c>
      <c r="BE7" s="119" t="s">
        <v>870</v>
      </c>
      <c r="BF7" s="120" t="s">
        <v>871</v>
      </c>
    </row>
    <row r="8" spans="1:58" ht="93" hidden="1" customHeight="1" x14ac:dyDescent="0.35">
      <c r="A8" s="2" t="str">
        <f>+VLOOKUP(D8,'DATA`S'!$B$8:$C$32,2,0)</f>
        <v>0012</v>
      </c>
      <c r="B8" s="2" t="str">
        <f>VLOOKUP(PRODUCTOS[[#This Row],[País]],PAISES!$B$4:$C$12,2,0)</f>
        <v>01</v>
      </c>
      <c r="C8" s="115" t="s">
        <v>82</v>
      </c>
      <c r="D8" s="2" t="s">
        <v>13</v>
      </c>
      <c r="E8" s="2" t="s">
        <v>193</v>
      </c>
      <c r="F8" s="115" t="str">
        <f t="shared" ref="F8:F39" si="0">A8&amp;"-"&amp;B8&amp;"-"&amp;C8</f>
        <v>0012-01-00001</v>
      </c>
      <c r="G8" s="99" t="s">
        <v>40</v>
      </c>
      <c r="H8" s="2" t="s">
        <v>1625</v>
      </c>
      <c r="I8" s="2"/>
      <c r="J8" s="2" t="str">
        <f>+VLOOKUP(PRODUCTOS[[#This Row],[id_producto]],PRIORIZACION!$G$11:$J$114,3,0)</f>
        <v>En Desarrollo</v>
      </c>
      <c r="K8" s="44">
        <f>+VLOOKUP(PRODUCTOS[[#This Row],[id_producto]],PRIORIZACION!$G$11:$J$112,4,0)</f>
        <v>0.5</v>
      </c>
      <c r="L8" s="2" t="str">
        <f>+VLOOKUP(PRODUCTOS[[#This Row],[id_producto]],PRIORIZACION!$G$11:$K$112,5,0)</f>
        <v>Patricio</v>
      </c>
      <c r="M8" s="2" t="str">
        <f>+VLOOKUP(PRODUCTOS[[#This Row],[id_producto]],PRIORIZACION!$G$11:$L$112,6,0)</f>
        <v>Macarena</v>
      </c>
      <c r="N8" s="2" t="str">
        <f>+VLOOKUP(PRODUCTOS[[#This Row],[id_producto]],PRIORIZACION!$G$11:$S$114,7,0)</f>
        <v>POWER BI</v>
      </c>
      <c r="O8" s="2" t="s">
        <v>1313</v>
      </c>
      <c r="P8" s="2" t="s">
        <v>199</v>
      </c>
      <c r="Q8" s="2"/>
      <c r="R8" s="2" t="s">
        <v>194</v>
      </c>
      <c r="S8" s="2" t="s">
        <v>1243</v>
      </c>
      <c r="T8" s="2" t="s">
        <v>205</v>
      </c>
      <c r="U8" s="2" t="s">
        <v>1242</v>
      </c>
      <c r="V8" s="7" t="s">
        <v>43</v>
      </c>
      <c r="W8" s="3" t="s">
        <v>44</v>
      </c>
      <c r="X8" s="7"/>
      <c r="Y8" s="12"/>
      <c r="Z8" s="12" t="s">
        <v>143</v>
      </c>
      <c r="AA8" s="180" t="s">
        <v>25</v>
      </c>
      <c r="AB8" s="7"/>
      <c r="AC8" s="13" t="s">
        <v>207</v>
      </c>
      <c r="AD8" s="7" t="str">
        <f>PRODUCTOS[[#This Row],[Nombre comercial]]</f>
        <v>Mapa de Femicidios (2010-2020) - Chile</v>
      </c>
      <c r="AE8" s="7" t="s">
        <v>1501</v>
      </c>
      <c r="AF8" s="7" t="s">
        <v>194</v>
      </c>
      <c r="AG8" s="122">
        <v>20</v>
      </c>
      <c r="AH8" s="7" t="s">
        <v>1248</v>
      </c>
      <c r="AI8" s="7" t="s">
        <v>1248</v>
      </c>
      <c r="AJ8" s="7" t="s">
        <v>1248</v>
      </c>
      <c r="AK8" s="7" t="s">
        <v>1248</v>
      </c>
      <c r="AL8" s="165"/>
      <c r="AM8" s="7" t="s">
        <v>1248</v>
      </c>
      <c r="AN8" s="7" t="s">
        <v>1248</v>
      </c>
      <c r="AO8" s="19" t="s">
        <v>1323</v>
      </c>
      <c r="AP8" s="7" t="s">
        <v>953</v>
      </c>
      <c r="AQ8" s="7" t="s">
        <v>193</v>
      </c>
      <c r="AR8" s="7"/>
      <c r="AS8" s="7"/>
      <c r="AT8" s="191" t="s">
        <v>1243</v>
      </c>
      <c r="AU8" s="7" t="s">
        <v>872</v>
      </c>
      <c r="AV8" s="7" t="str">
        <f>PRODUCTOS[[#This Row],[Data]]</f>
        <v>DATARIESGO</v>
      </c>
      <c r="AW8" s="7" t="str">
        <f>PRODUCTOS[[#This Row],[Tecnología]]</f>
        <v>POWER BI</v>
      </c>
      <c r="AX8" s="7" t="s">
        <v>873</v>
      </c>
      <c r="AY8" s="7" t="s">
        <v>956</v>
      </c>
      <c r="AZ8" s="7" t="s">
        <v>43</v>
      </c>
      <c r="BA8" s="7"/>
      <c r="BB8" s="7" t="s">
        <v>874</v>
      </c>
      <c r="BC8" s="7" t="s">
        <v>875</v>
      </c>
      <c r="BD8" s="7" t="s">
        <v>205</v>
      </c>
      <c r="BE8" s="7">
        <v>1</v>
      </c>
      <c r="BF8" s="7" t="s">
        <v>1682</v>
      </c>
    </row>
    <row r="9" spans="1:58" ht="115.5" hidden="1" customHeight="1" x14ac:dyDescent="0.35">
      <c r="A9" s="2" t="str">
        <f>+VLOOKUP(D9,'DATA`S'!$B$8:$C$32,2,0)</f>
        <v>0012</v>
      </c>
      <c r="B9" s="2" t="str">
        <f>VLOOKUP(PRODUCTOS[[#This Row],[País]],PAISES!$B$4:$C$12,2,0)</f>
        <v>01</v>
      </c>
      <c r="C9" s="9" t="s">
        <v>83</v>
      </c>
      <c r="D9" s="2" t="s">
        <v>13</v>
      </c>
      <c r="E9" s="2" t="s">
        <v>193</v>
      </c>
      <c r="F9" s="9" t="str">
        <f>A9&amp;"-"&amp;B9&amp;"-"&amp;C9</f>
        <v>0012-01-00002</v>
      </c>
      <c r="G9" s="2" t="s">
        <v>45</v>
      </c>
      <c r="H9" s="2"/>
      <c r="I9" s="2"/>
      <c r="J9" s="2" t="str">
        <f>+VLOOKUP(PRODUCTOS[[#This Row],[id_producto]],PRIORIZACION!$G$11:$J$114,3,0)</f>
        <v>No Iniciado</v>
      </c>
      <c r="K9" s="44">
        <f>+VLOOKUP(PRODUCTOS[[#This Row],[id_producto]],PRIORIZACION!$G$11:$J$112,4,0)</f>
        <v>0</v>
      </c>
      <c r="L9" s="2" t="str">
        <f>+VLOOKUP(PRODUCTOS[[#This Row],[id_producto]],PRIORIZACION!$G$11:$K$112,5,0)</f>
        <v>Abner-Patricio</v>
      </c>
      <c r="M9" s="2" t="str">
        <f>+VLOOKUP(PRODUCTOS[[#This Row],[id_producto]],PRIORIZACION!$G$11:$L$112,6,0)</f>
        <v>Reyes</v>
      </c>
      <c r="N9" s="2" t="str">
        <f>+VLOOKUP(PRODUCTOS[[#This Row],[id_producto]],PRIORIZACION!$G$11:$S$114,7,0)</f>
        <v>NO DEFINIDO</v>
      </c>
      <c r="O9" s="2" t="s">
        <v>1313</v>
      </c>
      <c r="P9" s="2" t="s">
        <v>199</v>
      </c>
      <c r="Q9" s="2"/>
      <c r="R9" s="2"/>
      <c r="S9" s="2"/>
      <c r="T9" s="2"/>
      <c r="U9" s="2"/>
      <c r="V9" s="2"/>
      <c r="W9" s="3"/>
      <c r="X9" s="7"/>
      <c r="AB9" s="7"/>
      <c r="AC9" s="13"/>
      <c r="AD9" s="7">
        <f>PRODUCTOS[[#This Row],[Nombre comercial]]</f>
        <v>0</v>
      </c>
      <c r="AE9" s="7"/>
      <c r="AF9" s="7"/>
      <c r="AG9" s="122"/>
      <c r="AH9" s="7"/>
      <c r="AI9" s="7"/>
      <c r="AJ9" s="7"/>
      <c r="AK9" s="7"/>
      <c r="AL9" s="7"/>
      <c r="AM9" s="7"/>
      <c r="AN9" s="7"/>
      <c r="AO9" s="19" t="s">
        <v>1462</v>
      </c>
      <c r="AP9" s="7"/>
      <c r="AQ9" s="7"/>
      <c r="AR9" s="7"/>
      <c r="AS9" s="7"/>
      <c r="AT9" s="191"/>
      <c r="AU9" s="7" t="s">
        <v>872</v>
      </c>
      <c r="AV9" s="7" t="str">
        <f>PRODUCTOS[[#This Row],[Data]]</f>
        <v>DATARIESGO</v>
      </c>
      <c r="AW9" s="7" t="str">
        <f>PRODUCTOS[[#This Row],[Tecnología]]</f>
        <v>NO DEFINIDO</v>
      </c>
      <c r="AX9" s="7"/>
      <c r="AY9" s="7" t="s">
        <v>956</v>
      </c>
      <c r="AZ9" s="7"/>
      <c r="BA9" s="7"/>
      <c r="BB9" s="7" t="s">
        <v>874</v>
      </c>
      <c r="BC9" s="7" t="s">
        <v>875</v>
      </c>
      <c r="BD9" s="7" t="s">
        <v>205</v>
      </c>
      <c r="BE9" s="7">
        <v>1</v>
      </c>
      <c r="BF9" s="7"/>
    </row>
    <row r="10" spans="1:58" ht="78" hidden="1" customHeight="1" x14ac:dyDescent="0.35">
      <c r="A10" s="2" t="str">
        <f>+VLOOKUP(D10,'DATA`S'!$B$8:$C$32,2,0)</f>
        <v>0012</v>
      </c>
      <c r="B10" s="2" t="str">
        <f>VLOOKUP(PRODUCTOS[[#This Row],[País]],PAISES!$B$4:$C$12,2,0)</f>
        <v>01</v>
      </c>
      <c r="C10" s="9" t="s">
        <v>84</v>
      </c>
      <c r="D10" s="2" t="s">
        <v>13</v>
      </c>
      <c r="E10" s="2" t="s">
        <v>193</v>
      </c>
      <c r="F10" s="9" t="str">
        <f t="shared" si="0"/>
        <v>0012-01-00003</v>
      </c>
      <c r="G10" s="2" t="s">
        <v>46</v>
      </c>
      <c r="H10" s="2" t="s">
        <v>1626</v>
      </c>
      <c r="I10" s="2"/>
      <c r="J10" s="2" t="str">
        <f>+VLOOKUP(PRODUCTOS[[#This Row],[id_producto]],PRIORIZACION!$G$11:$J$114,3,0)</f>
        <v>En Desarrollo</v>
      </c>
      <c r="K10" s="44">
        <f>+VLOOKUP(PRODUCTOS[[#This Row],[id_producto]],PRIORIZACION!$G$11:$J$112,4,0)</f>
        <v>0.9</v>
      </c>
      <c r="L10" s="2" t="str">
        <f>+VLOOKUP(PRODUCTOS[[#This Row],[id_producto]],PRIORIZACION!$G$11:$K$112,5,0)</f>
        <v>Efraín</v>
      </c>
      <c r="M10" s="2" t="str">
        <f>+VLOOKUP(PRODUCTOS[[#This Row],[id_producto]],PRIORIZACION!$G$11:$L$112,6,0)</f>
        <v>Efraín</v>
      </c>
      <c r="N10" s="2" t="str">
        <f>+VLOOKUP(PRODUCTOS[[#This Row],[id_producto]],PRIORIZACION!$G$11:$S$114,7,0)</f>
        <v>GEE</v>
      </c>
      <c r="O10" s="2" t="s">
        <v>1313</v>
      </c>
      <c r="P10" s="2" t="s">
        <v>199</v>
      </c>
      <c r="Q10" s="2"/>
      <c r="R10" s="2"/>
      <c r="S10" s="2"/>
      <c r="T10" s="2"/>
      <c r="U10" s="2"/>
      <c r="V10" s="2"/>
      <c r="W10" s="3" t="s">
        <v>49</v>
      </c>
      <c r="X10" s="7" t="s">
        <v>48</v>
      </c>
      <c r="AB10" s="7"/>
      <c r="AC10" s="13"/>
      <c r="AD10" s="7" t="str">
        <f>PRODUCTOS[[#This Row],[Nombre comercial]]</f>
        <v>Monitoreo de incendios forestales (2016-2020) - Chile</v>
      </c>
      <c r="AE10" s="7" t="s">
        <v>47</v>
      </c>
      <c r="AF10" s="19" t="s">
        <v>194</v>
      </c>
      <c r="AG10" s="163"/>
      <c r="AH10" s="19" t="s">
        <v>1140</v>
      </c>
      <c r="AI10" s="164"/>
      <c r="AJ10" s="19" t="s">
        <v>1141</v>
      </c>
      <c r="AK10" s="164"/>
      <c r="AL10" s="165"/>
      <c r="AM10" s="165"/>
      <c r="AN10" s="165"/>
      <c r="AO10" s="19" t="s">
        <v>1220</v>
      </c>
      <c r="AP10" s="19" t="s">
        <v>1144</v>
      </c>
      <c r="AQ10" s="19" t="s">
        <v>193</v>
      </c>
      <c r="AR10" s="19" t="s">
        <v>1383</v>
      </c>
      <c r="AS10" s="19" t="s">
        <v>1300</v>
      </c>
      <c r="AT10" s="191" t="s">
        <v>1142</v>
      </c>
      <c r="AU10" s="7" t="s">
        <v>872</v>
      </c>
      <c r="AV10" s="7" t="str">
        <f>PRODUCTOS[[#This Row],[Data]]</f>
        <v>DATARIESGO</v>
      </c>
      <c r="AW10" s="7" t="str">
        <f>PRODUCTOS[[#This Row],[Tecnología]]</f>
        <v>GEE</v>
      </c>
      <c r="AX10" s="7" t="s">
        <v>1143</v>
      </c>
      <c r="AY10" s="7" t="s">
        <v>956</v>
      </c>
      <c r="AZ10" s="100"/>
      <c r="BA10" s="100"/>
      <c r="BB10" s="7" t="s">
        <v>874</v>
      </c>
      <c r="BC10" s="7" t="s">
        <v>875</v>
      </c>
      <c r="BD10" s="100"/>
      <c r="BE10" s="7">
        <v>1</v>
      </c>
      <c r="BF10" s="7" t="s">
        <v>1305</v>
      </c>
    </row>
    <row r="11" spans="1:58" ht="63" hidden="1" x14ac:dyDescent="0.35">
      <c r="A11" s="2" t="str">
        <f>+VLOOKUP(D11,'DATA`S'!$B$8:$C$32,2,0)</f>
        <v>0012</v>
      </c>
      <c r="B11" s="2" t="str">
        <f>VLOOKUP(PRODUCTOS[[#This Row],[País]],PAISES!$B$4:$C$12,2,0)</f>
        <v>01</v>
      </c>
      <c r="C11" s="9" t="s">
        <v>85</v>
      </c>
      <c r="D11" s="2" t="s">
        <v>13</v>
      </c>
      <c r="E11" s="2" t="s">
        <v>193</v>
      </c>
      <c r="F11" s="9" t="str">
        <f t="shared" si="0"/>
        <v>0012-01-00004</v>
      </c>
      <c r="G11" s="2" t="s">
        <v>50</v>
      </c>
      <c r="H11" s="2"/>
      <c r="I11" s="2"/>
      <c r="J11" s="2" t="str">
        <f>+VLOOKUP(PRODUCTOS[[#This Row],[id_producto]],PRIORIZACION!$G$11:$J$114,3,0)</f>
        <v>No Iniciado</v>
      </c>
      <c r="K11" s="44">
        <f>+VLOOKUP(PRODUCTOS[[#This Row],[id_producto]],PRIORIZACION!$G$11:$J$112,4,0)</f>
        <v>0</v>
      </c>
      <c r="L11" s="2" t="str">
        <f>+VLOOKUP(PRODUCTOS[[#This Row],[id_producto]],PRIORIZACION!$G$11:$K$112,5,0)</f>
        <v>No Asignado</v>
      </c>
      <c r="M11" s="2" t="str">
        <f>+VLOOKUP(PRODUCTOS[[#This Row],[id_producto]],PRIORIZACION!$G$11:$L$112,6,0)</f>
        <v>Macarena</v>
      </c>
      <c r="N11" s="2" t="str">
        <f>+VLOOKUP(PRODUCTOS[[#This Row],[id_producto]],PRIORIZACION!$G$11:$S$114,7,0)</f>
        <v>NO DEFINIDO</v>
      </c>
      <c r="O11" s="2" t="s">
        <v>1313</v>
      </c>
      <c r="P11" s="2" t="s">
        <v>199</v>
      </c>
      <c r="Q11" s="2"/>
      <c r="R11" s="2"/>
      <c r="S11" s="2"/>
      <c r="T11" s="2"/>
      <c r="U11" s="2"/>
      <c r="V11" s="2"/>
      <c r="W11" s="3" t="s">
        <v>52</v>
      </c>
      <c r="X11" s="7"/>
      <c r="AB11" s="7"/>
      <c r="AC11" s="13"/>
      <c r="AD11" s="7">
        <f>PRODUCTOS[[#This Row],[Nombre comercial]]</f>
        <v>0</v>
      </c>
      <c r="AE11" s="7"/>
      <c r="AF11" s="7" t="s">
        <v>194</v>
      </c>
      <c r="AG11" s="163"/>
      <c r="AH11" s="7" t="s">
        <v>1248</v>
      </c>
      <c r="AI11" s="7" t="s">
        <v>1248</v>
      </c>
      <c r="AJ11" s="7" t="s">
        <v>1248</v>
      </c>
      <c r="AK11" s="7" t="s">
        <v>1248</v>
      </c>
      <c r="AL11" s="165"/>
      <c r="AM11" s="7" t="s">
        <v>1248</v>
      </c>
      <c r="AN11" s="7" t="s">
        <v>1248</v>
      </c>
      <c r="AO11" s="19" t="s">
        <v>1495</v>
      </c>
      <c r="AP11" s="7"/>
      <c r="AQ11" s="7"/>
      <c r="AR11" s="7"/>
      <c r="AS11" s="7"/>
      <c r="AT11" s="191"/>
      <c r="AU11" s="7" t="s">
        <v>872</v>
      </c>
      <c r="AV11" s="7" t="str">
        <f>PRODUCTOS[[#This Row],[Data]]</f>
        <v>DATARIESGO</v>
      </c>
      <c r="AW11" s="7" t="str">
        <f>PRODUCTOS[[#This Row],[Tecnología]]</f>
        <v>NO DEFINIDO</v>
      </c>
      <c r="AX11" s="7"/>
      <c r="AY11" s="7" t="s">
        <v>956</v>
      </c>
      <c r="AZ11" s="7"/>
      <c r="BA11" s="7"/>
      <c r="BB11" s="7" t="s">
        <v>874</v>
      </c>
      <c r="BC11" s="7" t="s">
        <v>875</v>
      </c>
      <c r="BD11" s="7" t="s">
        <v>205</v>
      </c>
      <c r="BE11" s="7">
        <v>1</v>
      </c>
      <c r="BF11" s="7"/>
    </row>
    <row r="12" spans="1:58" ht="52.5" hidden="1" x14ac:dyDescent="0.35">
      <c r="A12" s="2" t="str">
        <f>+VLOOKUP(D12,'DATA`S'!$B$8:$C$32,2,0)</f>
        <v>0012</v>
      </c>
      <c r="B12" s="2" t="str">
        <f>VLOOKUP(PRODUCTOS[[#This Row],[País]],PAISES!$B$4:$C$12,2,0)</f>
        <v>01</v>
      </c>
      <c r="C12" s="9" t="s">
        <v>86</v>
      </c>
      <c r="D12" s="2" t="s">
        <v>13</v>
      </c>
      <c r="E12" s="2" t="s">
        <v>193</v>
      </c>
      <c r="F12" s="9" t="str">
        <f t="shared" si="0"/>
        <v>0012-01-00005</v>
      </c>
      <c r="G12" s="2" t="s">
        <v>54</v>
      </c>
      <c r="H12" s="2"/>
      <c r="I12" s="2"/>
      <c r="J12" s="2" t="str">
        <f>+VLOOKUP(PRODUCTOS[[#This Row],[id_producto]],PRIORIZACION!$G$11:$J$114,3,0)</f>
        <v>No Iniciado</v>
      </c>
      <c r="K12" s="44">
        <f>+VLOOKUP(PRODUCTOS[[#This Row],[id_producto]],PRIORIZACION!$G$11:$J$112,4,0)</f>
        <v>0</v>
      </c>
      <c r="L12" s="2" t="str">
        <f>+VLOOKUP(PRODUCTOS[[#This Row],[id_producto]],PRIORIZACION!$G$11:$K$112,5,0)</f>
        <v>No Asignado</v>
      </c>
      <c r="M12" s="2" t="str">
        <f>+VLOOKUP(PRODUCTOS[[#This Row],[id_producto]],PRIORIZACION!$G$11:$L$112,6,0)</f>
        <v>Macarena</v>
      </c>
      <c r="N12" s="2" t="str">
        <f>+VLOOKUP(PRODUCTOS[[#This Row],[id_producto]],PRIORIZACION!$G$11:$S$114,7,0)</f>
        <v>NO DEFINIDO</v>
      </c>
      <c r="O12" s="2" t="s">
        <v>1313</v>
      </c>
      <c r="P12" s="2" t="s">
        <v>199</v>
      </c>
      <c r="Q12" s="2"/>
      <c r="R12" s="2"/>
      <c r="S12" s="2"/>
      <c r="T12" s="2"/>
      <c r="U12" s="2"/>
      <c r="V12" s="2"/>
      <c r="W12" s="3" t="s">
        <v>56</v>
      </c>
      <c r="X12" s="7"/>
      <c r="AB12" s="7"/>
      <c r="AC12" s="13"/>
      <c r="AD12" s="7">
        <f>PRODUCTOS[[#This Row],[Nombre comercial]]</f>
        <v>0</v>
      </c>
      <c r="AE12" s="7"/>
      <c r="AF12" s="7"/>
      <c r="AG12" s="122"/>
      <c r="AH12" s="7"/>
      <c r="AI12" s="7"/>
      <c r="AJ12" s="7"/>
      <c r="AK12" s="7"/>
      <c r="AL12" s="7"/>
      <c r="AM12" s="7"/>
      <c r="AN12" s="7"/>
      <c r="AO12" s="19" t="s">
        <v>55</v>
      </c>
      <c r="AP12" s="7"/>
      <c r="AQ12" s="7"/>
      <c r="AR12" s="7"/>
      <c r="AS12" s="7"/>
      <c r="AT12" s="191"/>
      <c r="AU12" s="7" t="s">
        <v>872</v>
      </c>
      <c r="AV12" s="7" t="str">
        <f>PRODUCTOS[[#This Row],[Data]]</f>
        <v>DATARIESGO</v>
      </c>
      <c r="AW12" s="7" t="str">
        <f>PRODUCTOS[[#This Row],[Tecnología]]</f>
        <v>NO DEFINIDO</v>
      </c>
      <c r="AX12" s="7"/>
      <c r="AY12" s="7"/>
      <c r="AZ12" s="7"/>
      <c r="BA12" s="7"/>
      <c r="BB12" s="7"/>
      <c r="BC12" s="7"/>
      <c r="BD12" s="7"/>
      <c r="BE12" s="7"/>
      <c r="BF12" s="7"/>
    </row>
    <row r="13" spans="1:58" ht="63" hidden="1" x14ac:dyDescent="0.35">
      <c r="A13" s="2" t="str">
        <f>+VLOOKUP(D13,'DATA`S'!$B$8:$C$32,2,0)</f>
        <v>0012</v>
      </c>
      <c r="B13" s="2" t="str">
        <f>VLOOKUP(PRODUCTOS[[#This Row],[País]],PAISES!$B$4:$C$12,2,0)</f>
        <v>01</v>
      </c>
      <c r="C13" s="9" t="s">
        <v>87</v>
      </c>
      <c r="D13" s="2" t="s">
        <v>13</v>
      </c>
      <c r="E13" s="2" t="s">
        <v>193</v>
      </c>
      <c r="F13" s="9" t="str">
        <f t="shared" si="0"/>
        <v>0012-01-00006</v>
      </c>
      <c r="G13" s="2" t="s">
        <v>1297</v>
      </c>
      <c r="H13" s="2"/>
      <c r="I13" s="2"/>
      <c r="J13" s="2" t="str">
        <f>+VLOOKUP(PRODUCTOS[[#This Row],[id_producto]],PRIORIZACION!$G$11:$J$114,3,0)</f>
        <v>No Iniciado</v>
      </c>
      <c r="K13" s="44">
        <f>+VLOOKUP(PRODUCTOS[[#This Row],[id_producto]],PRIORIZACION!$G$11:$J$112,4,0)</f>
        <v>0</v>
      </c>
      <c r="L13" s="2" t="str">
        <f>+VLOOKUP(PRODUCTOS[[#This Row],[id_producto]],PRIORIZACION!$G$11:$K$112,5,0)</f>
        <v>No Asignado</v>
      </c>
      <c r="M13" s="2" t="str">
        <f>+VLOOKUP(PRODUCTOS[[#This Row],[id_producto]],PRIORIZACION!$G$11:$L$112,6,0)</f>
        <v>Natalia</v>
      </c>
      <c r="N13" s="2" t="str">
        <f>+VLOOKUP(PRODUCTOS[[#This Row],[id_producto]],PRIORIZACION!$G$11:$S$114,7,0)</f>
        <v>NO DEFINIDO</v>
      </c>
      <c r="O13" s="2" t="s">
        <v>1313</v>
      </c>
      <c r="P13" s="2" t="s">
        <v>199</v>
      </c>
      <c r="Q13" s="2"/>
      <c r="R13" s="2"/>
      <c r="S13" s="2"/>
      <c r="T13" s="2"/>
      <c r="U13" s="2"/>
      <c r="V13" s="2"/>
      <c r="W13" s="3" t="s">
        <v>58</v>
      </c>
      <c r="X13" s="7"/>
      <c r="AB13" s="7"/>
      <c r="AC13" s="13"/>
      <c r="AD13" s="7">
        <f>PRODUCTOS[[#This Row],[Nombre comercial]]</f>
        <v>0</v>
      </c>
      <c r="AE13" s="7"/>
      <c r="AF13" s="7"/>
      <c r="AG13" s="122"/>
      <c r="AH13" s="7"/>
      <c r="AI13" s="7"/>
      <c r="AJ13" s="7"/>
      <c r="AK13" s="7"/>
      <c r="AL13" s="7"/>
      <c r="AM13" s="7"/>
      <c r="AN13" s="7"/>
      <c r="AO13" s="19" t="s">
        <v>57</v>
      </c>
      <c r="AP13" s="7"/>
      <c r="AQ13" s="7"/>
      <c r="AR13" s="7"/>
      <c r="AS13" s="7"/>
      <c r="AT13" s="191"/>
      <c r="AU13" s="7" t="s">
        <v>872</v>
      </c>
      <c r="AV13" s="7" t="str">
        <f>PRODUCTOS[[#This Row],[Data]]</f>
        <v>DATARIESGO</v>
      </c>
      <c r="AW13" s="7" t="str">
        <f>PRODUCTOS[[#This Row],[Tecnología]]</f>
        <v>NO DEFINIDO</v>
      </c>
      <c r="AX13" s="7"/>
      <c r="AY13" s="7"/>
      <c r="AZ13" s="7"/>
      <c r="BA13" s="7"/>
      <c r="BB13" s="7"/>
      <c r="BC13" s="7"/>
      <c r="BD13" s="7"/>
      <c r="BE13" s="7"/>
      <c r="BF13" s="7"/>
    </row>
    <row r="14" spans="1:58" ht="78" hidden="1" customHeight="1" x14ac:dyDescent="0.35">
      <c r="A14" s="2" t="str">
        <f>+VLOOKUP(D14,'DATA`S'!$B$8:$C$32,2,0)</f>
        <v>0008</v>
      </c>
      <c r="B14" s="2" t="str">
        <f>VLOOKUP(PRODUCTOS[[#This Row],[País]],PAISES!$B$4:$C$12,2,0)</f>
        <v>01</v>
      </c>
      <c r="C14" s="9" t="s">
        <v>88</v>
      </c>
      <c r="D14" s="2" t="s">
        <v>9</v>
      </c>
      <c r="E14" s="2" t="s">
        <v>193</v>
      </c>
      <c r="F14" s="9" t="str">
        <f t="shared" si="0"/>
        <v>0008-01-00007</v>
      </c>
      <c r="G14" s="2" t="s">
        <v>59</v>
      </c>
      <c r="H14" s="2"/>
      <c r="I14" s="2"/>
      <c r="J14" s="2" t="str">
        <f>+VLOOKUP(PRODUCTOS[[#This Row],[id_producto]],PRIORIZACION!$G$11:$J$114,3,0)</f>
        <v>En Desarrollo</v>
      </c>
      <c r="K14" s="44">
        <f>+VLOOKUP(PRODUCTOS[[#This Row],[id_producto]],PRIORIZACION!$G$11:$J$112,4,0)</f>
        <v>0.5</v>
      </c>
      <c r="L14" s="2" t="str">
        <f>+VLOOKUP(PRODUCTOS[[#This Row],[id_producto]],PRIORIZACION!$G$11:$K$112,5,0)</f>
        <v>Patricio</v>
      </c>
      <c r="M14" s="2" t="str">
        <f>+VLOOKUP(PRODUCTOS[[#This Row],[id_producto]],PRIORIZACION!$G$11:$L$112,6,0)</f>
        <v>Natalia</v>
      </c>
      <c r="N14" s="2" t="str">
        <f>+VLOOKUP(PRODUCTOS[[#This Row],[id_producto]],PRIORIZACION!$G$11:$S$114,7,0)</f>
        <v>INFOGRAM</v>
      </c>
      <c r="O14" s="2" t="s">
        <v>1313</v>
      </c>
      <c r="P14" s="2" t="s">
        <v>199</v>
      </c>
      <c r="Q14" s="2"/>
      <c r="R14" s="2"/>
      <c r="S14" s="2"/>
      <c r="T14" s="2"/>
      <c r="U14" s="2"/>
      <c r="V14" s="2"/>
      <c r="W14" s="3"/>
      <c r="X14" s="7" t="s">
        <v>53</v>
      </c>
      <c r="Y14" s="46" t="s">
        <v>208</v>
      </c>
      <c r="Z14" s="3" t="s">
        <v>147</v>
      </c>
      <c r="AA14" s="46" t="s">
        <v>20</v>
      </c>
      <c r="AB14" s="7"/>
      <c r="AC14" s="13" t="s">
        <v>211</v>
      </c>
      <c r="AD14" s="7">
        <f>PRODUCTOS[[#This Row],[Nombre comercial]]</f>
        <v>0</v>
      </c>
      <c r="AE14" s="7" t="s">
        <v>1565</v>
      </c>
      <c r="AF14" s="7" t="s">
        <v>194</v>
      </c>
      <c r="AG14" s="121"/>
      <c r="AH14" s="101" t="s">
        <v>1248</v>
      </c>
      <c r="AI14" s="101" t="s">
        <v>1248</v>
      </c>
      <c r="AJ14" s="101" t="s">
        <v>1248</v>
      </c>
      <c r="AK14" s="101" t="s">
        <v>1248</v>
      </c>
      <c r="AL14" s="165"/>
      <c r="AM14" s="186" t="s">
        <v>1248</v>
      </c>
      <c r="AN14" s="186" t="s">
        <v>1248</v>
      </c>
      <c r="AO14" s="19" t="s">
        <v>1159</v>
      </c>
      <c r="AP14" s="7" t="s">
        <v>1137</v>
      </c>
      <c r="AQ14" s="7" t="s">
        <v>193</v>
      </c>
      <c r="AR14" s="7" t="s">
        <v>1248</v>
      </c>
      <c r="AS14" s="7" t="s">
        <v>1248</v>
      </c>
      <c r="AT14" s="191" t="s">
        <v>1521</v>
      </c>
      <c r="AU14" s="7" t="s">
        <v>872</v>
      </c>
      <c r="AV14" s="7" t="str">
        <f>PRODUCTOS[[#This Row],[Data]]</f>
        <v>DATAGÉNERO</v>
      </c>
      <c r="AW14" s="7" t="str">
        <f>PRODUCTOS[[#This Row],[Tecnología]]</f>
        <v>INFOGRAM</v>
      </c>
      <c r="AX14" s="7" t="s">
        <v>1553</v>
      </c>
      <c r="AY14" s="7" t="s">
        <v>956</v>
      </c>
      <c r="AZ14" s="7" t="s">
        <v>1554</v>
      </c>
      <c r="BA14" s="7" t="s">
        <v>1555</v>
      </c>
      <c r="BB14" s="100"/>
      <c r="BC14" s="100"/>
      <c r="BD14" s="100"/>
      <c r="BE14" s="100"/>
      <c r="BF14" s="7" t="s">
        <v>1522</v>
      </c>
    </row>
    <row r="15" spans="1:58" ht="70" hidden="1" customHeight="1" x14ac:dyDescent="0.35">
      <c r="A15" s="2" t="str">
        <f>+VLOOKUP(D15,'DATA`S'!$B$8:$C$32,2,0)</f>
        <v>0022</v>
      </c>
      <c r="B15" s="2" t="str">
        <f>VLOOKUP(PRODUCTOS[[#This Row],[País]],PAISES!$B$4:$C$12,2,0)</f>
        <v>01</v>
      </c>
      <c r="C15" s="9" t="s">
        <v>89</v>
      </c>
      <c r="D15" s="2" t="s">
        <v>846</v>
      </c>
      <c r="E15" s="2" t="s">
        <v>193</v>
      </c>
      <c r="F15" s="9" t="str">
        <f t="shared" si="0"/>
        <v>0022-01-00008</v>
      </c>
      <c r="G15" s="2" t="s">
        <v>60</v>
      </c>
      <c r="H15" s="2"/>
      <c r="I15" s="2"/>
      <c r="J15" s="2" t="str">
        <f>+VLOOKUP(PRODUCTOS[[#This Row],[id_producto]],PRIORIZACION!$G$11:$J$114,3,0)</f>
        <v>En Desarrollo</v>
      </c>
      <c r="K15" s="44">
        <f>+VLOOKUP(PRODUCTOS[[#This Row],[id_producto]],PRIORIZACION!$G$11:$J$112,4,0)</f>
        <v>0.5</v>
      </c>
      <c r="L15" s="2" t="str">
        <f>+VLOOKUP(PRODUCTOS[[#This Row],[id_producto]],PRIORIZACION!$G$11:$K$112,5,0)</f>
        <v>Patricio</v>
      </c>
      <c r="M15" s="2" t="str">
        <f>+VLOOKUP(PRODUCTOS[[#This Row],[id_producto]],PRIORIZACION!$G$11:$L$112,6,0)</f>
        <v>Silvia</v>
      </c>
      <c r="N15" s="2" t="str">
        <f>+VLOOKUP(PRODUCTOS[[#This Row],[id_producto]],PRIORIZACION!$G$11:$S$114,7,0)</f>
        <v>INFOGRAM</v>
      </c>
      <c r="O15" s="2" t="s">
        <v>1313</v>
      </c>
      <c r="P15" s="2" t="s">
        <v>199</v>
      </c>
      <c r="Q15" s="2"/>
      <c r="R15" s="2"/>
      <c r="S15" s="2"/>
      <c r="T15" s="2"/>
      <c r="U15" s="2"/>
      <c r="V15" s="2"/>
      <c r="W15" s="3"/>
      <c r="X15" s="7"/>
      <c r="Y15" s="46" t="s">
        <v>209</v>
      </c>
      <c r="Z15" s="3" t="s">
        <v>147</v>
      </c>
      <c r="AA15" s="3" t="s">
        <v>20</v>
      </c>
      <c r="AB15" s="7"/>
      <c r="AC15" s="13" t="s">
        <v>210</v>
      </c>
      <c r="AD15" s="7">
        <f>PRODUCTOS[[#This Row],[Nombre comercial]]</f>
        <v>0</v>
      </c>
      <c r="AE15" s="7" t="s">
        <v>1566</v>
      </c>
      <c r="AF15" s="7" t="s">
        <v>194</v>
      </c>
      <c r="AG15" s="121"/>
      <c r="AH15" s="7" t="s">
        <v>1248</v>
      </c>
      <c r="AI15" s="100" t="s">
        <v>1248</v>
      </c>
      <c r="AJ15" s="7" t="s">
        <v>1248</v>
      </c>
      <c r="AK15" s="7" t="s">
        <v>1248</v>
      </c>
      <c r="AL15" s="7"/>
      <c r="AM15" s="7" t="s">
        <v>1248</v>
      </c>
      <c r="AN15" s="7" t="s">
        <v>1248</v>
      </c>
      <c r="AO15" s="19" t="s">
        <v>1158</v>
      </c>
      <c r="AP15" s="7" t="s">
        <v>1498</v>
      </c>
      <c r="AQ15" s="7" t="s">
        <v>193</v>
      </c>
      <c r="AR15" s="7" t="s">
        <v>1248</v>
      </c>
      <c r="AS15" s="7" t="s">
        <v>1248</v>
      </c>
      <c r="AT15" s="191"/>
      <c r="AU15" s="7" t="s">
        <v>872</v>
      </c>
      <c r="AV15" s="7" t="str">
        <f>PRODUCTOS[[#This Row],[Data]]</f>
        <v>DATASOCIAL</v>
      </c>
      <c r="AW15" s="7" t="str">
        <f>PRODUCTOS[[#This Row],[Tecnología]]</f>
        <v>INFOGRAM</v>
      </c>
      <c r="AX15" s="7" t="s">
        <v>455</v>
      </c>
      <c r="AY15" s="7" t="s">
        <v>956</v>
      </c>
      <c r="AZ15" s="7" t="s">
        <v>1551</v>
      </c>
      <c r="BA15" s="7" t="s">
        <v>1550</v>
      </c>
      <c r="BB15" s="100"/>
      <c r="BC15" s="100"/>
      <c r="BD15" s="100"/>
      <c r="BE15" s="100"/>
      <c r="BF15" s="7" t="s">
        <v>1552</v>
      </c>
    </row>
    <row r="16" spans="1:58" ht="55.5" hidden="1" customHeight="1" x14ac:dyDescent="0.35">
      <c r="A16" s="2" t="str">
        <f>+VLOOKUP(D16,'DATA`S'!$B$8:$C$32,2,0)</f>
        <v>0012</v>
      </c>
      <c r="B16" s="2" t="str">
        <f>VLOOKUP(PRODUCTOS[[#This Row],[País]],PAISES!$B$4:$C$12,2,0)</f>
        <v>01</v>
      </c>
      <c r="C16" s="9" t="s">
        <v>90</v>
      </c>
      <c r="D16" s="2" t="s">
        <v>13</v>
      </c>
      <c r="E16" s="2" t="s">
        <v>193</v>
      </c>
      <c r="F16" s="9" t="str">
        <f t="shared" si="0"/>
        <v>0012-01-00009</v>
      </c>
      <c r="G16" s="2" t="s">
        <v>1241</v>
      </c>
      <c r="H16" s="2"/>
      <c r="I16" s="2"/>
      <c r="J16" s="2" t="str">
        <f>+VLOOKUP(PRODUCTOS[[#This Row],[id_producto]],PRIORIZACION!$G$11:$J$114,3,0)</f>
        <v>En Desarrollo</v>
      </c>
      <c r="K16" s="44">
        <f>+VLOOKUP(PRODUCTOS[[#This Row],[id_producto]],PRIORIZACION!$G$11:$J$112,4,0)</f>
        <v>0.15</v>
      </c>
      <c r="L16" s="2" t="str">
        <f>+VLOOKUP(PRODUCTOS[[#This Row],[id_producto]],PRIORIZACION!$G$11:$K$112,5,0)</f>
        <v>Efraín</v>
      </c>
      <c r="M16" s="2" t="str">
        <f>+VLOOKUP(PRODUCTOS[[#This Row],[id_producto]],PRIORIZACION!$G$11:$L$112,6,0)</f>
        <v>No Asignado</v>
      </c>
      <c r="N16" s="2" t="str">
        <f>+VLOOKUP(PRODUCTOS[[#This Row],[id_producto]],PRIORIZACION!$G$11:$S$114,7,0)</f>
        <v>NO DEFINIDO</v>
      </c>
      <c r="O16" s="2" t="s">
        <v>1313</v>
      </c>
      <c r="P16" s="2" t="s">
        <v>199</v>
      </c>
      <c r="Q16" s="2"/>
      <c r="R16" s="2"/>
      <c r="S16" s="2"/>
      <c r="T16" s="2"/>
      <c r="U16" s="2"/>
      <c r="V16" s="2"/>
      <c r="W16" s="3"/>
      <c r="X16" s="7"/>
      <c r="AB16" s="7"/>
      <c r="AC16" s="13"/>
      <c r="AD16" s="7">
        <f>PRODUCTOS[[#This Row],[Nombre comercial]]</f>
        <v>0</v>
      </c>
      <c r="AE16" s="7"/>
      <c r="AF16" s="7"/>
      <c r="AG16" s="122"/>
      <c r="AH16" s="7"/>
      <c r="AI16" s="7"/>
      <c r="AJ16" s="7"/>
      <c r="AK16" s="7"/>
      <c r="AL16" s="7"/>
      <c r="AM16" s="7"/>
      <c r="AN16" s="7"/>
      <c r="AO16" s="19" t="s">
        <v>1463</v>
      </c>
      <c r="AP16" s="7"/>
      <c r="AQ16" s="7"/>
      <c r="AR16" s="7"/>
      <c r="AS16" s="7"/>
      <c r="AT16" s="191"/>
      <c r="AU16" s="7" t="s">
        <v>872</v>
      </c>
      <c r="AV16" s="7" t="str">
        <f>PRODUCTOS[[#This Row],[Data]]</f>
        <v>DATARIESGO</v>
      </c>
      <c r="AW16" s="7" t="str">
        <f>PRODUCTOS[[#This Row],[Tecnología]]</f>
        <v>NO DEFINIDO</v>
      </c>
      <c r="AX16" s="7"/>
      <c r="AY16" s="7"/>
      <c r="AZ16" s="7"/>
      <c r="BA16" s="7"/>
      <c r="BB16" s="7"/>
      <c r="BC16" s="7"/>
      <c r="BD16" s="7"/>
      <c r="BE16" s="7"/>
      <c r="BF16" s="7"/>
    </row>
    <row r="17" spans="1:58" ht="58" hidden="1" x14ac:dyDescent="0.35">
      <c r="A17" s="2" t="str">
        <f>+VLOOKUP(D17,'DATA`S'!$B$8:$C$32,2,0)</f>
        <v>0004</v>
      </c>
      <c r="B17" s="2" t="str">
        <f>VLOOKUP(PRODUCTOS[[#This Row],[País]],PAISES!$B$4:$C$12,2,0)</f>
        <v>01</v>
      </c>
      <c r="C17" s="9" t="s">
        <v>730</v>
      </c>
      <c r="D17" s="45" t="s">
        <v>6</v>
      </c>
      <c r="E17" s="2" t="s">
        <v>193</v>
      </c>
      <c r="F17" s="2" t="str">
        <f t="shared" si="0"/>
        <v>0004-01-00010</v>
      </c>
      <c r="G17" s="45" t="s">
        <v>945</v>
      </c>
      <c r="H17" s="2" t="s">
        <v>1627</v>
      </c>
      <c r="I17" s="2"/>
      <c r="J17" s="2" t="str">
        <f>+VLOOKUP(PRODUCTOS[[#This Row],[id_producto]],PRIORIZACION!$G$11:$J$114,3,0)</f>
        <v>En pausa</v>
      </c>
      <c r="K17" s="44">
        <f>+VLOOKUP(PRODUCTOS[[#This Row],[id_producto]],PRIORIZACION!$G$11:$J$112,4,0)</f>
        <v>0.7</v>
      </c>
      <c r="L17" s="2" t="str">
        <f>+VLOOKUP(PRODUCTOS[[#This Row],[id_producto]],PRIORIZACION!$G$11:$K$112,5,0)</f>
        <v>Abner-Patricio</v>
      </c>
      <c r="M17" s="2" t="str">
        <f>+VLOOKUP(PRODUCTOS[[#This Row],[id_producto]],PRIORIZACION!$G$11:$L$112,6,0)</f>
        <v>Astrid</v>
      </c>
      <c r="N17" s="2" t="str">
        <f>+VLOOKUP(PRODUCTOS[[#This Row],[id_producto]],PRIORIZACION!$G$11:$S$114,7,0)</f>
        <v>ARCGIS-POWER BI</v>
      </c>
      <c r="O17" s="2"/>
      <c r="P17" s="2"/>
      <c r="Q17" s="2"/>
      <c r="R17" s="2"/>
      <c r="S17" s="2"/>
      <c r="T17" s="2"/>
      <c r="U17" s="2"/>
      <c r="V17" s="2"/>
      <c r="W17" s="3"/>
      <c r="X17" s="7"/>
      <c r="Y17" s="3"/>
      <c r="Z17" s="46" t="s">
        <v>153</v>
      </c>
      <c r="AA17" s="3" t="s">
        <v>21</v>
      </c>
      <c r="AB17" s="7"/>
      <c r="AC17" s="13" t="s">
        <v>732</v>
      </c>
      <c r="AD17" s="7" t="str">
        <f>PRODUCTOS[[#This Row],[Nombre comercial]]</f>
        <v>Índices y métricas ciudadanas - Chile</v>
      </c>
      <c r="AE17" s="7"/>
      <c r="AF17" s="7" t="s">
        <v>194</v>
      </c>
      <c r="AG17" s="163"/>
      <c r="AH17" s="7" t="s">
        <v>1140</v>
      </c>
      <c r="AI17" s="163"/>
      <c r="AJ17" s="7" t="s">
        <v>960</v>
      </c>
      <c r="AK17" s="163"/>
      <c r="AL17" s="165"/>
      <c r="AM17" s="165"/>
      <c r="AN17" s="165"/>
      <c r="AO17" s="179"/>
      <c r="AP17" s="7"/>
      <c r="AQ17" s="7" t="s">
        <v>1300</v>
      </c>
      <c r="AR17" s="7"/>
      <c r="AS17" s="7"/>
      <c r="AT17" s="191">
        <v>2017</v>
      </c>
      <c r="AU17" s="7" t="s">
        <v>872</v>
      </c>
      <c r="AV17" s="7" t="str">
        <f>PRODUCTOS[[#This Row],[Data]]</f>
        <v>DATAMUNICIPIO</v>
      </c>
      <c r="AW17" s="7" t="str">
        <f>PRODUCTOS[[#This Row],[Tecnología]]</f>
        <v>ARCGIS-POWER BI</v>
      </c>
      <c r="AX17" s="7" t="s">
        <v>873</v>
      </c>
      <c r="AY17" s="7" t="s">
        <v>956</v>
      </c>
      <c r="AZ17" s="131"/>
      <c r="BA17" s="131"/>
      <c r="BB17" s="7" t="s">
        <v>874</v>
      </c>
      <c r="BC17" s="131"/>
      <c r="BD17" s="131"/>
      <c r="BE17" s="7">
        <v>1</v>
      </c>
      <c r="BF17" s="131"/>
    </row>
    <row r="18" spans="1:58" ht="48" hidden="1" x14ac:dyDescent="0.35">
      <c r="A18" s="2" t="str">
        <f>+VLOOKUP(D18,'DATA`S'!$B$8:$C$32,2,0)</f>
        <v>0004</v>
      </c>
      <c r="B18" s="2" t="str">
        <f>VLOOKUP(PRODUCTOS[[#This Row],[País]],PAISES!$B$4:$C$12,2,0)</f>
        <v>01</v>
      </c>
      <c r="C18" s="9" t="s">
        <v>731</v>
      </c>
      <c r="D18" s="45" t="s">
        <v>6</v>
      </c>
      <c r="E18" s="2" t="s">
        <v>193</v>
      </c>
      <c r="F18" s="2" t="str">
        <f t="shared" si="0"/>
        <v>0004-01-00011</v>
      </c>
      <c r="G18" s="45" t="s">
        <v>687</v>
      </c>
      <c r="H18" s="2"/>
      <c r="I18" s="2"/>
      <c r="J18" s="2" t="str">
        <f>+VLOOKUP(PRODUCTOS[[#This Row],[id_producto]],PRIORIZACION!$G$11:$J$114,3,0)</f>
        <v>En pausa</v>
      </c>
      <c r="K18" s="44">
        <f>+VLOOKUP(PRODUCTOS[[#This Row],[id_producto]],PRIORIZACION!$G$11:$J$112,4,0)</f>
        <v>0.6</v>
      </c>
      <c r="L18" s="2" t="str">
        <f>+VLOOKUP(PRODUCTOS[[#This Row],[id_producto]],PRIORIZACION!$G$11:$K$112,5,0)</f>
        <v>Abner-Patricio</v>
      </c>
      <c r="M18" s="2" t="str">
        <f>+VLOOKUP(PRODUCTOS[[#This Row],[id_producto]],PRIORIZACION!$G$11:$L$112,6,0)</f>
        <v>Astrid</v>
      </c>
      <c r="N18" s="2" t="str">
        <f>+VLOOKUP(PRODUCTOS[[#This Row],[id_producto]],PRIORIZACION!$G$11:$S$114,7,0)</f>
        <v>ARCGIS-POWER BI</v>
      </c>
      <c r="O18" s="2"/>
      <c r="P18" s="2"/>
      <c r="Q18" s="2"/>
      <c r="R18" s="2"/>
      <c r="S18" s="2"/>
      <c r="T18" s="2"/>
      <c r="U18" s="2"/>
      <c r="V18" s="2"/>
      <c r="W18" s="3"/>
      <c r="X18" s="7"/>
      <c r="Z18" s="3" t="s">
        <v>153</v>
      </c>
      <c r="AA18" s="3" t="s">
        <v>21</v>
      </c>
      <c r="AB18" s="7"/>
      <c r="AC18" s="13" t="s">
        <v>732</v>
      </c>
      <c r="AD18" s="7">
        <f>PRODUCTOS[[#This Row],[Nombre comercial]]</f>
        <v>0</v>
      </c>
      <c r="AE18" s="7"/>
      <c r="AF18" s="7"/>
      <c r="AG18" s="122"/>
      <c r="AH18" s="7"/>
      <c r="AI18" s="7"/>
      <c r="AJ18" s="7"/>
      <c r="AK18" s="7"/>
      <c r="AL18" s="7"/>
      <c r="AM18" s="7"/>
      <c r="AN18" s="7"/>
      <c r="AO18" s="179"/>
      <c r="AP18" s="7"/>
      <c r="AQ18" s="7" t="s">
        <v>1300</v>
      </c>
      <c r="AR18" s="7"/>
      <c r="AS18" s="7"/>
      <c r="AT18" s="192"/>
      <c r="AU18" s="7" t="s">
        <v>872</v>
      </c>
      <c r="AV18" s="7" t="str">
        <f>PRODUCTOS[[#This Row],[Data]]</f>
        <v>DATAMUNICIPIO</v>
      </c>
      <c r="AW18" s="7" t="str">
        <f>PRODUCTOS[[#This Row],[Tecnología]]</f>
        <v>ARCGIS-POWER BI</v>
      </c>
      <c r="AX18" s="7" t="s">
        <v>873</v>
      </c>
      <c r="AY18" s="7" t="s">
        <v>956</v>
      </c>
      <c r="AZ18" s="131"/>
      <c r="BA18" s="131"/>
      <c r="BB18" s="7" t="s">
        <v>874</v>
      </c>
      <c r="BC18" s="131"/>
      <c r="BD18" s="131"/>
      <c r="BE18" s="7">
        <v>1</v>
      </c>
      <c r="BF18" s="131"/>
    </row>
    <row r="19" spans="1:58" ht="87" hidden="1" x14ac:dyDescent="0.35">
      <c r="A19" s="2" t="str">
        <f>+VLOOKUP(D19,'DATA`S'!$B$8:$C$32,2,0)</f>
        <v>0011</v>
      </c>
      <c r="B19" s="2" t="str">
        <f>VLOOKUP(PRODUCTOS[[#This Row],[País]],PAISES!$B$4:$C$12,2,0)</f>
        <v>01</v>
      </c>
      <c r="C19" s="9" t="s">
        <v>877</v>
      </c>
      <c r="D19" s="2" t="s">
        <v>12</v>
      </c>
      <c r="E19" s="2" t="s">
        <v>193</v>
      </c>
      <c r="F19" s="2" t="str">
        <f t="shared" si="0"/>
        <v>0011-01-00012</v>
      </c>
      <c r="G19" s="2" t="s">
        <v>835</v>
      </c>
      <c r="H19" s="99" t="s">
        <v>1628</v>
      </c>
      <c r="I19" s="99"/>
      <c r="J19" s="2" t="str">
        <f>+VLOOKUP(PRODUCTOS[[#This Row],[id_producto]],PRIORIZACION!$G$11:$J$114,3,0)</f>
        <v>Listo</v>
      </c>
      <c r="K19" s="44">
        <f>+VLOOKUP(PRODUCTOS[[#This Row],[id_producto]],PRIORIZACION!$G$11:$J$112,4,0)</f>
        <v>1</v>
      </c>
      <c r="L19" s="2">
        <f>+VLOOKUP(PRODUCTOS[[#This Row],[id_producto]],PRIORIZACION!$G$11:$K$112,5,0)</f>
        <v>0</v>
      </c>
      <c r="M19" s="2" t="str">
        <f>+VLOOKUP(PRODUCTOS[[#This Row],[id_producto]],PRIORIZACION!$G$11:$L$112,6,0)</f>
        <v>Fernanda</v>
      </c>
      <c r="N19" s="2" t="str">
        <f>+VLOOKUP(PRODUCTOS[[#This Row],[id_producto]],PRIORIZACION!$G$11:$S$114,7,0)</f>
        <v>POWER BI</v>
      </c>
      <c r="O19" s="2"/>
      <c r="P19" s="2"/>
      <c r="Q19" s="2"/>
      <c r="R19" s="2"/>
      <c r="S19" s="2"/>
      <c r="T19" s="2"/>
      <c r="U19" s="2"/>
      <c r="V19" s="2"/>
      <c r="W19" s="3"/>
      <c r="X19" s="7"/>
      <c r="Y19" s="91" t="s">
        <v>172</v>
      </c>
      <c r="AB19" s="7"/>
      <c r="AC19" s="13"/>
      <c r="AD19" s="7" t="str">
        <f>PRODUCTOS[[#This Row],[Nombre comercial]]</f>
        <v>Instrumentos de Planificación Territorial (IPT) - Chile</v>
      </c>
      <c r="AE19" s="7" t="s">
        <v>1568</v>
      </c>
      <c r="AF19" s="19" t="s">
        <v>194</v>
      </c>
      <c r="AG19" s="163"/>
      <c r="AH19" s="19" t="s">
        <v>1140</v>
      </c>
      <c r="AI19" s="164"/>
      <c r="AJ19" s="19" t="s">
        <v>1141</v>
      </c>
      <c r="AK19" s="164"/>
      <c r="AL19" s="165"/>
      <c r="AM19" s="165"/>
      <c r="AN19" s="165"/>
      <c r="AO19" s="19" t="s">
        <v>1384</v>
      </c>
      <c r="AP19" s="7" t="s">
        <v>1144</v>
      </c>
      <c r="AQ19" s="7" t="s">
        <v>193</v>
      </c>
      <c r="AR19" s="19" t="s">
        <v>1383</v>
      </c>
      <c r="AS19" s="19" t="s">
        <v>1300</v>
      </c>
      <c r="AT19" s="193" t="s">
        <v>1558</v>
      </c>
      <c r="AU19" s="7" t="s">
        <v>872</v>
      </c>
      <c r="AV19" s="7" t="str">
        <f>PRODUCTOS[[#This Row],[Data]]</f>
        <v>DATATERRITORIO</v>
      </c>
      <c r="AW19" s="100" t="str">
        <f>PRODUCTOS[[#This Row],[Tecnología]]</f>
        <v>POWER BI</v>
      </c>
      <c r="AX19" s="7" t="s">
        <v>1556</v>
      </c>
      <c r="AY19" s="7" t="s">
        <v>956</v>
      </c>
      <c r="AZ19" s="7" t="s">
        <v>1145</v>
      </c>
      <c r="BA19" s="7"/>
      <c r="BB19" s="7" t="s">
        <v>874</v>
      </c>
      <c r="BC19" s="7" t="s">
        <v>875</v>
      </c>
      <c r="BD19" s="101" t="s">
        <v>1385</v>
      </c>
      <c r="BE19" s="7">
        <v>1</v>
      </c>
      <c r="BF19" s="7" t="s">
        <v>1557</v>
      </c>
    </row>
    <row r="20" spans="1:58" ht="29" hidden="1" x14ac:dyDescent="0.35">
      <c r="A20" s="2" t="str">
        <f>+VLOOKUP(D20,'DATA`S'!$B$8:$C$32,2,0)</f>
        <v>0010</v>
      </c>
      <c r="B20" s="2" t="str">
        <f>VLOOKUP(PRODUCTOS[[#This Row],[País]],PAISES!$B$4:$C$12,2,0)</f>
        <v>01</v>
      </c>
      <c r="C20" s="9" t="s">
        <v>878</v>
      </c>
      <c r="D20" s="2" t="s">
        <v>11</v>
      </c>
      <c r="E20" s="2" t="s">
        <v>193</v>
      </c>
      <c r="F20" s="2" t="str">
        <f t="shared" si="0"/>
        <v>0010-01-00013</v>
      </c>
      <c r="G20" s="2" t="s">
        <v>308</v>
      </c>
      <c r="H20" s="2" t="s">
        <v>1629</v>
      </c>
      <c r="I20" s="2"/>
      <c r="J20" s="2" t="str">
        <f>+VLOOKUP(PRODUCTOS[[#This Row],[id_producto]],PRIORIZACION!$G$11:$J$114,3,0)</f>
        <v>En Desarrollo</v>
      </c>
      <c r="K20" s="44">
        <f>+VLOOKUP(PRODUCTOS[[#This Row],[id_producto]],PRIORIZACION!$G$11:$J$112,4,0)</f>
        <v>0.5</v>
      </c>
      <c r="L20" s="2" t="str">
        <f>+VLOOKUP(PRODUCTOS[[#This Row],[id_producto]],PRIORIZACION!$G$11:$K$112,5,0)</f>
        <v>Abner</v>
      </c>
      <c r="M20" s="2" t="str">
        <f>+VLOOKUP(PRODUCTOS[[#This Row],[id_producto]],PRIORIZACION!$G$11:$L$112,6,0)</f>
        <v>Silvia</v>
      </c>
      <c r="N20" s="2" t="str">
        <f>+VLOOKUP(PRODUCTOS[[#This Row],[id_producto]],PRIORIZACION!$G$11:$S$114,7,0)</f>
        <v>ARCGISONLINE</v>
      </c>
      <c r="O20" s="2"/>
      <c r="P20" s="2"/>
      <c r="Q20" s="2"/>
      <c r="R20" s="2"/>
      <c r="S20" s="2"/>
      <c r="T20" s="2"/>
      <c r="U20" s="2"/>
      <c r="V20" s="2"/>
      <c r="W20" s="3"/>
      <c r="X20" s="7"/>
      <c r="AB20" s="7"/>
      <c r="AC20" s="38"/>
      <c r="AD20" s="7" t="str">
        <f>PRODUCTOS[[#This Row],[Nombre comercial]]</f>
        <v>Cobertura de Centros de Educación - Chile</v>
      </c>
      <c r="AE20" s="7" t="s">
        <v>1501</v>
      </c>
      <c r="AF20" s="19" t="s">
        <v>194</v>
      </c>
      <c r="AG20" s="163"/>
      <c r="AH20" s="19" t="s">
        <v>1140</v>
      </c>
      <c r="AI20" s="164"/>
      <c r="AJ20" s="19" t="s">
        <v>1141</v>
      </c>
      <c r="AK20" s="164"/>
      <c r="AL20" s="165"/>
      <c r="AM20" s="165"/>
      <c r="AN20" s="165"/>
      <c r="AO20" s="19" t="s">
        <v>1501</v>
      </c>
      <c r="AP20" s="7" t="s">
        <v>1498</v>
      </c>
      <c r="AQ20" s="7" t="s">
        <v>193</v>
      </c>
      <c r="AR20" s="7" t="s">
        <v>1383</v>
      </c>
      <c r="AS20" s="7" t="s">
        <v>1300</v>
      </c>
      <c r="AT20" s="191" t="s">
        <v>1498</v>
      </c>
      <c r="AU20" s="7" t="s">
        <v>872</v>
      </c>
      <c r="AV20" s="7" t="str">
        <f>PRODUCTOS[[#This Row],[Data]]</f>
        <v>DATAEDUCACIÓN</v>
      </c>
      <c r="AW20" s="7" t="str">
        <f>PRODUCTOS[[#This Row],[Tecnología]]</f>
        <v>ARCGISONLINE</v>
      </c>
      <c r="AX20" s="7" t="s">
        <v>1498</v>
      </c>
      <c r="AY20" s="7" t="s">
        <v>956</v>
      </c>
      <c r="AZ20" s="7" t="s">
        <v>1498</v>
      </c>
      <c r="BA20" s="7" t="s">
        <v>1498</v>
      </c>
      <c r="BB20" s="7" t="s">
        <v>874</v>
      </c>
      <c r="BC20" s="7" t="s">
        <v>1498</v>
      </c>
      <c r="BD20" s="7" t="s">
        <v>1498</v>
      </c>
      <c r="BE20" s="7">
        <v>1</v>
      </c>
      <c r="BF20" s="7" t="s">
        <v>1513</v>
      </c>
    </row>
    <row r="21" spans="1:58" ht="95.5" hidden="1" customHeight="1" x14ac:dyDescent="0.35">
      <c r="A21" s="2" t="str">
        <f>+VLOOKUP(D21,'DATA`S'!$B$8:$C$32,2,0)</f>
        <v>0010</v>
      </c>
      <c r="B21" s="2" t="str">
        <f>VLOOKUP(PRODUCTOS[[#This Row],[País]],PAISES!$B$4:$C$12,2,0)</f>
        <v>01</v>
      </c>
      <c r="C21" s="9" t="s">
        <v>879</v>
      </c>
      <c r="D21" s="2" t="s">
        <v>11</v>
      </c>
      <c r="E21" s="2" t="s">
        <v>193</v>
      </c>
      <c r="F21" s="2" t="str">
        <f t="shared" si="0"/>
        <v>0010-01-00014</v>
      </c>
      <c r="G21" s="2" t="s">
        <v>216</v>
      </c>
      <c r="H21" s="99" t="s">
        <v>1630</v>
      </c>
      <c r="I21" s="99"/>
      <c r="J21" s="2" t="str">
        <f>+VLOOKUP(PRODUCTOS[[#This Row],[id_producto]],PRIORIZACION!$G$11:$J$114,3,0)</f>
        <v>Listo</v>
      </c>
      <c r="K21" s="44">
        <f>+VLOOKUP(PRODUCTOS[[#This Row],[id_producto]],PRIORIZACION!$G$11:$J$112,4,0)</f>
        <v>1</v>
      </c>
      <c r="L21" s="2" t="str">
        <f>+VLOOKUP(PRODUCTOS[[#This Row],[id_producto]],PRIORIZACION!$G$11:$K$112,5,0)</f>
        <v>Patricio</v>
      </c>
      <c r="M21" s="2" t="str">
        <f>+VLOOKUP(PRODUCTOS[[#This Row],[id_producto]],PRIORIZACION!$G$11:$L$112,6,0)</f>
        <v>Silvia</v>
      </c>
      <c r="N21" s="2" t="str">
        <f>+VLOOKUP(PRODUCTOS[[#This Row],[id_producto]],PRIORIZACION!$G$11:$S$114,7,0)</f>
        <v>POWER BI</v>
      </c>
      <c r="O21" s="2"/>
      <c r="P21" s="2"/>
      <c r="Q21" s="2"/>
      <c r="R21" s="2"/>
      <c r="S21" s="2"/>
      <c r="T21" s="2"/>
      <c r="U21" s="2"/>
      <c r="V21" s="2"/>
      <c r="W21" s="3"/>
      <c r="X21" s="7"/>
      <c r="Y21" s="130" t="s">
        <v>179</v>
      </c>
      <c r="AB21" s="7"/>
      <c r="AC21" s="38"/>
      <c r="AD21" s="7" t="str">
        <f>PRODUCTOS[[#This Row],[Nombre comercial]]</f>
        <v>Ranking Comunal de Establecimientos Educacionales - Chile</v>
      </c>
      <c r="AE21" s="7" t="s">
        <v>1569</v>
      </c>
      <c r="AF21" s="19" t="s">
        <v>194</v>
      </c>
      <c r="AG21" s="163"/>
      <c r="AH21" s="19" t="s">
        <v>1140</v>
      </c>
      <c r="AI21" s="164"/>
      <c r="AJ21" s="19" t="s">
        <v>1141</v>
      </c>
      <c r="AK21" s="164"/>
      <c r="AL21" s="165"/>
      <c r="AM21" s="165"/>
      <c r="AN21" s="165"/>
      <c r="AO21" s="19" t="s">
        <v>1148</v>
      </c>
      <c r="AP21" s="7" t="s">
        <v>1144</v>
      </c>
      <c r="AQ21" s="7" t="s">
        <v>193</v>
      </c>
      <c r="AR21" s="19" t="s">
        <v>1383</v>
      </c>
      <c r="AS21" s="19" t="s">
        <v>1300</v>
      </c>
      <c r="AT21" s="39" t="s">
        <v>1521</v>
      </c>
      <c r="AU21" s="7" t="s">
        <v>872</v>
      </c>
      <c r="AV21" s="7" t="str">
        <f>PRODUCTOS[[#This Row],[Data]]</f>
        <v>DATAEDUCACIÓN</v>
      </c>
      <c r="AW21" s="7" t="str">
        <f>PRODUCTOS[[#This Row],[Tecnología]]</f>
        <v>POWER BI</v>
      </c>
      <c r="AX21" s="7" t="s">
        <v>873</v>
      </c>
      <c r="AY21" s="7" t="s">
        <v>956</v>
      </c>
      <c r="AZ21" s="7" t="s">
        <v>1510</v>
      </c>
      <c r="BA21" s="7" t="s">
        <v>1511</v>
      </c>
      <c r="BB21" s="7" t="s">
        <v>874</v>
      </c>
      <c r="BC21" s="7" t="s">
        <v>875</v>
      </c>
      <c r="BD21" s="19" t="s">
        <v>1479</v>
      </c>
      <c r="BE21" s="7">
        <v>1</v>
      </c>
      <c r="BF21" s="7" t="s">
        <v>1512</v>
      </c>
    </row>
    <row r="22" spans="1:58" ht="80.5" hidden="1" customHeight="1" x14ac:dyDescent="0.35">
      <c r="A22" s="2" t="str">
        <f>+VLOOKUP(D22,'DATA`S'!$B$8:$C$32,2,0)</f>
        <v>0010</v>
      </c>
      <c r="B22" s="2" t="str">
        <f>VLOOKUP(PRODUCTOS[[#This Row],[País]],PAISES!$B$4:$C$12,2,0)</f>
        <v>01</v>
      </c>
      <c r="C22" s="9" t="s">
        <v>880</v>
      </c>
      <c r="D22" s="2" t="s">
        <v>11</v>
      </c>
      <c r="E22" s="2" t="s">
        <v>193</v>
      </c>
      <c r="F22" s="2" t="str">
        <f t="shared" si="0"/>
        <v>0010-01-00015</v>
      </c>
      <c r="G22" s="2" t="s">
        <v>295</v>
      </c>
      <c r="H22" s="2" t="s">
        <v>1631</v>
      </c>
      <c r="I22" s="2"/>
      <c r="J22" s="2" t="str">
        <f>+VLOOKUP(PRODUCTOS[[#This Row],[id_producto]],PRIORIZACION!$G$11:$J$114,3,0)</f>
        <v>En Desarrollo</v>
      </c>
      <c r="K22" s="44">
        <f>+VLOOKUP(PRODUCTOS[[#This Row],[id_producto]],PRIORIZACION!$G$11:$J$112,4,0)</f>
        <v>0.7</v>
      </c>
      <c r="L22" s="2" t="str">
        <f>+VLOOKUP(PRODUCTOS[[#This Row],[id_producto]],PRIORIZACION!$G$11:$K$112,5,0)</f>
        <v>Patricio</v>
      </c>
      <c r="M22" s="2" t="str">
        <f>+VLOOKUP(PRODUCTOS[[#This Row],[id_producto]],PRIORIZACION!$G$11:$L$112,6,0)</f>
        <v>Silvia</v>
      </c>
      <c r="N22" s="2" t="str">
        <f>+VLOOKUP(PRODUCTOS[[#This Row],[id_producto]],PRIORIZACION!$G$11:$S$114,7,0)</f>
        <v>POWER BI</v>
      </c>
      <c r="O22" s="2"/>
      <c r="P22" s="2"/>
      <c r="Q22" s="2"/>
      <c r="R22" s="2"/>
      <c r="S22" s="2"/>
      <c r="T22" s="2"/>
      <c r="U22" s="2"/>
      <c r="V22" s="2"/>
      <c r="W22" s="3"/>
      <c r="X22" s="7"/>
      <c r="AB22" s="7"/>
      <c r="AC22" s="38"/>
      <c r="AD22" s="7" t="str">
        <f>PRODUCTOS[[#This Row],[Nombre comercial]]</f>
        <v>Calidad de la Educación -Chile</v>
      </c>
      <c r="AE22" s="7" t="s">
        <v>1501</v>
      </c>
      <c r="AF22" s="7" t="s">
        <v>194</v>
      </c>
      <c r="AG22" s="121"/>
      <c r="AH22" s="7" t="s">
        <v>1498</v>
      </c>
      <c r="AI22" s="7"/>
      <c r="AJ22" s="7" t="s">
        <v>1498</v>
      </c>
      <c r="AK22" s="7"/>
      <c r="AL22" s="7"/>
      <c r="AM22" s="7"/>
      <c r="AN22" s="7"/>
      <c r="AO22" s="186" t="s">
        <v>1501</v>
      </c>
      <c r="AP22" s="7" t="s">
        <v>1498</v>
      </c>
      <c r="AQ22" s="7" t="s">
        <v>193</v>
      </c>
      <c r="AR22" s="7"/>
      <c r="AS22" s="7"/>
      <c r="AT22" s="194" t="s">
        <v>1498</v>
      </c>
      <c r="AU22" s="7" t="s">
        <v>872</v>
      </c>
      <c r="AV22" s="7" t="str">
        <f>PRODUCTOS[[#This Row],[Data]]</f>
        <v>DATAEDUCACIÓN</v>
      </c>
      <c r="AW22" s="7" t="str">
        <f>PRODUCTOS[[#This Row],[Tecnología]]</f>
        <v>POWER BI</v>
      </c>
      <c r="AX22" s="7" t="s">
        <v>1498</v>
      </c>
      <c r="AY22" s="7" t="s">
        <v>956</v>
      </c>
      <c r="AZ22" s="100" t="s">
        <v>1498</v>
      </c>
      <c r="BA22" s="100" t="s">
        <v>1498</v>
      </c>
      <c r="BB22" s="7" t="s">
        <v>874</v>
      </c>
      <c r="BC22" s="100" t="s">
        <v>1498</v>
      </c>
      <c r="BD22" s="100" t="s">
        <v>1498</v>
      </c>
      <c r="BE22" s="7">
        <v>1</v>
      </c>
      <c r="BF22" s="7" t="s">
        <v>1302</v>
      </c>
    </row>
    <row r="23" spans="1:58" ht="149.5" hidden="1" customHeight="1" x14ac:dyDescent="0.35">
      <c r="A23" s="42" t="str">
        <f>+VLOOKUP(D23,'DATA`S'!$B$8:$C$32,2,0)</f>
        <v>0018</v>
      </c>
      <c r="B23" s="42" t="str">
        <f>VLOOKUP(PRODUCTOS[[#This Row],[País]],PAISES!$B$4:$C$12,2,0)</f>
        <v>01</v>
      </c>
      <c r="C23" s="9" t="s">
        <v>881</v>
      </c>
      <c r="D23" s="2" t="s">
        <v>28</v>
      </c>
      <c r="E23" s="2" t="s">
        <v>193</v>
      </c>
      <c r="F23" s="2" t="str">
        <f t="shared" si="0"/>
        <v>0018-01-00016</v>
      </c>
      <c r="G23" s="2" t="s">
        <v>816</v>
      </c>
      <c r="H23" s="2" t="s">
        <v>1632</v>
      </c>
      <c r="I23" s="2" t="s">
        <v>1563</v>
      </c>
      <c r="J23" s="2" t="str">
        <f>+VLOOKUP(PRODUCTOS[[#This Row],[id_producto]],PRIORIZACION!$G$11:$J$114,3,0)</f>
        <v>Listo</v>
      </c>
      <c r="K23" s="44">
        <f>+VLOOKUP(PRODUCTOS[[#This Row],[id_producto]],PRIORIZACION!$G$11:$J$112,4,0)</f>
        <v>1</v>
      </c>
      <c r="L23" s="2" t="str">
        <f>+VLOOKUP(PRODUCTOS[[#This Row],[id_producto]],PRIORIZACION!$G$11:$K$112,5,0)</f>
        <v>Patricio</v>
      </c>
      <c r="M23" s="2" t="str">
        <f>+VLOOKUP(PRODUCTOS[[#This Row],[id_producto]],PRIORIZACION!$G$11:$L$112,6,0)</f>
        <v>Reyes-Monse</v>
      </c>
      <c r="N23" s="2" t="str">
        <f>+VLOOKUP(PRODUCTOS[[#This Row],[id_producto]],PRIORIZACION!$G$11:$S$114,7,0)</f>
        <v>POWER BI</v>
      </c>
      <c r="O23" s="2"/>
      <c r="P23" s="2"/>
      <c r="Q23" s="2"/>
      <c r="R23" s="2"/>
      <c r="S23" s="2"/>
      <c r="T23" s="2"/>
      <c r="U23" s="2"/>
      <c r="V23" s="2"/>
      <c r="W23" s="3"/>
      <c r="X23" s="7"/>
      <c r="Y23" s="171" t="s">
        <v>181</v>
      </c>
      <c r="AB23" s="7"/>
      <c r="AC23" s="13"/>
      <c r="AD23" s="7" t="str">
        <f>PRODUCTOS[[#This Row],[Nombre comercial]]</f>
        <v>Evaluación de Programas e Instituciones del servicio público (1997-2020) - Chile</v>
      </c>
      <c r="AE23" s="7" t="s">
        <v>1517</v>
      </c>
      <c r="AF23" s="19" t="s">
        <v>194</v>
      </c>
      <c r="AG23" s="163"/>
      <c r="AH23" s="19" t="s">
        <v>1248</v>
      </c>
      <c r="AI23" s="19" t="s">
        <v>1248</v>
      </c>
      <c r="AJ23" s="19" t="s">
        <v>1248</v>
      </c>
      <c r="AK23" s="19" t="s">
        <v>1248</v>
      </c>
      <c r="AL23" s="165"/>
      <c r="AM23" s="19" t="s">
        <v>1248</v>
      </c>
      <c r="AN23" s="19" t="s">
        <v>1248</v>
      </c>
      <c r="AO23" s="19" t="s">
        <v>1518</v>
      </c>
      <c r="AP23" s="7" t="s">
        <v>1144</v>
      </c>
      <c r="AQ23" s="7" t="s">
        <v>193</v>
      </c>
      <c r="AR23" s="19" t="s">
        <v>1248</v>
      </c>
      <c r="AS23" s="19" t="s">
        <v>1248</v>
      </c>
      <c r="AT23" s="191" t="s">
        <v>1154</v>
      </c>
      <c r="AU23" s="7" t="s">
        <v>872</v>
      </c>
      <c r="AV23" s="7" t="str">
        <f>PRODUCTOS[[#This Row],[Data]]</f>
        <v>DATAEVALUACIÓN</v>
      </c>
      <c r="AW23" s="7" t="str">
        <f>PRODUCTOS[[#This Row],[Tecnología]]</f>
        <v>POWER BI</v>
      </c>
      <c r="AX23" s="7" t="s">
        <v>1503</v>
      </c>
      <c r="AY23" s="7" t="s">
        <v>956</v>
      </c>
      <c r="AZ23" s="101" t="s">
        <v>1520</v>
      </c>
      <c r="BA23" s="101" t="s">
        <v>1519</v>
      </c>
      <c r="BB23" s="7" t="s">
        <v>874</v>
      </c>
      <c r="BC23" s="7" t="s">
        <v>875</v>
      </c>
      <c r="BD23" s="7" t="s">
        <v>1386</v>
      </c>
      <c r="BE23" s="7">
        <v>1</v>
      </c>
      <c r="BF23" s="7" t="s">
        <v>1387</v>
      </c>
    </row>
    <row r="24" spans="1:58" ht="143" hidden="1" x14ac:dyDescent="0.35">
      <c r="A24" s="2" t="str">
        <f>+VLOOKUP(D24,'DATA`S'!$B$8:$C$32,2,0)</f>
        <v>0002</v>
      </c>
      <c r="B24" s="2" t="str">
        <f>VLOOKUP(PRODUCTOS[[#This Row],[País]],PAISES!$B$4:$C$12,2,0)</f>
        <v>01</v>
      </c>
      <c r="C24" s="9" t="s">
        <v>882</v>
      </c>
      <c r="D24" s="2" t="s">
        <v>4</v>
      </c>
      <c r="E24" s="2" t="s">
        <v>193</v>
      </c>
      <c r="F24" s="2" t="str">
        <f t="shared" si="0"/>
        <v>0002-01-00017</v>
      </c>
      <c r="G24" s="2" t="s">
        <v>1312</v>
      </c>
      <c r="H24" s="206" t="s">
        <v>1633</v>
      </c>
      <c r="I24" s="204" t="s">
        <v>1562</v>
      </c>
      <c r="J24" s="2" t="str">
        <f>+VLOOKUP(PRODUCTOS[[#This Row],[id_producto]],PRIORIZACION!$G$11:$J$114,3,0)</f>
        <v>Listo</v>
      </c>
      <c r="K24" s="44">
        <f>+VLOOKUP(PRODUCTOS[[#This Row],[id_producto]],PRIORIZACION!$G$11:$J$112,4,0)</f>
        <v>1</v>
      </c>
      <c r="L24" s="2" t="str">
        <f>+VLOOKUP(PRODUCTOS[[#This Row],[id_producto]],PRIORIZACION!$G$11:$K$112,5,0)</f>
        <v>Patricio</v>
      </c>
      <c r="M24" s="2" t="str">
        <f>+VLOOKUP(PRODUCTOS[[#This Row],[id_producto]],PRIORIZACION!$G$11:$L$112,6,0)</f>
        <v>Natalia</v>
      </c>
      <c r="N24" s="2" t="str">
        <f>+VLOOKUP(PRODUCTOS[[#This Row],[id_producto]],PRIORIZACION!$G$11:$S$114,7,0)</f>
        <v>POWER BI</v>
      </c>
      <c r="O24" s="2"/>
      <c r="P24" s="2"/>
      <c r="Q24" s="2"/>
      <c r="R24" s="2"/>
      <c r="S24" s="2"/>
      <c r="T24" s="2"/>
      <c r="U24" s="2"/>
      <c r="V24" s="2"/>
      <c r="W24" s="3"/>
      <c r="X24" s="7"/>
      <c r="Y24" s="91" t="s">
        <v>174</v>
      </c>
      <c r="AB24" s="7"/>
      <c r="AC24" s="38"/>
      <c r="AD24" s="7" t="str">
        <f>PRODUCTOS[[#This Row],[Nombre comercial]]</f>
        <v>Inventario de Gases de Efecto Invernadero (1990-2016) - Chile</v>
      </c>
      <c r="AE24" s="7" t="s">
        <v>1570</v>
      </c>
      <c r="AF24" s="19" t="s">
        <v>194</v>
      </c>
      <c r="AG24" s="163"/>
      <c r="AH24" s="19" t="s">
        <v>1248</v>
      </c>
      <c r="AI24" s="19" t="s">
        <v>1248</v>
      </c>
      <c r="AJ24" s="19" t="s">
        <v>1248</v>
      </c>
      <c r="AK24" s="19" t="s">
        <v>1248</v>
      </c>
      <c r="AL24" s="165"/>
      <c r="AM24" s="19" t="s">
        <v>1248</v>
      </c>
      <c r="AN24" s="19" t="s">
        <v>1248</v>
      </c>
      <c r="AO24" s="19" t="s">
        <v>1482</v>
      </c>
      <c r="AP24" s="182" t="s">
        <v>1498</v>
      </c>
      <c r="AQ24" s="7" t="s">
        <v>193</v>
      </c>
      <c r="AR24" s="7" t="s">
        <v>1248</v>
      </c>
      <c r="AS24" s="7" t="s">
        <v>1248</v>
      </c>
      <c r="AT24" s="191" t="s">
        <v>1483</v>
      </c>
      <c r="AU24" s="7" t="s">
        <v>872</v>
      </c>
      <c r="AV24" s="7" t="str">
        <f>PRODUCTOS[[#This Row],[Data]]</f>
        <v>DATACLIMÁTICO</v>
      </c>
      <c r="AW24" s="7" t="str">
        <f>PRODUCTOS[[#This Row],[Tecnología]]</f>
        <v>POWER BI</v>
      </c>
      <c r="AX24" s="7" t="s">
        <v>1503</v>
      </c>
      <c r="AY24" s="7" t="s">
        <v>956</v>
      </c>
      <c r="AZ24" s="7" t="s">
        <v>1502</v>
      </c>
      <c r="BA24" s="7" t="s">
        <v>1509</v>
      </c>
      <c r="BB24" s="7" t="s">
        <v>874</v>
      </c>
      <c r="BC24" s="7" t="s">
        <v>875</v>
      </c>
      <c r="BD24" s="7" t="s">
        <v>1479</v>
      </c>
      <c r="BE24" s="7">
        <v>1</v>
      </c>
      <c r="BF24" s="7" t="s">
        <v>1486</v>
      </c>
    </row>
    <row r="25" spans="1:58" ht="29" hidden="1" x14ac:dyDescent="0.35">
      <c r="A25" s="2" t="str">
        <f>+VLOOKUP(D25,'DATA`S'!$B$8:$C$32,2,0)</f>
        <v>0002</v>
      </c>
      <c r="B25" s="2" t="str">
        <f>VLOOKUP(PRODUCTOS[[#This Row],[País]],PAISES!$B$4:$C$12,2,0)</f>
        <v>01</v>
      </c>
      <c r="C25" s="9" t="s">
        <v>883</v>
      </c>
      <c r="D25" s="2" t="s">
        <v>4</v>
      </c>
      <c r="E25" s="2" t="s">
        <v>193</v>
      </c>
      <c r="F25" s="2" t="str">
        <f t="shared" si="0"/>
        <v>0002-01-00018</v>
      </c>
      <c r="G25" s="184" t="s">
        <v>222</v>
      </c>
      <c r="H25" s="2"/>
      <c r="I25" s="2"/>
      <c r="J25" s="2" t="str">
        <f>+VLOOKUP(PRODUCTOS[[#This Row],[id_producto]],PRIORIZACION!$G$11:$J$114,3,0)</f>
        <v>S/I</v>
      </c>
      <c r="K25" s="44">
        <f>+VLOOKUP(PRODUCTOS[[#This Row],[id_producto]],PRIORIZACION!$G$11:$J$112,4,0)</f>
        <v>0</v>
      </c>
      <c r="L25" s="2">
        <f>+VLOOKUP(PRODUCTOS[[#This Row],[id_producto]],PRIORIZACION!$G$11:$K$112,5,0)</f>
        <v>0</v>
      </c>
      <c r="M25" s="2" t="str">
        <f>+VLOOKUP(PRODUCTOS[[#This Row],[id_producto]],PRIORIZACION!$G$11:$L$112,6,0)</f>
        <v>Natalia</v>
      </c>
      <c r="N25" s="2">
        <f>+VLOOKUP(PRODUCTOS[[#This Row],[id_producto]],PRIORIZACION!$G$11:$S$114,7,0)</f>
        <v>0</v>
      </c>
      <c r="O25" s="2"/>
      <c r="P25" s="2"/>
      <c r="Q25" s="2"/>
      <c r="R25" s="2"/>
      <c r="S25" s="2"/>
      <c r="T25" s="2"/>
      <c r="U25" s="2"/>
      <c r="V25" s="2"/>
      <c r="W25" s="3"/>
      <c r="X25" s="7"/>
      <c r="AB25" s="7"/>
      <c r="AC25" s="38"/>
      <c r="AD25" s="7">
        <f>PRODUCTOS[[#This Row],[Nombre comercial]]</f>
        <v>0</v>
      </c>
      <c r="AE25" s="7"/>
      <c r="AF25" s="7"/>
      <c r="AG25" s="122"/>
      <c r="AH25" s="7"/>
      <c r="AI25" s="7"/>
      <c r="AJ25" s="7"/>
      <c r="AK25" s="7"/>
      <c r="AL25" s="7"/>
      <c r="AM25" s="7"/>
      <c r="AN25" s="7"/>
      <c r="AO25" s="19"/>
      <c r="AP25" s="7"/>
      <c r="AQ25" s="7"/>
      <c r="AR25" s="7"/>
      <c r="AS25" s="7"/>
      <c r="AT25" s="191"/>
      <c r="AU25" s="7" t="s">
        <v>872</v>
      </c>
      <c r="AV25" s="7" t="str">
        <f>PRODUCTOS[[#This Row],[Data]]</f>
        <v>DATACLIMÁTICO</v>
      </c>
      <c r="AW25" s="7">
        <f>PRODUCTOS[[#This Row],[Tecnología]]</f>
        <v>0</v>
      </c>
      <c r="AX25" s="7"/>
      <c r="AY25" s="7"/>
      <c r="AZ25" s="7"/>
      <c r="BA25" s="7"/>
      <c r="BB25" s="7"/>
      <c r="BC25" s="7"/>
      <c r="BD25" s="7"/>
      <c r="BE25" s="7"/>
      <c r="BF25" s="7"/>
    </row>
    <row r="26" spans="1:58" ht="29" hidden="1" x14ac:dyDescent="0.35">
      <c r="A26" s="2" t="str">
        <f>+VLOOKUP(D26,'DATA`S'!$B$8:$C$32,2,0)</f>
        <v>0002</v>
      </c>
      <c r="B26" s="2" t="str">
        <f>VLOOKUP(PRODUCTOS[[#This Row],[País]],PAISES!$B$4:$C$12,2,0)</f>
        <v>01</v>
      </c>
      <c r="C26" s="9" t="s">
        <v>884</v>
      </c>
      <c r="D26" s="2" t="s">
        <v>4</v>
      </c>
      <c r="E26" s="2" t="s">
        <v>193</v>
      </c>
      <c r="F26" s="2" t="str">
        <f t="shared" si="0"/>
        <v>0002-01-00019</v>
      </c>
      <c r="G26" s="184" t="s">
        <v>252</v>
      </c>
      <c r="H26" s="2"/>
      <c r="I26" s="2"/>
      <c r="J26" s="2" t="str">
        <f>+VLOOKUP(PRODUCTOS[[#This Row],[id_producto]],PRIORIZACION!$G$11:$J$114,3,0)</f>
        <v>S/I</v>
      </c>
      <c r="K26" s="44">
        <f>+VLOOKUP(PRODUCTOS[[#This Row],[id_producto]],PRIORIZACION!$G$11:$J$112,4,0)</f>
        <v>0</v>
      </c>
      <c r="L26" s="2">
        <f>+VLOOKUP(PRODUCTOS[[#This Row],[id_producto]],PRIORIZACION!$G$11:$K$112,5,0)</f>
        <v>0</v>
      </c>
      <c r="M26" s="2" t="str">
        <f>+VLOOKUP(PRODUCTOS[[#This Row],[id_producto]],PRIORIZACION!$G$11:$L$112,6,0)</f>
        <v>Natalia</v>
      </c>
      <c r="N26" s="2">
        <f>+VLOOKUP(PRODUCTOS[[#This Row],[id_producto]],PRIORIZACION!$G$11:$S$114,7,0)</f>
        <v>0</v>
      </c>
      <c r="O26" s="2"/>
      <c r="P26" s="2"/>
      <c r="Q26" s="2"/>
      <c r="R26" s="2"/>
      <c r="S26" s="2"/>
      <c r="T26" s="2"/>
      <c r="U26" s="2"/>
      <c r="V26" s="2"/>
      <c r="W26" s="3"/>
      <c r="X26" s="7"/>
      <c r="AB26" s="7"/>
      <c r="AC26" s="38"/>
      <c r="AD26" s="7">
        <f>PRODUCTOS[[#This Row],[Nombre comercial]]</f>
        <v>0</v>
      </c>
      <c r="AE26" s="7"/>
      <c r="AF26" s="7"/>
      <c r="AG26" s="122"/>
      <c r="AH26" s="7"/>
      <c r="AI26" s="7"/>
      <c r="AJ26" s="7"/>
      <c r="AK26" s="7"/>
      <c r="AL26" s="7"/>
      <c r="AM26" s="7"/>
      <c r="AN26" s="7"/>
      <c r="AO26" s="19"/>
      <c r="AP26" s="7"/>
      <c r="AQ26" s="7"/>
      <c r="AR26" s="7"/>
      <c r="AS26" s="7"/>
      <c r="AT26" s="191" t="s">
        <v>1249</v>
      </c>
      <c r="AU26" s="7" t="s">
        <v>872</v>
      </c>
      <c r="AV26" s="7" t="str">
        <f>PRODUCTOS[[#This Row],[Data]]</f>
        <v>DATACLIMÁTICO</v>
      </c>
      <c r="AW26" s="7">
        <f>PRODUCTOS[[#This Row],[Tecnología]]</f>
        <v>0</v>
      </c>
      <c r="AX26" s="7"/>
      <c r="AY26" s="7"/>
      <c r="AZ26" s="7"/>
      <c r="BA26" s="7"/>
      <c r="BB26" s="7"/>
      <c r="BC26" s="7"/>
      <c r="BD26" s="7"/>
      <c r="BE26" s="7"/>
      <c r="BF26" s="7"/>
    </row>
    <row r="27" spans="1:58" ht="48" hidden="1" x14ac:dyDescent="0.35">
      <c r="A27" s="2" t="str">
        <f>+VLOOKUP(D27,'DATA`S'!$B$8:$C$32,2,0)</f>
        <v>0002</v>
      </c>
      <c r="B27" s="2" t="str">
        <f>VLOOKUP(PRODUCTOS[[#This Row],[País]],PAISES!$B$4:$C$12,2,0)</f>
        <v>01</v>
      </c>
      <c r="C27" s="9" t="s">
        <v>885</v>
      </c>
      <c r="D27" s="2" t="s">
        <v>4</v>
      </c>
      <c r="E27" s="2" t="s">
        <v>193</v>
      </c>
      <c r="F27" s="2" t="str">
        <f t="shared" si="0"/>
        <v>0002-01-00020</v>
      </c>
      <c r="G27" s="185" t="s">
        <v>220</v>
      </c>
      <c r="H27" s="2"/>
      <c r="I27" s="2"/>
      <c r="J27" s="2" t="str">
        <f>+VLOOKUP(PRODUCTOS[[#This Row],[id_producto]],PRIORIZACION!$G$11:$J$114,3,0)</f>
        <v>En Desarrollo</v>
      </c>
      <c r="K27" s="44">
        <f>+VLOOKUP(PRODUCTOS[[#This Row],[id_producto]],PRIORIZACION!$G$11:$J$112,4,0)</f>
        <v>0.5</v>
      </c>
      <c r="L27" s="2">
        <f>+VLOOKUP(PRODUCTOS[[#This Row],[id_producto]],PRIORIZACION!$G$11:$K$112,5,0)</f>
        <v>0</v>
      </c>
      <c r="M27" s="2" t="str">
        <f>+VLOOKUP(PRODUCTOS[[#This Row],[id_producto]],PRIORIZACION!$G$11:$L$112,6,0)</f>
        <v>Natalia</v>
      </c>
      <c r="N27" s="2" t="str">
        <f>+VLOOKUP(PRODUCTOS[[#This Row],[id_producto]],PRIORIZACION!$G$11:$S$114,7,0)</f>
        <v>Por definir</v>
      </c>
      <c r="O27" s="2"/>
      <c r="P27" s="2"/>
      <c r="Q27" s="2"/>
      <c r="R27" s="2"/>
      <c r="S27" s="2"/>
      <c r="T27" s="2"/>
      <c r="U27" s="2"/>
      <c r="V27" s="2"/>
      <c r="W27" s="3"/>
      <c r="X27" s="7"/>
      <c r="AB27" s="7"/>
      <c r="AC27" s="38"/>
      <c r="AD27" s="7">
        <f>PRODUCTOS[[#This Row],[Nombre comercial]]</f>
        <v>0</v>
      </c>
      <c r="AE27" s="7" t="s">
        <v>954</v>
      </c>
      <c r="AF27" s="7" t="s">
        <v>833</v>
      </c>
      <c r="AG27" s="122">
        <v>0</v>
      </c>
      <c r="AH27" s="7" t="s">
        <v>1248</v>
      </c>
      <c r="AI27" s="7" t="s">
        <v>1248</v>
      </c>
      <c r="AJ27" s="7" t="s">
        <v>1248</v>
      </c>
      <c r="AK27" s="7" t="s">
        <v>1248</v>
      </c>
      <c r="AL27" s="165"/>
      <c r="AM27" s="19" t="s">
        <v>1248</v>
      </c>
      <c r="AN27" s="19" t="s">
        <v>1248</v>
      </c>
      <c r="AO27" s="183" t="s">
        <v>1499</v>
      </c>
      <c r="AP27" s="7" t="s">
        <v>953</v>
      </c>
      <c r="AQ27" s="7" t="s">
        <v>833</v>
      </c>
      <c r="AR27" s="7" t="s">
        <v>1248</v>
      </c>
      <c r="AS27" s="7" t="s">
        <v>1248</v>
      </c>
      <c r="AT27" s="191" t="s">
        <v>1248</v>
      </c>
      <c r="AU27" s="7" t="s">
        <v>872</v>
      </c>
      <c r="AV27" s="7" t="str">
        <f>PRODUCTOS[[#This Row],[Data]]</f>
        <v>DATACLIMÁTICO</v>
      </c>
      <c r="AW27" s="7" t="str">
        <f>PRODUCTOS[[#This Row],[Tecnología]]</f>
        <v>Por definir</v>
      </c>
      <c r="AX27" s="7" t="s">
        <v>1498</v>
      </c>
      <c r="AY27" s="7" t="s">
        <v>1498</v>
      </c>
      <c r="AZ27" s="7" t="s">
        <v>1498</v>
      </c>
      <c r="BA27" s="7"/>
      <c r="BB27" s="7" t="s">
        <v>1498</v>
      </c>
      <c r="BC27" s="7" t="s">
        <v>1498</v>
      </c>
      <c r="BD27" s="7" t="s">
        <v>1498</v>
      </c>
      <c r="BE27" s="7" t="s">
        <v>1498</v>
      </c>
      <c r="BF27" s="7" t="s">
        <v>1500</v>
      </c>
    </row>
    <row r="28" spans="1:58" ht="43.5" hidden="1" x14ac:dyDescent="0.35">
      <c r="A28" s="2" t="str">
        <f>+VLOOKUP(D28,'DATA`S'!$B$8:$C$32,2,0)</f>
        <v>0002</v>
      </c>
      <c r="B28" s="2" t="str">
        <f>VLOOKUP(PRODUCTOS[[#This Row],[País]],PAISES!$B$4:$C$12,2,0)</f>
        <v>01</v>
      </c>
      <c r="C28" s="9" t="s">
        <v>886</v>
      </c>
      <c r="D28" s="2" t="s">
        <v>4</v>
      </c>
      <c r="E28" s="2" t="s">
        <v>193</v>
      </c>
      <c r="F28" s="2" t="str">
        <f t="shared" si="0"/>
        <v>0002-01-00021</v>
      </c>
      <c r="G28" s="184" t="s">
        <v>227</v>
      </c>
      <c r="H28" s="2"/>
      <c r="I28" s="2"/>
      <c r="J28" s="2" t="str">
        <f>+VLOOKUP(PRODUCTOS[[#This Row],[id_producto]],PRIORIZACION!$G$11:$J$114,3,0)</f>
        <v>S/I</v>
      </c>
      <c r="K28" s="44">
        <f>+VLOOKUP(PRODUCTOS[[#This Row],[id_producto]],PRIORIZACION!$G$11:$J$112,4,0)</f>
        <v>0</v>
      </c>
      <c r="L28" s="2">
        <f>+VLOOKUP(PRODUCTOS[[#This Row],[id_producto]],PRIORIZACION!$G$11:$K$112,5,0)</f>
        <v>0</v>
      </c>
      <c r="M28" s="2" t="str">
        <f>+VLOOKUP(PRODUCTOS[[#This Row],[id_producto]],PRIORIZACION!$G$11:$L$112,6,0)</f>
        <v>Natalia</v>
      </c>
      <c r="N28" s="2">
        <f>+VLOOKUP(PRODUCTOS[[#This Row],[id_producto]],PRIORIZACION!$G$11:$S$114,7,0)</f>
        <v>0</v>
      </c>
      <c r="O28" s="2"/>
      <c r="P28" s="2"/>
      <c r="Q28" s="2"/>
      <c r="R28" s="2"/>
      <c r="S28" s="2"/>
      <c r="T28" s="2"/>
      <c r="U28" s="2"/>
      <c r="V28" s="2"/>
      <c r="W28" s="3"/>
      <c r="X28" s="7"/>
      <c r="AB28" s="7"/>
      <c r="AC28" s="38"/>
      <c r="AD28" s="7">
        <f>PRODUCTOS[[#This Row],[Nombre comercial]]</f>
        <v>0</v>
      </c>
      <c r="AE28" s="7"/>
      <c r="AF28" s="7"/>
      <c r="AG28" s="122"/>
      <c r="AH28" s="7"/>
      <c r="AI28" s="7"/>
      <c r="AJ28" s="7"/>
      <c r="AK28" s="7"/>
      <c r="AL28" s="7"/>
      <c r="AM28" s="7"/>
      <c r="AN28" s="7"/>
      <c r="AO28" s="19"/>
      <c r="AP28" s="7"/>
      <c r="AQ28" s="7"/>
      <c r="AR28" s="7"/>
      <c r="AS28" s="7"/>
      <c r="AT28" s="191"/>
      <c r="AU28" s="7" t="s">
        <v>872</v>
      </c>
      <c r="AV28" s="7" t="str">
        <f>PRODUCTOS[[#This Row],[Data]]</f>
        <v>DATACLIMÁTICO</v>
      </c>
      <c r="AW28" s="7">
        <f>PRODUCTOS[[#This Row],[Tecnología]]</f>
        <v>0</v>
      </c>
      <c r="AX28" s="7"/>
      <c r="AY28" s="7"/>
      <c r="AZ28" s="7"/>
      <c r="BA28" s="7"/>
      <c r="BB28" s="7"/>
      <c r="BC28" s="7"/>
      <c r="BD28" s="7"/>
      <c r="BE28" s="7"/>
      <c r="BF28" s="7"/>
    </row>
    <row r="29" spans="1:58" ht="24" hidden="1" x14ac:dyDescent="0.35">
      <c r="A29" s="2" t="str">
        <f>+VLOOKUP(D29,'DATA`S'!$B$8:$C$32,2,0)</f>
        <v>0002</v>
      </c>
      <c r="B29" s="2" t="str">
        <f>VLOOKUP(PRODUCTOS[[#This Row],[País]],PAISES!$B$4:$C$12,2,0)</f>
        <v>01</v>
      </c>
      <c r="C29" s="9" t="s">
        <v>887</v>
      </c>
      <c r="D29" s="2" t="s">
        <v>4</v>
      </c>
      <c r="E29" s="2" t="s">
        <v>193</v>
      </c>
      <c r="F29" s="2" t="str">
        <f t="shared" si="0"/>
        <v>0002-01-00022</v>
      </c>
      <c r="G29" s="2" t="s">
        <v>888</v>
      </c>
      <c r="H29" s="2" t="s">
        <v>1634</v>
      </c>
      <c r="I29" s="2"/>
      <c r="J29" s="2" t="str">
        <f>+VLOOKUP(PRODUCTOS[[#This Row],[id_producto]],PRIORIZACION!$G$11:$J$114,3,0)</f>
        <v>En Desarrollo</v>
      </c>
      <c r="K29" s="44">
        <f>+VLOOKUP(PRODUCTOS[[#This Row],[id_producto]],PRIORIZACION!$G$11:$J$112,4,0)</f>
        <v>0.5</v>
      </c>
      <c r="L29" s="2" t="str">
        <f>+VLOOKUP(PRODUCTOS[[#This Row],[id_producto]],PRIORIZACION!$G$11:$K$112,5,0)</f>
        <v>Efraín</v>
      </c>
      <c r="M29" s="2" t="str">
        <f>+VLOOKUP(PRODUCTOS[[#This Row],[id_producto]],PRIORIZACION!$G$11:$L$112,6,0)</f>
        <v>Efraín</v>
      </c>
      <c r="N29" s="2" t="str">
        <f>+VLOOKUP(PRODUCTOS[[#This Row],[id_producto]],PRIORIZACION!$G$11:$S$114,7,0)</f>
        <v>GEE</v>
      </c>
      <c r="O29" s="2"/>
      <c r="P29" s="2"/>
      <c r="Q29" s="2"/>
      <c r="R29" s="2"/>
      <c r="S29" s="2"/>
      <c r="T29" s="2"/>
      <c r="U29" s="2"/>
      <c r="V29" s="2"/>
      <c r="W29" s="3"/>
      <c r="X29" s="7"/>
      <c r="AB29" s="7"/>
      <c r="AC29" s="38"/>
      <c r="AD29" s="7" t="str">
        <f>PRODUCTOS[[#This Row],[Nombre comercial]]</f>
        <v>Emisiones de GEI en tiempo real - Chile</v>
      </c>
      <c r="AE29" s="7"/>
      <c r="AF29" s="7"/>
      <c r="AG29" s="122"/>
      <c r="AH29" s="7"/>
      <c r="AI29" s="7"/>
      <c r="AJ29" s="7"/>
      <c r="AK29" s="7"/>
      <c r="AL29" s="7"/>
      <c r="AM29" s="7"/>
      <c r="AN29" s="7"/>
      <c r="AO29" s="19"/>
      <c r="AP29" s="7"/>
      <c r="AQ29" s="7"/>
      <c r="AR29" s="7"/>
      <c r="AS29" s="7"/>
      <c r="AT29" s="191"/>
      <c r="AU29" s="7" t="s">
        <v>872</v>
      </c>
      <c r="AV29" s="7" t="str">
        <f>PRODUCTOS[[#This Row],[Data]]</f>
        <v>DATACLIMÁTICO</v>
      </c>
      <c r="AW29" s="7" t="str">
        <f>PRODUCTOS[[#This Row],[Tecnología]]</f>
        <v>GEE</v>
      </c>
      <c r="AX29" s="7"/>
      <c r="AY29" s="7"/>
      <c r="AZ29" s="7"/>
      <c r="BA29" s="7"/>
      <c r="BB29" s="7"/>
      <c r="BC29" s="7"/>
      <c r="BD29" s="7"/>
      <c r="BE29" s="7"/>
      <c r="BF29" s="7"/>
    </row>
    <row r="30" spans="1:58" ht="104" hidden="1" customHeight="1" x14ac:dyDescent="0.35">
      <c r="A30" s="2" t="str">
        <f>+VLOOKUP(D30,'DATA`S'!$B$8:$C$32,2,0)</f>
        <v>0001</v>
      </c>
      <c r="B30" s="2" t="str">
        <f>VLOOKUP(PRODUCTOS[[#This Row],[País]],PAISES!$B$4:$C$12,2,0)</f>
        <v>01</v>
      </c>
      <c r="C30" s="9" t="s">
        <v>889</v>
      </c>
      <c r="D30" s="2" t="s">
        <v>3</v>
      </c>
      <c r="E30" s="2" t="s">
        <v>193</v>
      </c>
      <c r="F30" s="99" t="str">
        <f t="shared" si="0"/>
        <v>0001-01-00023</v>
      </c>
      <c r="G30" s="99" t="s">
        <v>760</v>
      </c>
      <c r="H30" s="98" t="s">
        <v>1635</v>
      </c>
      <c r="I30" s="99" t="s">
        <v>1595</v>
      </c>
      <c r="J30" s="2" t="str">
        <f>+VLOOKUP(PRODUCTOS[[#This Row],[id_producto]],PRIORIZACION!$G$11:$J$114,3,0)</f>
        <v>Listo</v>
      </c>
      <c r="K30" s="44">
        <f>+VLOOKUP(PRODUCTOS[[#This Row],[id_producto]],PRIORIZACION!$G$11:$J$112,4,0)</f>
        <v>1</v>
      </c>
      <c r="L30" s="2" t="str">
        <f>+VLOOKUP(PRODUCTOS[[#This Row],[id_producto]],PRIORIZACION!$G$11:$K$112,5,0)</f>
        <v>Patricio</v>
      </c>
      <c r="M30" s="2" t="str">
        <f>+VLOOKUP(PRODUCTOS[[#This Row],[id_producto]],PRIORIZACION!$G$11:$L$112,6,0)</f>
        <v>Carolina</v>
      </c>
      <c r="N30" s="2" t="str">
        <f>+VLOOKUP(PRODUCTOS[[#This Row],[id_producto]],PRIORIZACION!$G$11:$S$114,7,0)</f>
        <v>POWER BI</v>
      </c>
      <c r="O30" s="2"/>
      <c r="P30" s="2"/>
      <c r="Q30" s="2"/>
      <c r="R30" s="2"/>
      <c r="S30" s="2"/>
      <c r="T30" s="2"/>
      <c r="U30" s="2"/>
      <c r="V30" s="2"/>
      <c r="W30" s="3"/>
      <c r="X30" s="7"/>
      <c r="Y30" s="91" t="s">
        <v>1446</v>
      </c>
      <c r="AB30" s="7"/>
      <c r="AC30" s="38"/>
      <c r="AD30" s="7" t="str">
        <f>PRODUCTOS[[#This Row],[Nombre comercial]]</f>
        <v>Resultados históricos Papanicolau (2011-2018) - Chile</v>
      </c>
      <c r="AE30" s="7" t="s">
        <v>1501</v>
      </c>
      <c r="AF30" s="7" t="s">
        <v>194</v>
      </c>
      <c r="AG30" s="163"/>
      <c r="AH30" s="7" t="s">
        <v>1140</v>
      </c>
      <c r="AI30" s="163"/>
      <c r="AJ30" s="19" t="s">
        <v>1248</v>
      </c>
      <c r="AK30" s="7" t="s">
        <v>1248</v>
      </c>
      <c r="AL30" s="165"/>
      <c r="AM30" s="165"/>
      <c r="AN30" s="19" t="s">
        <v>1248</v>
      </c>
      <c r="AO30" s="19" t="s">
        <v>1484</v>
      </c>
      <c r="AP30" s="182" t="s">
        <v>1498</v>
      </c>
      <c r="AQ30" s="7" t="s">
        <v>193</v>
      </c>
      <c r="AR30" s="7" t="s">
        <v>1383</v>
      </c>
      <c r="AS30" s="7" t="s">
        <v>1248</v>
      </c>
      <c r="AT30" s="191" t="s">
        <v>1483</v>
      </c>
      <c r="AU30" s="7" t="s">
        <v>872</v>
      </c>
      <c r="AV30" s="7" t="str">
        <f>PRODUCTOS[[#This Row],[Data]]</f>
        <v>DATASALUD</v>
      </c>
      <c r="AW30" s="7" t="str">
        <f>PRODUCTOS[[#This Row],[Tecnología]]</f>
        <v>POWER BI</v>
      </c>
      <c r="AX30" s="7" t="s">
        <v>1504</v>
      </c>
      <c r="AY30" s="7" t="s">
        <v>956</v>
      </c>
      <c r="AZ30" s="7" t="s">
        <v>1488</v>
      </c>
      <c r="BA30" s="7" t="s">
        <v>1543</v>
      </c>
      <c r="BB30" s="7" t="s">
        <v>874</v>
      </c>
      <c r="BC30" s="7" t="s">
        <v>875</v>
      </c>
      <c r="BD30" s="7" t="s">
        <v>1479</v>
      </c>
      <c r="BE30" s="7">
        <v>1</v>
      </c>
      <c r="BF30" s="7" t="s">
        <v>1485</v>
      </c>
    </row>
    <row r="31" spans="1:58" ht="36" hidden="1" x14ac:dyDescent="0.35">
      <c r="A31" s="2" t="str">
        <f>+VLOOKUP(D31,'DATA`S'!$B$8:$C$32,2,0)</f>
        <v>0001</v>
      </c>
      <c r="B31" s="2" t="str">
        <f>VLOOKUP(PRODUCTOS[[#This Row],[País]],PAISES!$B$4:$C$12,2,0)</f>
        <v>01</v>
      </c>
      <c r="C31" s="9" t="s">
        <v>890</v>
      </c>
      <c r="D31" s="2" t="s">
        <v>3</v>
      </c>
      <c r="E31" s="2" t="s">
        <v>193</v>
      </c>
      <c r="F31" s="2" t="str">
        <f t="shared" si="0"/>
        <v>0001-01-00024</v>
      </c>
      <c r="G31" s="2" t="s">
        <v>891</v>
      </c>
      <c r="H31" s="2"/>
      <c r="I31" s="2"/>
      <c r="J31" s="2" t="str">
        <f>+VLOOKUP(PRODUCTOS[[#This Row],[id_producto]],PRIORIZACION!$G$11:$J$114,3,0)</f>
        <v>En Desarrollo</v>
      </c>
      <c r="K31" s="44">
        <f>+VLOOKUP(PRODUCTOS[[#This Row],[id_producto]],PRIORIZACION!$G$11:$J$112,4,0)</f>
        <v>0.3</v>
      </c>
      <c r="L31" s="2" t="str">
        <f>+VLOOKUP(PRODUCTOS[[#This Row],[id_producto]],PRIORIZACION!$G$11:$K$112,5,0)</f>
        <v>Patricio</v>
      </c>
      <c r="M31" s="2" t="str">
        <f>+VLOOKUP(PRODUCTOS[[#This Row],[id_producto]],PRIORIZACION!$G$11:$L$112,6,0)</f>
        <v>Carolina</v>
      </c>
      <c r="N31" s="2" t="str">
        <f>+VLOOKUP(PRODUCTOS[[#This Row],[id_producto]],PRIORIZACION!$G$11:$S$114,7,0)</f>
        <v>POWER BI</v>
      </c>
      <c r="O31" s="2"/>
      <c r="P31" s="2"/>
      <c r="Q31" s="2"/>
      <c r="R31" s="2"/>
      <c r="S31" s="2"/>
      <c r="T31" s="2"/>
      <c r="U31" s="2"/>
      <c r="V31" s="2"/>
      <c r="W31" s="3"/>
      <c r="X31" s="7"/>
      <c r="AB31" s="7"/>
      <c r="AC31" s="38"/>
      <c r="AD31" s="7">
        <f>PRODUCTOS[[#This Row],[Nombre comercial]]</f>
        <v>0</v>
      </c>
      <c r="AE31" s="7"/>
      <c r="AF31" s="7"/>
      <c r="AG31" s="122"/>
      <c r="AH31" s="7"/>
      <c r="AI31" s="7"/>
      <c r="AJ31" s="7"/>
      <c r="AK31" s="7"/>
      <c r="AL31" s="7"/>
      <c r="AM31" s="7"/>
      <c r="AN31" s="7"/>
      <c r="AO31" s="19"/>
      <c r="AP31" s="7"/>
      <c r="AQ31" s="7"/>
      <c r="AR31" s="7"/>
      <c r="AS31" s="7"/>
      <c r="AT31" s="191"/>
      <c r="AU31" s="7" t="s">
        <v>872</v>
      </c>
      <c r="AV31" s="7" t="str">
        <f>PRODUCTOS[[#This Row],[Data]]</f>
        <v>DATASALUD</v>
      </c>
      <c r="AW31" s="7" t="str">
        <f>PRODUCTOS[[#This Row],[Tecnología]]</f>
        <v>POWER BI</v>
      </c>
      <c r="AX31" s="7"/>
      <c r="AY31" s="7"/>
      <c r="AZ31" s="7" t="s">
        <v>1488</v>
      </c>
      <c r="BA31" s="7" t="s">
        <v>1543</v>
      </c>
      <c r="BB31" s="7"/>
      <c r="BC31" s="7"/>
      <c r="BD31" s="7"/>
      <c r="BE31" s="7"/>
      <c r="BF31" s="7" t="s">
        <v>1544</v>
      </c>
    </row>
    <row r="32" spans="1:58" ht="72.5" hidden="1" x14ac:dyDescent="0.35">
      <c r="A32" s="2" t="str">
        <f>+VLOOKUP(D32,'DATA`S'!$B$8:$C$32,2,0)</f>
        <v>0001</v>
      </c>
      <c r="B32" s="2" t="str">
        <f>VLOOKUP(PRODUCTOS[[#This Row],[País]],PAISES!$B$4:$C$12,2,0)</f>
        <v>01</v>
      </c>
      <c r="C32" s="9" t="s">
        <v>892</v>
      </c>
      <c r="D32" s="2" t="s">
        <v>3</v>
      </c>
      <c r="E32" s="2" t="s">
        <v>193</v>
      </c>
      <c r="F32" s="2" t="str">
        <f t="shared" si="0"/>
        <v>0001-01-00025</v>
      </c>
      <c r="G32" s="2" t="s">
        <v>1187</v>
      </c>
      <c r="H32" s="2" t="s">
        <v>1636</v>
      </c>
      <c r="I32" s="204" t="s">
        <v>1596</v>
      </c>
      <c r="J32" s="2" t="str">
        <f>+VLOOKUP(PRODUCTOS[[#This Row],[id_producto]],PRIORIZACION!$G$11:$J$114,3,0)</f>
        <v>En Desarrollo</v>
      </c>
      <c r="K32" s="44">
        <f>+VLOOKUP(PRODUCTOS[[#This Row],[id_producto]],PRIORIZACION!$G$11:$J$112,4,0)</f>
        <v>0.9</v>
      </c>
      <c r="L32" s="2" t="str">
        <f>+VLOOKUP(PRODUCTOS[[#This Row],[id_producto]],PRIORIZACION!$G$11:$K$112,5,0)</f>
        <v>Abner-Patricio</v>
      </c>
      <c r="M32" s="2" t="str">
        <f>+VLOOKUP(PRODUCTOS[[#This Row],[id_producto]],PRIORIZACION!$G$11:$L$112,6,0)</f>
        <v>Carolina</v>
      </c>
      <c r="N32" s="2" t="str">
        <f>+VLOOKUP(PRODUCTOS[[#This Row],[id_producto]],PRIORIZACION!$G$11:$S$114,7,0)</f>
        <v>ARCGIS-POWER BI</v>
      </c>
      <c r="O32" s="2"/>
      <c r="P32" s="2"/>
      <c r="Q32" s="2"/>
      <c r="R32" s="2"/>
      <c r="S32" s="2"/>
      <c r="T32" s="2"/>
      <c r="U32" s="2"/>
      <c r="V32" s="2"/>
      <c r="W32" s="3"/>
      <c r="X32" s="7"/>
      <c r="Y32" s="130" t="s">
        <v>187</v>
      </c>
      <c r="AB32" s="7"/>
      <c r="AC32" s="38"/>
      <c r="AD32" s="7" t="str">
        <f>PRODUCTOS[[#This Row],[Nombre comercial]]</f>
        <v>Salud 24/7 - Chile</v>
      </c>
      <c r="AE32" s="7" t="s">
        <v>1572</v>
      </c>
      <c r="AF32" s="7" t="s">
        <v>194</v>
      </c>
      <c r="AG32" s="163"/>
      <c r="AH32" s="7" t="s">
        <v>1140</v>
      </c>
      <c r="AI32" s="163"/>
      <c r="AJ32" s="19" t="s">
        <v>1248</v>
      </c>
      <c r="AK32" s="7" t="s">
        <v>1248</v>
      </c>
      <c r="AL32" s="165"/>
      <c r="AM32" s="165"/>
      <c r="AN32" s="19" t="s">
        <v>1248</v>
      </c>
      <c r="AO32" s="19" t="s">
        <v>1571</v>
      </c>
      <c r="AP32" s="100" t="s">
        <v>1498</v>
      </c>
      <c r="AQ32" s="7" t="s">
        <v>193</v>
      </c>
      <c r="AR32" s="7" t="s">
        <v>1383</v>
      </c>
      <c r="AS32" s="7" t="s">
        <v>1248</v>
      </c>
      <c r="AT32" s="191">
        <v>2020</v>
      </c>
      <c r="AU32" s="7" t="s">
        <v>872</v>
      </c>
      <c r="AV32" s="7" t="str">
        <f>PRODUCTOS[[#This Row],[Data]]</f>
        <v>DATASALUD</v>
      </c>
      <c r="AW32" s="7" t="str">
        <f>PRODUCTOS[[#This Row],[Tecnología]]</f>
        <v>ARCGIS-POWER BI</v>
      </c>
      <c r="AX32" s="7" t="s">
        <v>1504</v>
      </c>
      <c r="AY32" s="7" t="s">
        <v>956</v>
      </c>
      <c r="AZ32" s="7" t="s">
        <v>1488</v>
      </c>
      <c r="BA32" s="101" t="s">
        <v>1622</v>
      </c>
      <c r="BB32" s="7" t="s">
        <v>874</v>
      </c>
      <c r="BC32" s="7" t="s">
        <v>875</v>
      </c>
      <c r="BD32" s="7" t="s">
        <v>1487</v>
      </c>
      <c r="BE32" s="7">
        <v>1</v>
      </c>
      <c r="BF32" s="7" t="s">
        <v>1545</v>
      </c>
    </row>
    <row r="33" spans="1:58" ht="143" hidden="1" x14ac:dyDescent="0.35">
      <c r="A33" s="42" t="str">
        <f>+VLOOKUP(D33,'DATA`S'!$B$8:$C$32,2,0)</f>
        <v>0019</v>
      </c>
      <c r="B33" s="42" t="str">
        <f>VLOOKUP(PRODUCTOS[[#This Row],[País]],PAISES!$B$4:$C$12,2,0)</f>
        <v>02</v>
      </c>
      <c r="C33" s="9" t="s">
        <v>893</v>
      </c>
      <c r="D33" s="2" t="s">
        <v>831</v>
      </c>
      <c r="E33" s="2" t="s">
        <v>765</v>
      </c>
      <c r="F33" s="2" t="str">
        <f t="shared" si="0"/>
        <v>0019-02-00026</v>
      </c>
      <c r="G33" s="2" t="s">
        <v>943</v>
      </c>
      <c r="H33" s="2" t="s">
        <v>1637</v>
      </c>
      <c r="I33" s="205" t="s">
        <v>1595</v>
      </c>
      <c r="J33" s="2" t="str">
        <f>+VLOOKUP(PRODUCTOS[[#This Row],[id_producto]],PRIORIZACION!$G$11:$J$114,3,0)</f>
        <v>En Desarrollo</v>
      </c>
      <c r="K33" s="44">
        <f>+VLOOKUP(PRODUCTOS[[#This Row],[id_producto]],PRIORIZACION!$G$11:$J$112,4,0)</f>
        <v>0.9</v>
      </c>
      <c r="L33" s="2">
        <f>+VLOOKUP(PRODUCTOS[[#This Row],[id_producto]],PRIORIZACION!$G$11:$K$112,5,0)</f>
        <v>0</v>
      </c>
      <c r="M33" s="2" t="str">
        <f>+VLOOKUP(PRODUCTOS[[#This Row],[id_producto]],PRIORIZACION!$G$11:$L$112,6,0)</f>
        <v>Ma. Victoria</v>
      </c>
      <c r="N33" s="2" t="str">
        <f>+VLOOKUP(PRODUCTOS[[#This Row],[id_producto]],PRIORIZACION!$G$11:$S$114,7,0)</f>
        <v>POWER BI</v>
      </c>
      <c r="O33" s="2"/>
      <c r="P33" s="2"/>
      <c r="Q33" s="2"/>
      <c r="R33" s="2"/>
      <c r="S33" s="2"/>
      <c r="T33" s="2"/>
      <c r="U33" s="2"/>
      <c r="V33" s="2"/>
      <c r="W33" s="3"/>
      <c r="X33" s="7"/>
      <c r="Y33" s="91" t="s">
        <v>1460</v>
      </c>
      <c r="AB33" s="7"/>
      <c r="AC33" s="13"/>
      <c r="AD33" s="7" t="str">
        <f>PRODUCTOS[[#This Row],[Nombre comercial]]</f>
        <v>Mapa Pueblos y  Comunidades Lingüisticas - Guatemala</v>
      </c>
      <c r="AE33" s="7" t="s">
        <v>1501</v>
      </c>
      <c r="AF33" s="7" t="s">
        <v>194</v>
      </c>
      <c r="AG33" s="121"/>
      <c r="AH33" s="16" t="s">
        <v>1388</v>
      </c>
      <c r="AI33" s="170"/>
      <c r="AJ33" s="16" t="s">
        <v>1248</v>
      </c>
      <c r="AK33" s="16" t="s">
        <v>1248</v>
      </c>
      <c r="AL33" s="199"/>
      <c r="AM33" s="199"/>
      <c r="AN33" s="7" t="s">
        <v>1248</v>
      </c>
      <c r="AO33" s="19" t="s">
        <v>1464</v>
      </c>
      <c r="AP33" s="7" t="s">
        <v>1498</v>
      </c>
      <c r="AQ33" s="7" t="s">
        <v>765</v>
      </c>
      <c r="AR33" s="7" t="s">
        <v>1390</v>
      </c>
      <c r="AS33" s="7" t="s">
        <v>1248</v>
      </c>
      <c r="AT33" s="191">
        <v>2018</v>
      </c>
      <c r="AU33" s="7" t="s">
        <v>872</v>
      </c>
      <c r="AV33" s="7" t="str">
        <f>PRODUCTOS[[#This Row],[Data]]</f>
        <v>DATAPUEBLOS</v>
      </c>
      <c r="AW33" s="7" t="str">
        <f>PRODUCTOS[[#This Row],[Tecnología]]</f>
        <v>POWER BI</v>
      </c>
      <c r="AX33" s="7" t="s">
        <v>1504</v>
      </c>
      <c r="AY33" s="7" t="s">
        <v>956</v>
      </c>
      <c r="AZ33" s="7" t="s">
        <v>1609</v>
      </c>
      <c r="BA33" s="7" t="s">
        <v>1607</v>
      </c>
      <c r="BB33" s="7" t="s">
        <v>874</v>
      </c>
      <c r="BC33" s="7" t="s">
        <v>875</v>
      </c>
      <c r="BD33" s="7" t="s">
        <v>1479</v>
      </c>
      <c r="BE33" s="7">
        <v>1</v>
      </c>
      <c r="BF33" s="7" t="s">
        <v>1480</v>
      </c>
    </row>
    <row r="34" spans="1:58" ht="29" hidden="1" x14ac:dyDescent="0.35">
      <c r="A34" s="42" t="str">
        <f>+VLOOKUP(D34,'DATA`S'!$B$8:$C$32,2,0)</f>
        <v>0019</v>
      </c>
      <c r="B34" s="42" t="str">
        <f>VLOOKUP(PRODUCTOS[[#This Row],[País]],PAISES!$B$4:$C$12,2,0)</f>
        <v>04</v>
      </c>
      <c r="C34" s="9" t="s">
        <v>894</v>
      </c>
      <c r="D34" s="2" t="s">
        <v>831</v>
      </c>
      <c r="E34" s="2" t="s">
        <v>834</v>
      </c>
      <c r="F34" s="2" t="str">
        <f t="shared" si="0"/>
        <v>0019-04-00027</v>
      </c>
      <c r="G34" s="2" t="s">
        <v>944</v>
      </c>
      <c r="H34" s="2" t="s">
        <v>1638</v>
      </c>
      <c r="I34" s="2"/>
      <c r="J34" s="2" t="str">
        <f>+VLOOKUP(PRODUCTOS[[#This Row],[id_producto]],PRIORIZACION!$G$11:$J$114,3,0)</f>
        <v>No Iniciado</v>
      </c>
      <c r="K34" s="44">
        <f>+VLOOKUP(PRODUCTOS[[#This Row],[id_producto]],PRIORIZACION!$G$11:$J$112,4,0)</f>
        <v>0</v>
      </c>
      <c r="L34" s="2">
        <f>+VLOOKUP(PRODUCTOS[[#This Row],[id_producto]],PRIORIZACION!$G$11:$K$112,5,0)</f>
        <v>0</v>
      </c>
      <c r="M34" s="2" t="str">
        <f>+VLOOKUP(PRODUCTOS[[#This Row],[id_producto]],PRIORIZACION!$G$11:$L$112,6,0)</f>
        <v>Ma. Victoria</v>
      </c>
      <c r="N34" s="2">
        <f>+VLOOKUP(PRODUCTOS[[#This Row],[id_producto]],PRIORIZACION!$G$11:$S$114,7,0)</f>
        <v>0</v>
      </c>
      <c r="O34" s="2"/>
      <c r="P34" s="2"/>
      <c r="Q34" s="2"/>
      <c r="R34" s="2"/>
      <c r="S34" s="2"/>
      <c r="T34" s="2"/>
      <c r="U34" s="2"/>
      <c r="V34" s="2"/>
      <c r="W34" s="3"/>
      <c r="X34" s="7"/>
      <c r="AB34" s="7"/>
      <c r="AC34" s="13"/>
      <c r="AD34" s="7" t="str">
        <f>PRODUCTOS[[#This Row],[Nombre comercial]]</f>
        <v>Mapa de Pueblos y Comunidades Lingüisticas - Honduras</v>
      </c>
      <c r="AE34" s="7"/>
      <c r="AF34" s="7"/>
      <c r="AG34" s="122"/>
      <c r="AH34" s="7"/>
      <c r="AI34" s="7"/>
      <c r="AJ34" s="7"/>
      <c r="AK34" s="7"/>
      <c r="AL34" s="7"/>
      <c r="AM34" s="7"/>
      <c r="AN34" s="7"/>
      <c r="AO34" s="19"/>
      <c r="AP34" s="7"/>
      <c r="AQ34" s="7"/>
      <c r="AR34" s="7"/>
      <c r="AS34" s="7"/>
      <c r="AT34" s="191"/>
      <c r="AU34" s="7" t="s">
        <v>872</v>
      </c>
      <c r="AV34" s="7" t="str">
        <f>PRODUCTOS[[#This Row],[Data]]</f>
        <v>DATAPUEBLOS</v>
      </c>
      <c r="AW34" s="7">
        <f>PRODUCTOS[[#This Row],[Tecnología]]</f>
        <v>0</v>
      </c>
      <c r="AX34" s="7"/>
      <c r="AY34" s="7"/>
      <c r="AZ34" s="7"/>
      <c r="BA34" s="7"/>
      <c r="BB34" s="7"/>
      <c r="BC34" s="7"/>
      <c r="BD34" s="7"/>
      <c r="BE34" s="7"/>
      <c r="BF34" s="7"/>
    </row>
    <row r="35" spans="1:58" ht="29" hidden="1" x14ac:dyDescent="0.35">
      <c r="A35" s="42" t="str">
        <f>+VLOOKUP(D35,'DATA`S'!$B$8:$C$32,2,0)</f>
        <v>0004</v>
      </c>
      <c r="B35" s="42" t="str">
        <f>VLOOKUP(PRODUCTOS[[#This Row],[País]],PAISES!$B$4:$C$12,2,0)</f>
        <v>02</v>
      </c>
      <c r="C35" s="9" t="s">
        <v>895</v>
      </c>
      <c r="D35" s="2" t="s">
        <v>6</v>
      </c>
      <c r="E35" s="2" t="s">
        <v>765</v>
      </c>
      <c r="F35" s="2" t="str">
        <f t="shared" si="0"/>
        <v>0004-02-00028</v>
      </c>
      <c r="G35" s="2" t="s">
        <v>946</v>
      </c>
      <c r="H35" s="2"/>
      <c r="I35" s="2"/>
      <c r="J35" s="2" t="str">
        <f>+VLOOKUP(PRODUCTOS[[#This Row],[id_producto]],PRIORIZACION!$G$11:$J$114,3,0)</f>
        <v>En pausa</v>
      </c>
      <c r="K35" s="44">
        <f>+VLOOKUP(PRODUCTOS[[#This Row],[id_producto]],PRIORIZACION!$G$11:$J$112,4,0)</f>
        <v>0.5</v>
      </c>
      <c r="L35" s="2" t="str">
        <f>+VLOOKUP(PRODUCTOS[[#This Row],[id_producto]],PRIORIZACION!$G$11:$K$112,5,0)</f>
        <v>Abner-Patricio</v>
      </c>
      <c r="M35" s="2" t="str">
        <f>+VLOOKUP(PRODUCTOS[[#This Row],[id_producto]],PRIORIZACION!$G$11:$L$112,6,0)</f>
        <v>Astrid</v>
      </c>
      <c r="N35" s="2" t="str">
        <f>+VLOOKUP(PRODUCTOS[[#This Row],[id_producto]],PRIORIZACION!$G$11:$S$114,7,0)</f>
        <v>ARCGIS-POWER BI</v>
      </c>
      <c r="O35" s="2"/>
      <c r="P35" s="2"/>
      <c r="Q35" s="2"/>
      <c r="R35" s="2"/>
      <c r="S35" s="2"/>
      <c r="T35" s="2"/>
      <c r="U35" s="2"/>
      <c r="V35" s="2"/>
      <c r="W35" s="3"/>
      <c r="X35" s="7"/>
      <c r="AB35" s="7"/>
      <c r="AC35" s="13"/>
      <c r="AD35" s="7">
        <f>PRODUCTOS[[#This Row],[Nombre comercial]]</f>
        <v>0</v>
      </c>
      <c r="AE35" s="7"/>
      <c r="AF35" s="7" t="s">
        <v>960</v>
      </c>
      <c r="AG35" s="122"/>
      <c r="AH35" s="7"/>
      <c r="AI35" s="7"/>
      <c r="AJ35" s="7"/>
      <c r="AK35" s="7"/>
      <c r="AL35" s="7"/>
      <c r="AM35" s="7"/>
      <c r="AN35" s="7"/>
      <c r="AO35" s="164"/>
      <c r="AP35" s="7"/>
      <c r="AQ35" s="7"/>
      <c r="AR35" s="7"/>
      <c r="AS35" s="7"/>
      <c r="AT35" s="191"/>
      <c r="AU35" s="7" t="s">
        <v>872</v>
      </c>
      <c r="AV35" s="7" t="str">
        <f>PRODUCTOS[[#This Row],[Data]]</f>
        <v>DATAMUNICIPIO</v>
      </c>
      <c r="AW35" s="7" t="str">
        <f>PRODUCTOS[[#This Row],[Tecnología]]</f>
        <v>ARCGIS-POWER BI</v>
      </c>
      <c r="AX35" s="7"/>
      <c r="AY35" s="7"/>
      <c r="AZ35" s="7"/>
      <c r="BA35" s="7"/>
      <c r="BB35" s="7"/>
      <c r="BC35" s="7"/>
      <c r="BD35" s="7"/>
      <c r="BE35" s="7"/>
      <c r="BF35" s="7"/>
    </row>
    <row r="36" spans="1:58" ht="145" hidden="1" customHeight="1" x14ac:dyDescent="0.35">
      <c r="A36" s="2" t="str">
        <f>+VLOOKUP(D36,'DATA`S'!$B$8:$C$32,2,0)</f>
        <v>0007</v>
      </c>
      <c r="B36" s="2" t="str">
        <f>VLOOKUP(PRODUCTOS[[#This Row],[País]],PAISES!$B$4:$C$12,2,0)</f>
        <v>01</v>
      </c>
      <c r="C36" s="9" t="s">
        <v>896</v>
      </c>
      <c r="D36" s="2" t="s">
        <v>8</v>
      </c>
      <c r="E36" s="2" t="s">
        <v>193</v>
      </c>
      <c r="F36" s="2" t="str">
        <f t="shared" si="0"/>
        <v>0007-01-00029</v>
      </c>
      <c r="G36" s="2" t="s">
        <v>922</v>
      </c>
      <c r="H36" s="99" t="s">
        <v>1639</v>
      </c>
      <c r="I36" s="204" t="s">
        <v>1621</v>
      </c>
      <c r="J36" s="2" t="str">
        <f>+VLOOKUP(PRODUCTOS[[#This Row],[id_producto]],PRIORIZACION!$G$11:$J$114,3,0)</f>
        <v>Listo</v>
      </c>
      <c r="K36" s="44">
        <f>+VLOOKUP(PRODUCTOS[[#This Row],[id_producto]],PRIORIZACION!$G$11:$J$112,4,0)</f>
        <v>1</v>
      </c>
      <c r="L36" s="2" t="str">
        <f>+VLOOKUP(PRODUCTOS[[#This Row],[id_producto]],PRIORIZACION!$G$11:$K$112,5,0)</f>
        <v>Patricio</v>
      </c>
      <c r="M36" s="2" t="str">
        <f>+VLOOKUP(PRODUCTOS[[#This Row],[id_producto]],PRIORIZACION!$G$11:$L$112,6,0)</f>
        <v>Fernanda</v>
      </c>
      <c r="N36" s="2" t="str">
        <f>+VLOOKUP(PRODUCTOS[[#This Row],[id_producto]],PRIORIZACION!$G$11:$S$114,7,0)</f>
        <v>POWER BI</v>
      </c>
      <c r="O36" s="2"/>
      <c r="P36" s="2"/>
      <c r="Q36" s="2"/>
      <c r="R36" s="2"/>
      <c r="S36" s="2"/>
      <c r="T36" s="2"/>
      <c r="U36" s="2"/>
      <c r="V36" s="2"/>
      <c r="W36" s="3"/>
      <c r="X36" s="7"/>
      <c r="Y36" s="14" t="s">
        <v>178</v>
      </c>
      <c r="AB36" s="7"/>
      <c r="AC36" s="38"/>
      <c r="AD36" s="7" t="str">
        <f>PRODUCTOS[[#This Row],[Nombre comercial]]</f>
        <v>Registro de Empresas - Chile</v>
      </c>
      <c r="AE36" s="14" t="s">
        <v>1516</v>
      </c>
      <c r="AF36" s="19" t="s">
        <v>194</v>
      </c>
      <c r="AG36" s="163"/>
      <c r="AH36" s="19" t="s">
        <v>1140</v>
      </c>
      <c r="AI36" s="164"/>
      <c r="AJ36" s="19" t="s">
        <v>1248</v>
      </c>
      <c r="AK36" s="186" t="s">
        <v>1248</v>
      </c>
      <c r="AL36" s="165"/>
      <c r="AM36" s="165"/>
      <c r="AN36" s="186" t="s">
        <v>1248</v>
      </c>
      <c r="AO36" s="19" t="s">
        <v>1620</v>
      </c>
      <c r="AP36" s="7" t="s">
        <v>1498</v>
      </c>
      <c r="AQ36" s="7" t="s">
        <v>193</v>
      </c>
      <c r="AR36" s="19" t="s">
        <v>1383</v>
      </c>
      <c r="AS36" s="19" t="s">
        <v>1248</v>
      </c>
      <c r="AT36" s="207" t="s">
        <v>1618</v>
      </c>
      <c r="AU36" s="7" t="s">
        <v>872</v>
      </c>
      <c r="AV36" s="7" t="str">
        <f>PRODUCTOS[[#This Row],[Data]]</f>
        <v>DATAEMPRESA</v>
      </c>
      <c r="AW36" s="7" t="str">
        <f>PRODUCTOS[[#This Row],[Tecnología]]</f>
        <v>POWER BI</v>
      </c>
      <c r="AX36" s="7" t="s">
        <v>873</v>
      </c>
      <c r="AY36" s="7" t="s">
        <v>956</v>
      </c>
      <c r="AZ36" s="101" t="s">
        <v>1619</v>
      </c>
      <c r="BA36" s="101" t="s">
        <v>1515</v>
      </c>
      <c r="BB36" s="7" t="s">
        <v>874</v>
      </c>
      <c r="BC36" s="7" t="s">
        <v>875</v>
      </c>
      <c r="BD36" s="101" t="s">
        <v>1623</v>
      </c>
      <c r="BE36" s="7">
        <v>1</v>
      </c>
      <c r="BF36" s="7" t="s">
        <v>1514</v>
      </c>
    </row>
    <row r="37" spans="1:58" ht="130.5" hidden="1" x14ac:dyDescent="0.35">
      <c r="A37" s="42" t="str">
        <f>+VLOOKUP(D37,'DATA`S'!$B$8:$C$32,2,0)</f>
        <v>0004</v>
      </c>
      <c r="B37" s="42" t="str">
        <f>VLOOKUP(PRODUCTOS[[#This Row],[País]],PAISES!$B$4:$C$12,2,0)</f>
        <v>02</v>
      </c>
      <c r="C37" s="9" t="s">
        <v>897</v>
      </c>
      <c r="D37" s="2" t="s">
        <v>6</v>
      </c>
      <c r="E37" s="2" t="s">
        <v>765</v>
      </c>
      <c r="F37" s="2" t="str">
        <f t="shared" si="0"/>
        <v>0004-02-00030</v>
      </c>
      <c r="G37" s="2" t="s">
        <v>947</v>
      </c>
      <c r="H37" s="2" t="s">
        <v>1640</v>
      </c>
      <c r="I37" s="204" t="s">
        <v>1597</v>
      </c>
      <c r="J37" s="2" t="str">
        <f>+VLOOKUP(PRODUCTOS[[#This Row],[id_producto]],PRIORIZACION!$G$11:$J$114,3,0)</f>
        <v>Listo</v>
      </c>
      <c r="K37" s="44">
        <f>+VLOOKUP(PRODUCTOS[[#This Row],[id_producto]],PRIORIZACION!$G$11:$J$112,4,0)</f>
        <v>1</v>
      </c>
      <c r="L37" s="2" t="str">
        <f>+VLOOKUP(PRODUCTOS[[#This Row],[id_producto]],PRIORIZACION!$G$11:$K$112,5,0)</f>
        <v>Patricio</v>
      </c>
      <c r="M37" s="2" t="str">
        <f>+VLOOKUP(PRODUCTOS[[#This Row],[id_producto]],PRIORIZACION!$G$11:$L$112,6,0)</f>
        <v>Astrid</v>
      </c>
      <c r="N37" s="2" t="str">
        <f>+VLOOKUP(PRODUCTOS[[#This Row],[id_producto]],PRIORIZACION!$G$11:$S$114,7,0)</f>
        <v>POWER BI</v>
      </c>
      <c r="O37" s="2"/>
      <c r="P37" s="2"/>
      <c r="Q37" s="2"/>
      <c r="R37" s="2"/>
      <c r="S37" s="2"/>
      <c r="T37" s="2"/>
      <c r="U37" s="2"/>
      <c r="V37" s="2"/>
      <c r="W37" s="3"/>
      <c r="X37" s="7"/>
      <c r="Y37" s="130" t="s">
        <v>183</v>
      </c>
      <c r="AB37" s="7"/>
      <c r="AC37" s="13"/>
      <c r="AD37" s="7" t="str">
        <f>PRODUCTOS[[#This Row],[Nombre comercial]]</f>
        <v>Métricas e índices para la gestión municipal - Guatemala</v>
      </c>
      <c r="AE37" s="7" t="s">
        <v>1567</v>
      </c>
      <c r="AF37" s="19" t="s">
        <v>194</v>
      </c>
      <c r="AG37" s="163"/>
      <c r="AH37" s="19" t="s">
        <v>1388</v>
      </c>
      <c r="AI37" s="164"/>
      <c r="AJ37" s="19" t="s">
        <v>960</v>
      </c>
      <c r="AK37" s="164"/>
      <c r="AL37" s="165"/>
      <c r="AM37" s="165"/>
      <c r="AN37" s="165"/>
      <c r="AO37" s="19" t="s">
        <v>1389</v>
      </c>
      <c r="AP37" s="7" t="s">
        <v>1137</v>
      </c>
      <c r="AQ37" s="7" t="s">
        <v>765</v>
      </c>
      <c r="AR37" s="19" t="s">
        <v>1390</v>
      </c>
      <c r="AS37" s="19" t="s">
        <v>1301</v>
      </c>
      <c r="AT37" s="191">
        <v>2018</v>
      </c>
      <c r="AU37" s="7" t="s">
        <v>872</v>
      </c>
      <c r="AV37" s="7" t="str">
        <f>PRODUCTOS[[#This Row],[Data]]</f>
        <v>DATAMUNICIPIO</v>
      </c>
      <c r="AW37" s="7" t="str">
        <f>PRODUCTOS[[#This Row],[Tecnología]]</f>
        <v>POWER BI</v>
      </c>
      <c r="AX37" s="7" t="s">
        <v>873</v>
      </c>
      <c r="AY37" s="7" t="s">
        <v>956</v>
      </c>
      <c r="AZ37" s="101" t="s">
        <v>1523</v>
      </c>
      <c r="BA37" s="101" t="s">
        <v>1524</v>
      </c>
      <c r="BB37" s="7" t="s">
        <v>874</v>
      </c>
      <c r="BC37" s="101" t="s">
        <v>875</v>
      </c>
      <c r="BD37" s="101" t="s">
        <v>1479</v>
      </c>
      <c r="BE37" s="7">
        <v>1</v>
      </c>
      <c r="BF37" s="7" t="s">
        <v>1525</v>
      </c>
    </row>
    <row r="38" spans="1:58" ht="24" hidden="1" x14ac:dyDescent="0.35">
      <c r="A38" s="42" t="str">
        <f>+VLOOKUP(D38,'DATA`S'!$B$8:$C$32,2,0)</f>
        <v>0021</v>
      </c>
      <c r="B38" s="42" t="str">
        <f>VLOOKUP(PRODUCTOS[[#This Row],[País]],PAISES!$B$4:$C$12,2,0)</f>
        <v>01</v>
      </c>
      <c r="C38" s="9" t="s">
        <v>898</v>
      </c>
      <c r="D38" s="2" t="s">
        <v>832</v>
      </c>
      <c r="E38" s="2" t="s">
        <v>193</v>
      </c>
      <c r="F38" s="2" t="str">
        <f t="shared" si="0"/>
        <v>0021-01-00031</v>
      </c>
      <c r="G38" s="2" t="s">
        <v>948</v>
      </c>
      <c r="H38" s="2"/>
      <c r="I38" s="2"/>
      <c r="J38" s="2" t="str">
        <f>+VLOOKUP(PRODUCTOS[[#This Row],[id_producto]],PRIORIZACION!$G$11:$J$114,3,0)</f>
        <v>No Iniciado</v>
      </c>
      <c r="K38" s="44">
        <f>+VLOOKUP(PRODUCTOS[[#This Row],[id_producto]],PRIORIZACION!$G$11:$J$112,4,0)</f>
        <v>0</v>
      </c>
      <c r="L38" s="2">
        <f>+VLOOKUP(PRODUCTOS[[#This Row],[id_producto]],PRIORIZACION!$G$11:$K$112,5,0)</f>
        <v>0</v>
      </c>
      <c r="M38" s="2" t="str">
        <f>+VLOOKUP(PRODUCTOS[[#This Row],[id_producto]],PRIORIZACION!$G$11:$L$112,6,0)</f>
        <v>Karen</v>
      </c>
      <c r="N38" s="2" t="str">
        <f>+VLOOKUP(PRODUCTOS[[#This Row],[id_producto]],PRIORIZACION!$G$11:$S$114,7,0)</f>
        <v>POWER BI</v>
      </c>
      <c r="O38" s="2"/>
      <c r="P38" s="2"/>
      <c r="Q38" s="2"/>
      <c r="R38" s="2"/>
      <c r="S38" s="2"/>
      <c r="T38" s="2"/>
      <c r="U38" s="2"/>
      <c r="V38" s="2"/>
      <c r="W38" s="3"/>
      <c r="X38" s="7"/>
      <c r="AB38" s="7"/>
      <c r="AC38" s="13"/>
      <c r="AD38" s="7">
        <f>PRODUCTOS[[#This Row],[Nombre comercial]]</f>
        <v>0</v>
      </c>
      <c r="AE38" s="7"/>
      <c r="AF38" s="7"/>
      <c r="AG38" s="122"/>
      <c r="AH38" s="7"/>
      <c r="AI38" s="7"/>
      <c r="AJ38" s="7"/>
      <c r="AK38" s="7"/>
      <c r="AL38" s="7"/>
      <c r="AM38" s="7"/>
      <c r="AN38" s="7"/>
      <c r="AO38" s="19"/>
      <c r="AP38" s="7"/>
      <c r="AQ38" s="7"/>
      <c r="AR38" s="7"/>
      <c r="AS38" s="7"/>
      <c r="AT38" s="191"/>
      <c r="AU38" s="7" t="s">
        <v>872</v>
      </c>
      <c r="AV38" s="7" t="str">
        <f>PRODUCTOS[[#This Row],[Data]]</f>
        <v>DATAODS</v>
      </c>
      <c r="AW38" s="7" t="str">
        <f>PRODUCTOS[[#This Row],[Tecnología]]</f>
        <v>POWER BI</v>
      </c>
      <c r="AX38" s="7"/>
      <c r="AY38" s="7"/>
      <c r="AZ38" s="7"/>
      <c r="BA38" s="7"/>
      <c r="BB38" s="7"/>
      <c r="BC38" s="7"/>
      <c r="BD38" s="7"/>
      <c r="BE38" s="7"/>
      <c r="BF38" s="7"/>
    </row>
    <row r="39" spans="1:58" ht="77.5" hidden="1" customHeight="1" x14ac:dyDescent="0.35">
      <c r="A39" s="42" t="str">
        <f>+VLOOKUP(D39,'DATA`S'!$B$8:$C$32,2,0)</f>
        <v>0012</v>
      </c>
      <c r="B39" s="42" t="str">
        <f>VLOOKUP(PRODUCTOS[[#This Row],[País]],PAISES!$B$4:$C$12,2,0)</f>
        <v>01</v>
      </c>
      <c r="C39" s="9" t="s">
        <v>899</v>
      </c>
      <c r="D39" s="2" t="s">
        <v>13</v>
      </c>
      <c r="E39" s="2" t="s">
        <v>193</v>
      </c>
      <c r="F39" s="99" t="str">
        <f t="shared" si="0"/>
        <v>0012-01-00032</v>
      </c>
      <c r="G39" s="99" t="s">
        <v>1232</v>
      </c>
      <c r="H39" s="2" t="s">
        <v>1641</v>
      </c>
      <c r="I39" s="205" t="s">
        <v>1595</v>
      </c>
      <c r="J39" s="2" t="str">
        <f>+VLOOKUP(PRODUCTOS[[#This Row],[id_producto]],PRIORIZACION!$G$11:$J$114,3,0)</f>
        <v>Listo</v>
      </c>
      <c r="K39" s="44">
        <f>+VLOOKUP(PRODUCTOS[[#This Row],[id_producto]],PRIORIZACION!$G$11:$J$112,4,0)</f>
        <v>1</v>
      </c>
      <c r="L39" s="2" t="str">
        <f>+VLOOKUP(PRODUCTOS[[#This Row],[id_producto]],PRIORIZACION!$G$11:$K$112,5,0)</f>
        <v>Patricio</v>
      </c>
      <c r="M39" s="2" t="str">
        <f>+VLOOKUP(PRODUCTOS[[#This Row],[id_producto]],PRIORIZACION!$G$11:$L$112,6,0)</f>
        <v>Macarena</v>
      </c>
      <c r="N39" s="2" t="str">
        <f>+VLOOKUP(PRODUCTOS[[#This Row],[id_producto]],PRIORIZACION!$G$11:$S$114,7,0)</f>
        <v>POWER BI</v>
      </c>
      <c r="O39" s="2" t="s">
        <v>1313</v>
      </c>
      <c r="P39" s="2" t="s">
        <v>199</v>
      </c>
      <c r="Q39" s="2"/>
      <c r="R39" s="2"/>
      <c r="S39" s="2"/>
      <c r="T39" s="2"/>
      <c r="U39" s="2"/>
      <c r="V39" s="2"/>
      <c r="W39" s="3"/>
      <c r="X39" s="7"/>
      <c r="Y39" s="91" t="s">
        <v>173</v>
      </c>
      <c r="AB39" s="7"/>
      <c r="AC39" s="13"/>
      <c r="AD39" s="7" t="str">
        <f>PRODUCTOS[[#This Row],[Nombre comercial]]</f>
        <v>Mapa de Femicidios (2020) - Chile</v>
      </c>
      <c r="AE39" s="7" t="s">
        <v>1564</v>
      </c>
      <c r="AF39" s="19" t="s">
        <v>194</v>
      </c>
      <c r="AG39" s="167">
        <v>0</v>
      </c>
      <c r="AH39" s="19" t="s">
        <v>1248</v>
      </c>
      <c r="AI39" s="19" t="s">
        <v>1248</v>
      </c>
      <c r="AJ39" s="19" t="s">
        <v>1248</v>
      </c>
      <c r="AK39" s="19" t="s">
        <v>1248</v>
      </c>
      <c r="AL39" s="165"/>
      <c r="AM39" s="19" t="s">
        <v>1248</v>
      </c>
      <c r="AN39" s="19" t="s">
        <v>1248</v>
      </c>
      <c r="AO39" s="19" t="s">
        <v>1322</v>
      </c>
      <c r="AP39" s="7" t="s">
        <v>1137</v>
      </c>
      <c r="AQ39" s="7" t="s">
        <v>193</v>
      </c>
      <c r="AR39" s="7" t="s">
        <v>1248</v>
      </c>
      <c r="AS39" s="7" t="s">
        <v>1248</v>
      </c>
      <c r="AT39" s="191">
        <v>2020</v>
      </c>
      <c r="AU39" s="7" t="s">
        <v>872</v>
      </c>
      <c r="AV39" s="7" t="str">
        <f>PRODUCTOS[[#This Row],[Data]]</f>
        <v>DATARIESGO</v>
      </c>
      <c r="AW39" s="7" t="str">
        <f>PRODUCTOS[[#This Row],[Tecnología]]</f>
        <v>POWER BI</v>
      </c>
      <c r="AX39" s="7" t="s">
        <v>873</v>
      </c>
      <c r="AY39" s="7" t="s">
        <v>956</v>
      </c>
      <c r="AZ39" s="7" t="s">
        <v>43</v>
      </c>
      <c r="BA39" s="7" t="s">
        <v>43</v>
      </c>
      <c r="BB39" s="7" t="s">
        <v>874</v>
      </c>
      <c r="BC39" s="7" t="s">
        <v>875</v>
      </c>
      <c r="BD39" s="7" t="s">
        <v>1139</v>
      </c>
      <c r="BE39" s="7">
        <v>1</v>
      </c>
      <c r="BF39" s="7" t="s">
        <v>1537</v>
      </c>
    </row>
    <row r="40" spans="1:58" ht="83" hidden="1" customHeight="1" x14ac:dyDescent="0.35">
      <c r="A40" s="2" t="str">
        <f>+VLOOKUP(D40,'DATA`S'!$B$8:$C$32,2,0)</f>
        <v>0003</v>
      </c>
      <c r="B40" s="2" t="str">
        <f>VLOOKUP(PRODUCTOS[[#This Row],[País]],PAISES!$B$4:$C$12,2,0)</f>
        <v>01</v>
      </c>
      <c r="C40" s="9" t="s">
        <v>900</v>
      </c>
      <c r="D40" s="2" t="s">
        <v>5</v>
      </c>
      <c r="E40" s="2" t="s">
        <v>193</v>
      </c>
      <c r="F40" s="2" t="str">
        <f t="shared" ref="F40:F75" si="1">A40&amp;"-"&amp;B40&amp;"-"&amp;C40</f>
        <v>0003-01-00033</v>
      </c>
      <c r="G40" s="2" t="s">
        <v>1078</v>
      </c>
      <c r="H40" s="2" t="s">
        <v>1684</v>
      </c>
      <c r="I40" s="45"/>
      <c r="J40" s="2" t="str">
        <f>+VLOOKUP(PRODUCTOS[[#This Row],[id_producto]],PRIORIZACION!$G$11:$J$114,3,0)</f>
        <v>En Desarrollo</v>
      </c>
      <c r="K40" s="44">
        <f>+VLOOKUP(PRODUCTOS[[#This Row],[id_producto]],PRIORIZACION!$G$11:$J$112,4,0)</f>
        <v>0.8</v>
      </c>
      <c r="L40" s="2" t="str">
        <f>+VLOOKUP(PRODUCTOS[[#This Row],[id_producto]],PRIORIZACION!$G$11:$K$112,5,0)</f>
        <v>Patricio</v>
      </c>
      <c r="M40" s="2" t="str">
        <f>+VLOOKUP(PRODUCTOS[[#This Row],[id_producto]],PRIORIZACION!$G$11:$L$112,6,0)</f>
        <v>Claudia</v>
      </c>
      <c r="N40" s="2" t="str">
        <f>+VLOOKUP(PRODUCTOS[[#This Row],[id_producto]],PRIORIZACION!$G$11:$S$114,7,0)</f>
        <v>POWER BI</v>
      </c>
      <c r="O40" s="2"/>
      <c r="P40" s="2"/>
      <c r="Q40" s="2"/>
      <c r="R40" s="2"/>
      <c r="S40" s="2"/>
      <c r="T40" s="2"/>
      <c r="U40" s="2"/>
      <c r="V40" s="2"/>
      <c r="W40" s="3"/>
      <c r="X40" s="7"/>
      <c r="Y40" s="210"/>
      <c r="AB40" s="7"/>
      <c r="AC40" s="38"/>
      <c r="AD40" s="7" t="str">
        <f>PRODUCTOS[[#This Row],[Nombre comercial]]</f>
        <v>AGROSTAT - Estadísticas Agrícolas - Chile</v>
      </c>
      <c r="AE40" s="7" t="s">
        <v>1095</v>
      </c>
      <c r="AF40" s="7" t="s">
        <v>960</v>
      </c>
      <c r="AG40" s="121"/>
      <c r="AH40" s="7" t="s">
        <v>961</v>
      </c>
      <c r="AI40" s="100"/>
      <c r="AJ40" s="7" t="s">
        <v>194</v>
      </c>
      <c r="AK40" s="100"/>
      <c r="AL40" s="165"/>
      <c r="AM40" s="165"/>
      <c r="AN40" s="165"/>
      <c r="AO40" s="19" t="s">
        <v>1685</v>
      </c>
      <c r="AP40" s="7"/>
      <c r="AQ40" s="100"/>
      <c r="AR40" s="100"/>
      <c r="AS40" s="100"/>
      <c r="AT40" s="193"/>
      <c r="AU40" s="7" t="s">
        <v>872</v>
      </c>
      <c r="AV40" s="7" t="str">
        <f>PRODUCTOS[[#This Row],[Data]]</f>
        <v>DATAAGRO</v>
      </c>
      <c r="AW40" s="7" t="str">
        <f>PRODUCTOS[[#This Row],[Tecnología]]</f>
        <v>POWER BI</v>
      </c>
      <c r="AX40" s="7" t="s">
        <v>873</v>
      </c>
      <c r="AY40" s="7" t="s">
        <v>956</v>
      </c>
      <c r="AZ40" s="100"/>
      <c r="BA40" s="100"/>
      <c r="BB40" s="7" t="s">
        <v>874</v>
      </c>
      <c r="BC40" s="7" t="s">
        <v>875</v>
      </c>
      <c r="BD40" s="7" t="s">
        <v>205</v>
      </c>
      <c r="BE40" s="7">
        <v>1</v>
      </c>
      <c r="BF40" s="7" t="s">
        <v>1456</v>
      </c>
    </row>
    <row r="41" spans="1:58" ht="29" hidden="1" x14ac:dyDescent="0.35">
      <c r="A41" s="2" t="str">
        <f>+VLOOKUP(D41,'DATA`S'!$B$8:$C$32,2,0)</f>
        <v>0003</v>
      </c>
      <c r="B41" s="2" t="str">
        <f>VLOOKUP(PRODUCTOS[[#This Row],[País]],PAISES!$B$4:$C$12,2,0)</f>
        <v>01</v>
      </c>
      <c r="C41" s="9" t="s">
        <v>901</v>
      </c>
      <c r="D41" s="2" t="s">
        <v>5</v>
      </c>
      <c r="E41" s="2" t="s">
        <v>193</v>
      </c>
      <c r="F41" s="99" t="str">
        <f t="shared" si="1"/>
        <v>0003-01-00034</v>
      </c>
      <c r="G41" s="2" t="s">
        <v>1160</v>
      </c>
      <c r="H41" s="99" t="s">
        <v>1642</v>
      </c>
      <c r="I41" s="99"/>
      <c r="J41" s="2" t="str">
        <f>+VLOOKUP(PRODUCTOS[[#This Row],[id_producto]],PRIORIZACION!$G$11:$J$114,3,0)</f>
        <v>En Desarrollo</v>
      </c>
      <c r="K41" s="44">
        <f>+VLOOKUP(PRODUCTOS[[#This Row],[id_producto]],PRIORIZACION!$G$11:$J$112,4,0)</f>
        <v>0</v>
      </c>
      <c r="L41" s="2">
        <f>+VLOOKUP(PRODUCTOS[[#This Row],[id_producto]],PRIORIZACION!$G$11:$K$112,5,0)</f>
        <v>0</v>
      </c>
      <c r="M41" s="2" t="str">
        <f>+VLOOKUP(PRODUCTOS[[#This Row],[id_producto]],PRIORIZACION!$G$11:$L$112,6,0)</f>
        <v>Claudia</v>
      </c>
      <c r="N41" s="2" t="str">
        <f>+VLOOKUP(PRODUCTOS[[#This Row],[id_producto]],PRIORIZACION!$G$11:$S$114,7,0)</f>
        <v>GEE</v>
      </c>
      <c r="O41" s="2"/>
      <c r="P41" s="2"/>
      <c r="Q41" s="2"/>
      <c r="R41" s="2"/>
      <c r="S41" s="2"/>
      <c r="T41" s="2"/>
      <c r="U41" s="2"/>
      <c r="V41" s="2"/>
      <c r="W41" s="3"/>
      <c r="X41" s="7"/>
      <c r="AB41" s="7"/>
      <c r="AC41" s="38"/>
      <c r="AD41" s="7" t="str">
        <f>PRODUCTOS[[#This Row],[Nombre comercial]]</f>
        <v>AGROGEOMÁTICA -Monitoreo Suelo-Vegetación-Agua - Chile</v>
      </c>
      <c r="AE41" s="7"/>
      <c r="AF41" s="7"/>
      <c r="AG41" s="122"/>
      <c r="AH41" s="7"/>
      <c r="AI41" s="7"/>
      <c r="AJ41" s="7"/>
      <c r="AK41" s="7"/>
      <c r="AL41" s="7"/>
      <c r="AM41" s="7"/>
      <c r="AN41" s="7"/>
      <c r="AO41" s="19"/>
      <c r="AP41" s="7"/>
      <c r="AQ41" s="7"/>
      <c r="AR41" s="7"/>
      <c r="AS41" s="7"/>
      <c r="AT41" s="191"/>
      <c r="AU41" s="7" t="s">
        <v>872</v>
      </c>
      <c r="AV41" s="7" t="str">
        <f>PRODUCTOS[[#This Row],[Data]]</f>
        <v>DATAAGRO</v>
      </c>
      <c r="AW41" s="7" t="str">
        <f>PRODUCTOS[[#This Row],[Tecnología]]</f>
        <v>GEE</v>
      </c>
      <c r="AX41" s="7"/>
      <c r="AY41" s="7"/>
      <c r="AZ41" s="7"/>
      <c r="BA41" s="7"/>
      <c r="BB41" s="7"/>
      <c r="BC41" s="7"/>
      <c r="BD41" s="7"/>
      <c r="BE41" s="7"/>
      <c r="BF41" s="7"/>
    </row>
    <row r="42" spans="1:58" ht="24" hidden="1" x14ac:dyDescent="0.35">
      <c r="A42" s="2" t="str">
        <f>+VLOOKUP(D42,'DATA`S'!$B$8:$C$32,2,0)</f>
        <v>0003</v>
      </c>
      <c r="B42" s="2" t="str">
        <f>VLOOKUP(PRODUCTOS[[#This Row],[País]],PAISES!$B$4:$C$12,2,0)</f>
        <v>02</v>
      </c>
      <c r="C42" s="9" t="s">
        <v>902</v>
      </c>
      <c r="D42" s="2" t="s">
        <v>5</v>
      </c>
      <c r="E42" s="2" t="s">
        <v>765</v>
      </c>
      <c r="F42" s="2" t="str">
        <f t="shared" si="1"/>
        <v>0003-02-00035</v>
      </c>
      <c r="G42" s="98" t="s">
        <v>1496</v>
      </c>
      <c r="H42" s="2"/>
      <c r="I42" s="2"/>
      <c r="J42" s="2" t="str">
        <f>+VLOOKUP(PRODUCTOS[[#This Row],[id_producto]],PRIORIZACION!$G$11:$J$114,3,0)</f>
        <v>En Desarrollo</v>
      </c>
      <c r="K42" s="44">
        <f>+VLOOKUP(PRODUCTOS[[#This Row],[id_producto]],PRIORIZACION!$G$11:$J$112,4,0)</f>
        <v>0.5</v>
      </c>
      <c r="L42" s="2" t="str">
        <f>+VLOOKUP(PRODUCTOS[[#This Row],[id_producto]],PRIORIZACION!$G$11:$K$112,5,0)</f>
        <v>Patricio</v>
      </c>
      <c r="M42" s="2" t="str">
        <f>+VLOOKUP(PRODUCTOS[[#This Row],[id_producto]],PRIORIZACION!$G$11:$L$112,6,0)</f>
        <v>Claudia</v>
      </c>
      <c r="N42" s="2" t="str">
        <f>+VLOOKUP(PRODUCTOS[[#This Row],[id_producto]],PRIORIZACION!$G$11:$S$114,7,0)</f>
        <v>POWER BI</v>
      </c>
      <c r="O42" s="2"/>
      <c r="P42" s="2"/>
      <c r="Q42" s="2"/>
      <c r="R42" s="2"/>
      <c r="S42" s="2"/>
      <c r="T42" s="2"/>
      <c r="U42" s="2"/>
      <c r="V42" s="2"/>
      <c r="W42" s="3"/>
      <c r="X42" s="7"/>
      <c r="AB42" s="7"/>
      <c r="AC42" s="38"/>
      <c r="AD42" s="7">
        <f>PRODUCTOS[[#This Row],[Nombre comercial]]</f>
        <v>0</v>
      </c>
      <c r="AE42" s="7"/>
      <c r="AF42" s="7" t="s">
        <v>960</v>
      </c>
      <c r="AG42" s="122"/>
      <c r="AH42" s="7" t="s">
        <v>961</v>
      </c>
      <c r="AI42" s="7"/>
      <c r="AJ42" s="7" t="s">
        <v>194</v>
      </c>
      <c r="AK42" s="7"/>
      <c r="AL42" s="7"/>
      <c r="AM42" s="7"/>
      <c r="AN42" s="7"/>
      <c r="AO42" s="19"/>
      <c r="AP42" s="7"/>
      <c r="AQ42" s="7"/>
      <c r="AR42" s="7"/>
      <c r="AS42" s="7"/>
      <c r="AT42" s="191"/>
      <c r="AU42" s="7" t="s">
        <v>872</v>
      </c>
      <c r="AV42" s="7" t="str">
        <f>PRODUCTOS[[#This Row],[Data]]</f>
        <v>DATAAGRO</v>
      </c>
      <c r="AW42" s="7" t="str">
        <f>PRODUCTOS[[#This Row],[Tecnología]]</f>
        <v>POWER BI</v>
      </c>
      <c r="AX42" s="7"/>
      <c r="AY42" s="7"/>
      <c r="AZ42" s="7"/>
      <c r="BA42" s="7"/>
      <c r="BB42" s="7"/>
      <c r="BC42" s="7"/>
      <c r="BD42" s="7"/>
      <c r="BE42" s="7"/>
      <c r="BF42" s="7"/>
    </row>
    <row r="43" spans="1:58" ht="24" hidden="1" x14ac:dyDescent="0.35">
      <c r="A43" s="42" t="str">
        <f>+VLOOKUP(D43,'DATA`S'!$B$8:$C$32,2,0)</f>
        <v>0014</v>
      </c>
      <c r="B43" s="42" t="str">
        <f>VLOOKUP(PRODUCTOS[[#This Row],[País]],PAISES!$B$4:$C$12,2,0)</f>
        <v>01</v>
      </c>
      <c r="C43" s="9" t="s">
        <v>903</v>
      </c>
      <c r="D43" s="2" t="s">
        <v>15</v>
      </c>
      <c r="E43" s="2" t="s">
        <v>193</v>
      </c>
      <c r="F43" s="2" t="str">
        <f t="shared" si="1"/>
        <v>0014-01-00036</v>
      </c>
      <c r="G43" s="2" t="s">
        <v>837</v>
      </c>
      <c r="H43" s="2"/>
      <c r="I43" s="2"/>
      <c r="J43" s="2" t="str">
        <f>+VLOOKUP(PRODUCTOS[[#This Row],[id_producto]],PRIORIZACION!$G$11:$J$114,3,0)</f>
        <v>En Desarrollo</v>
      </c>
      <c r="K43" s="44">
        <f>+VLOOKUP(PRODUCTOS[[#This Row],[id_producto]],PRIORIZACION!$G$11:$J$112,4,0)</f>
        <v>0</v>
      </c>
      <c r="L43" s="2">
        <f>+VLOOKUP(PRODUCTOS[[#This Row],[id_producto]],PRIORIZACION!$G$11:$K$112,5,0)</f>
        <v>0</v>
      </c>
      <c r="M43" s="2">
        <f>+VLOOKUP(PRODUCTOS[[#This Row],[id_producto]],PRIORIZACION!$G$11:$L$112,6,0)</f>
        <v>0</v>
      </c>
      <c r="N43" s="2">
        <f>+VLOOKUP(PRODUCTOS[[#This Row],[id_producto]],PRIORIZACION!$G$11:$S$114,7,0)</f>
        <v>0</v>
      </c>
      <c r="O43" s="2"/>
      <c r="P43" s="2"/>
      <c r="Q43" s="2"/>
      <c r="R43" s="2"/>
      <c r="S43" s="2"/>
      <c r="T43" s="2"/>
      <c r="U43" s="2"/>
      <c r="V43" s="2"/>
      <c r="W43" s="3"/>
      <c r="X43" s="7"/>
      <c r="AB43" s="7"/>
      <c r="AC43" s="13"/>
      <c r="AD43" s="7">
        <f>PRODUCTOS[[#This Row],[Nombre comercial]]</f>
        <v>0</v>
      </c>
      <c r="AE43" s="7"/>
      <c r="AF43" s="7"/>
      <c r="AG43" s="122"/>
      <c r="AH43" s="7"/>
      <c r="AI43" s="7"/>
      <c r="AJ43" s="7"/>
      <c r="AK43" s="7"/>
      <c r="AL43" s="7"/>
      <c r="AM43" s="7"/>
      <c r="AN43" s="7"/>
      <c r="AO43" s="19"/>
      <c r="AP43" s="7"/>
      <c r="AQ43" s="7"/>
      <c r="AR43" s="7"/>
      <c r="AS43" s="7"/>
      <c r="AT43" s="191"/>
      <c r="AU43" s="7" t="s">
        <v>872</v>
      </c>
      <c r="AV43" s="7" t="str">
        <f>PRODUCTOS[[#This Row],[Data]]</f>
        <v>DATATRANSPARENCIA</v>
      </c>
      <c r="AW43" s="7">
        <f>PRODUCTOS[[#This Row],[Tecnología]]</f>
        <v>0</v>
      </c>
      <c r="AX43" s="7"/>
      <c r="AY43" s="7"/>
      <c r="AZ43" s="7"/>
      <c r="BA43" s="7"/>
      <c r="BB43" s="7"/>
      <c r="BC43" s="7"/>
      <c r="BD43" s="7"/>
      <c r="BE43" s="7"/>
      <c r="BF43" s="7"/>
    </row>
    <row r="44" spans="1:58" ht="24" hidden="1" x14ac:dyDescent="0.35">
      <c r="A44" s="42" t="str">
        <f>+VLOOKUP(D44,'DATA`S'!$B$8:$C$32,2,0)</f>
        <v>0014</v>
      </c>
      <c r="B44" s="42" t="str">
        <f>VLOOKUP(PRODUCTOS[[#This Row],[País]],PAISES!$B$4:$C$12,2,0)</f>
        <v>01</v>
      </c>
      <c r="C44" s="9" t="s">
        <v>904</v>
      </c>
      <c r="D44" s="2" t="s">
        <v>15</v>
      </c>
      <c r="E44" s="2" t="s">
        <v>193</v>
      </c>
      <c r="F44" s="2" t="str">
        <f t="shared" si="1"/>
        <v>0014-01-00037</v>
      </c>
      <c r="G44" s="2" t="s">
        <v>844</v>
      </c>
      <c r="H44" s="2"/>
      <c r="I44" s="2"/>
      <c r="J44" s="2" t="str">
        <f>+VLOOKUP(PRODUCTOS[[#This Row],[id_producto]],PRIORIZACION!$G$11:$J$114,3,0)</f>
        <v>No Iniciado</v>
      </c>
      <c r="K44" s="44">
        <f>+VLOOKUP(PRODUCTOS[[#This Row],[id_producto]],PRIORIZACION!$G$11:$J$112,4,0)</f>
        <v>0</v>
      </c>
      <c r="L44" s="2">
        <f>+VLOOKUP(PRODUCTOS[[#This Row],[id_producto]],PRIORIZACION!$G$11:$K$112,5,0)</f>
        <v>0</v>
      </c>
      <c r="M44" s="2">
        <f>+VLOOKUP(PRODUCTOS[[#This Row],[id_producto]],PRIORIZACION!$G$11:$L$112,6,0)</f>
        <v>0</v>
      </c>
      <c r="N44" s="2">
        <f>+VLOOKUP(PRODUCTOS[[#This Row],[id_producto]],PRIORIZACION!$G$11:$S$114,7,0)</f>
        <v>0</v>
      </c>
      <c r="O44" s="2"/>
      <c r="P44" s="2"/>
      <c r="Q44" s="2"/>
      <c r="R44" s="2"/>
      <c r="S44" s="2"/>
      <c r="T44" s="2"/>
      <c r="U44" s="2"/>
      <c r="V44" s="2"/>
      <c r="W44" s="3"/>
      <c r="X44" s="7"/>
      <c r="AB44" s="7"/>
      <c r="AC44" s="13"/>
      <c r="AD44" s="7">
        <f>PRODUCTOS[[#This Row],[Nombre comercial]]</f>
        <v>0</v>
      </c>
      <c r="AE44" s="7"/>
      <c r="AF44" s="7"/>
      <c r="AG44" s="122"/>
      <c r="AH44" s="7"/>
      <c r="AI44" s="7"/>
      <c r="AJ44" s="7"/>
      <c r="AK44" s="7"/>
      <c r="AL44" s="7"/>
      <c r="AM44" s="7"/>
      <c r="AN44" s="7"/>
      <c r="AO44" s="19"/>
      <c r="AP44" s="7"/>
      <c r="AQ44" s="7"/>
      <c r="AR44" s="7"/>
      <c r="AS44" s="7"/>
      <c r="AT44" s="191"/>
      <c r="AU44" s="7" t="s">
        <v>872</v>
      </c>
      <c r="AV44" s="7" t="str">
        <f>PRODUCTOS[[#This Row],[Data]]</f>
        <v>DATATRANSPARENCIA</v>
      </c>
      <c r="AW44" s="7">
        <f>PRODUCTOS[[#This Row],[Tecnología]]</f>
        <v>0</v>
      </c>
      <c r="AX44" s="7"/>
      <c r="AY44" s="7"/>
      <c r="AZ44" s="7"/>
      <c r="BA44" s="7"/>
      <c r="BB44" s="7"/>
      <c r="BC44" s="7"/>
      <c r="BD44" s="7"/>
      <c r="BE44" s="7"/>
      <c r="BF44" s="7"/>
    </row>
    <row r="45" spans="1:58" ht="104" hidden="1" x14ac:dyDescent="0.35">
      <c r="A45" s="42" t="str">
        <f>+VLOOKUP(D45,'DATA`S'!$B$8:$C$32,2,0)</f>
        <v>0009</v>
      </c>
      <c r="B45" s="42" t="str">
        <f>VLOOKUP(PRODUCTOS[[#This Row],[País]],PAISES!$B$4:$C$12,2,0)</f>
        <v>01</v>
      </c>
      <c r="C45" s="9" t="s">
        <v>905</v>
      </c>
      <c r="D45" s="2" t="s">
        <v>10</v>
      </c>
      <c r="E45" s="2" t="s">
        <v>193</v>
      </c>
      <c r="F45" s="2" t="str">
        <f t="shared" si="1"/>
        <v>0009-01-00038</v>
      </c>
      <c r="G45" s="2" t="s">
        <v>767</v>
      </c>
      <c r="H45" s="99" t="s">
        <v>1643</v>
      </c>
      <c r="I45" s="99"/>
      <c r="J45" s="2" t="str">
        <f>+VLOOKUP(PRODUCTOS[[#This Row],[id_producto]],PRIORIZACION!$G$11:$J$114,3,0)</f>
        <v>Caída</v>
      </c>
      <c r="K45" s="44">
        <f>+VLOOKUP(PRODUCTOS[[#This Row],[id_producto]],PRIORIZACION!$G$11:$J$112,4,0)</f>
        <v>0.5</v>
      </c>
      <c r="L45" s="2" t="str">
        <f>+VLOOKUP(PRODUCTOS[[#This Row],[id_producto]],PRIORIZACION!$G$11:$K$112,5,0)</f>
        <v>Abner</v>
      </c>
      <c r="M45" s="2" t="str">
        <f>+VLOOKUP(PRODUCTOS[[#This Row],[id_producto]],PRIORIZACION!$G$11:$L$112,6,0)</f>
        <v>Reyes-Monse</v>
      </c>
      <c r="N45" s="2" t="str">
        <f>+VLOOKUP(PRODUCTOS[[#This Row],[id_producto]],PRIORIZACION!$G$11:$S$114,7,0)</f>
        <v>ARCGISONLINE</v>
      </c>
      <c r="O45" s="2"/>
      <c r="P45" s="2"/>
      <c r="Q45" s="2"/>
      <c r="R45" s="2"/>
      <c r="S45" s="2"/>
      <c r="T45" s="2"/>
      <c r="U45" s="2"/>
      <c r="V45" s="2"/>
      <c r="W45" s="3"/>
      <c r="X45" s="7"/>
      <c r="Y45" s="91" t="s">
        <v>1408</v>
      </c>
      <c r="AB45" s="7"/>
      <c r="AC45" s="13"/>
      <c r="AD45" s="7" t="str">
        <f>PRODUCTOS[[#This Row],[Nombre comercial]]</f>
        <v>Índice de Calidad de Vida Urbana - Comparación 2017-2018-2019 - Chile</v>
      </c>
      <c r="AE45" s="100" t="s">
        <v>1501</v>
      </c>
      <c r="AF45" s="19" t="s">
        <v>1498</v>
      </c>
      <c r="AG45" s="163"/>
      <c r="AH45" s="19" t="s">
        <v>1248</v>
      </c>
      <c r="AI45" s="19" t="s">
        <v>1248</v>
      </c>
      <c r="AJ45" s="19" t="s">
        <v>1248</v>
      </c>
      <c r="AK45" s="19" t="s">
        <v>1248</v>
      </c>
      <c r="AL45" s="165"/>
      <c r="AM45" s="19" t="s">
        <v>1248</v>
      </c>
      <c r="AN45" s="19" t="s">
        <v>1248</v>
      </c>
      <c r="AO45" s="19" t="s">
        <v>1465</v>
      </c>
      <c r="AP45" s="7" t="s">
        <v>1137</v>
      </c>
      <c r="AQ45" s="7" t="s">
        <v>1109</v>
      </c>
      <c r="AR45" s="7" t="s">
        <v>1248</v>
      </c>
      <c r="AS45" s="7" t="s">
        <v>1248</v>
      </c>
      <c r="AT45" s="191" t="s">
        <v>1250</v>
      </c>
      <c r="AU45" s="7" t="s">
        <v>872</v>
      </c>
      <c r="AV45" s="7" t="str">
        <f>PRODUCTOS[[#This Row],[Data]]</f>
        <v>DATAVIVIENDA</v>
      </c>
      <c r="AW45" s="7" t="str">
        <f>PRODUCTOS[[#This Row],[Tecnología]]</f>
        <v>ARCGISONLINE</v>
      </c>
      <c r="AX45" s="7" t="s">
        <v>1111</v>
      </c>
      <c r="AY45" s="7" t="s">
        <v>956</v>
      </c>
      <c r="AZ45" s="100" t="s">
        <v>1498</v>
      </c>
      <c r="BA45" s="100" t="s">
        <v>1498</v>
      </c>
      <c r="BB45" s="7" t="s">
        <v>874</v>
      </c>
      <c r="BC45" s="7" t="s">
        <v>875</v>
      </c>
      <c r="BD45" s="7" t="s">
        <v>205</v>
      </c>
      <c r="BE45" s="7">
        <v>1</v>
      </c>
      <c r="BF45" s="7" t="s">
        <v>1112</v>
      </c>
    </row>
    <row r="46" spans="1:58" ht="29" x14ac:dyDescent="0.35">
      <c r="A46" s="42" t="str">
        <f>+VLOOKUP(D46,'DATA`S'!$B$8:$C$32,2,0)</f>
        <v>0013</v>
      </c>
      <c r="B46" s="42" t="str">
        <f>VLOOKUP(PRODUCTOS[[#This Row],[País]],PAISES!$B$4:$C$12,2,0)</f>
        <v>01</v>
      </c>
      <c r="C46" s="9" t="s">
        <v>906</v>
      </c>
      <c r="D46" s="2" t="s">
        <v>14</v>
      </c>
      <c r="E46" s="2" t="s">
        <v>193</v>
      </c>
      <c r="F46" s="2" t="str">
        <f t="shared" si="1"/>
        <v>0013-01-00039</v>
      </c>
      <c r="G46" s="2" t="s">
        <v>950</v>
      </c>
      <c r="H46" s="2"/>
      <c r="I46" s="2"/>
      <c r="J46" s="2" t="str">
        <f>+VLOOKUP(PRODUCTOS[[#This Row],[id_producto]],PRIORIZACION!$G$11:$J$114,3,0)</f>
        <v>S/I</v>
      </c>
      <c r="K46" s="44">
        <f>+VLOOKUP(PRODUCTOS[[#This Row],[id_producto]],PRIORIZACION!$G$11:$J$112,4,0)</f>
        <v>0</v>
      </c>
      <c r="L46" s="2">
        <f>+VLOOKUP(PRODUCTOS[[#This Row],[id_producto]],PRIORIZACION!$G$11:$K$112,5,0)</f>
        <v>0</v>
      </c>
      <c r="M46" s="2">
        <f>+VLOOKUP(PRODUCTOS[[#This Row],[id_producto]],PRIORIZACION!$G$11:$L$112,6,0)</f>
        <v>0</v>
      </c>
      <c r="N46" s="2">
        <f>+VLOOKUP(PRODUCTOS[[#This Row],[id_producto]],PRIORIZACION!$G$11:$S$114,7,0)</f>
        <v>0</v>
      </c>
      <c r="O46" s="2"/>
      <c r="P46" s="2"/>
      <c r="Q46" s="2"/>
      <c r="R46" s="2"/>
      <c r="S46" s="2"/>
      <c r="T46" s="2"/>
      <c r="U46" s="2"/>
      <c r="V46" s="2"/>
      <c r="W46" s="3"/>
      <c r="X46" s="7"/>
      <c r="AB46" s="7"/>
      <c r="AC46" s="13"/>
      <c r="AD46" s="7">
        <f>PRODUCTOS[[#This Row],[Nombre comercial]]</f>
        <v>0</v>
      </c>
      <c r="AE46" s="7"/>
      <c r="AF46" s="7"/>
      <c r="AG46" s="122"/>
      <c r="AH46" s="7"/>
      <c r="AI46" s="7"/>
      <c r="AJ46" s="7"/>
      <c r="AK46" s="7"/>
      <c r="AL46" s="7"/>
      <c r="AM46" s="7"/>
      <c r="AN46" s="7"/>
      <c r="AO46" s="19"/>
      <c r="AP46" s="7"/>
      <c r="AQ46" s="7"/>
      <c r="AR46" s="7"/>
      <c r="AS46" s="7"/>
      <c r="AT46" s="191"/>
      <c r="AU46" s="7" t="s">
        <v>872</v>
      </c>
      <c r="AV46" s="7" t="str">
        <f>PRODUCTOS[[#This Row],[Data]]</f>
        <v>DATACLIMA</v>
      </c>
      <c r="AW46" s="7">
        <f>PRODUCTOS[[#This Row],[Tecnología]]</f>
        <v>0</v>
      </c>
      <c r="AX46" s="7"/>
      <c r="AY46" s="7"/>
      <c r="AZ46" s="7"/>
      <c r="BA46" s="7"/>
      <c r="BB46" s="7"/>
      <c r="BC46" s="7"/>
      <c r="BD46" s="7"/>
      <c r="BE46" s="7"/>
      <c r="BF46" s="7"/>
    </row>
    <row r="47" spans="1:58" ht="120" hidden="1" x14ac:dyDescent="0.35">
      <c r="A47" s="2" t="str">
        <f>+VLOOKUP(D47,'DATA`S'!$B$8:$C$32,2,0)</f>
        <v>0005</v>
      </c>
      <c r="B47" s="2" t="str">
        <f>VLOOKUP(PRODUCTOS[[#This Row],[País]],PAISES!$B$4:$C$12,2,0)</f>
        <v>01</v>
      </c>
      <c r="C47" s="9" t="s">
        <v>907</v>
      </c>
      <c r="D47" s="2" t="s">
        <v>1092</v>
      </c>
      <c r="E47" s="2" t="s">
        <v>193</v>
      </c>
      <c r="F47" s="2" t="str">
        <f t="shared" si="1"/>
        <v>0005-01-00040</v>
      </c>
      <c r="G47" s="2" t="s">
        <v>849</v>
      </c>
      <c r="H47" s="99" t="s">
        <v>849</v>
      </c>
      <c r="I47" s="99"/>
      <c r="J47" s="2" t="str">
        <f>+VLOOKUP(PRODUCTOS[[#This Row],[id_producto]],PRIORIZACION!$G$11:$J$114,3,0)</f>
        <v>En Desarrollo</v>
      </c>
      <c r="K47" s="44">
        <f>+VLOOKUP(PRODUCTOS[[#This Row],[id_producto]],PRIORIZACION!$G$11:$J$112,4,0)</f>
        <v>0.7</v>
      </c>
      <c r="L47" s="2" t="str">
        <f>+VLOOKUP(PRODUCTOS[[#This Row],[id_producto]],PRIORIZACION!$G$11:$K$112,5,0)</f>
        <v>Patricio</v>
      </c>
      <c r="M47" s="2" t="str">
        <f>+VLOOKUP(PRODUCTOS[[#This Row],[id_producto]],PRIORIZACION!$G$11:$L$112,6,0)</f>
        <v>Ma. Victoria</v>
      </c>
      <c r="N47" s="2" t="str">
        <f>+VLOOKUP(PRODUCTOS[[#This Row],[id_producto]],PRIORIZACION!$G$11:$S$114,7,0)</f>
        <v>POWER BI</v>
      </c>
      <c r="O47" s="2"/>
      <c r="P47" s="2"/>
      <c r="Q47" s="2"/>
      <c r="R47" s="2"/>
      <c r="S47" s="2"/>
      <c r="T47" s="2"/>
      <c r="U47" s="2"/>
      <c r="V47" s="2"/>
      <c r="W47" s="3"/>
      <c r="X47" s="7"/>
      <c r="Y47" s="130" t="s">
        <v>177</v>
      </c>
      <c r="AB47" s="7"/>
      <c r="AC47" s="38"/>
      <c r="AD47" s="7" t="str">
        <f>PRODUCTOS[[#This Row],[Nombre comercial]]</f>
        <v>Salvaguardas de la Cooperación Internacional</v>
      </c>
      <c r="AE47" s="7" t="s">
        <v>1501</v>
      </c>
      <c r="AF47" s="7" t="s">
        <v>833</v>
      </c>
      <c r="AG47" s="122">
        <v>0</v>
      </c>
      <c r="AH47" s="7" t="s">
        <v>1248</v>
      </c>
      <c r="AI47" s="7" t="s">
        <v>1248</v>
      </c>
      <c r="AJ47" s="7" t="s">
        <v>1248</v>
      </c>
      <c r="AK47" s="7" t="s">
        <v>1248</v>
      </c>
      <c r="AL47" s="165"/>
      <c r="AM47" s="19" t="s">
        <v>1248</v>
      </c>
      <c r="AN47" s="19" t="s">
        <v>1248</v>
      </c>
      <c r="AO47" s="19" t="s">
        <v>1466</v>
      </c>
      <c r="AP47" s="7" t="s">
        <v>953</v>
      </c>
      <c r="AQ47" s="7" t="s">
        <v>833</v>
      </c>
      <c r="AR47" s="7" t="s">
        <v>1248</v>
      </c>
      <c r="AS47" s="7" t="s">
        <v>1248</v>
      </c>
      <c r="AT47" s="191">
        <v>2020</v>
      </c>
      <c r="AU47" s="7" t="s">
        <v>872</v>
      </c>
      <c r="AV47" s="7" t="str">
        <f>PRODUCTOS[[#This Row],[Data]]</f>
        <v>DATASALVAGUARDAS</v>
      </c>
      <c r="AW47" s="7" t="str">
        <f>PRODUCTOS[[#This Row],[Tecnología]]</f>
        <v>POWER BI</v>
      </c>
      <c r="AX47" s="7" t="s">
        <v>1546</v>
      </c>
      <c r="AY47" s="7" t="s">
        <v>956</v>
      </c>
      <c r="AZ47" s="7" t="s">
        <v>1547</v>
      </c>
      <c r="BA47" s="100"/>
      <c r="BB47" s="7" t="s">
        <v>874</v>
      </c>
      <c r="BC47" s="7" t="s">
        <v>875</v>
      </c>
      <c r="BD47" s="7" t="s">
        <v>1549</v>
      </c>
      <c r="BE47" s="7">
        <v>1</v>
      </c>
      <c r="BF47" s="7" t="s">
        <v>1548</v>
      </c>
    </row>
    <row r="48" spans="1:58" ht="83" hidden="1" customHeight="1" x14ac:dyDescent="0.35">
      <c r="A48" s="42" t="str">
        <f>+VLOOKUP(D48,'DATA`S'!$B$8:$C$35,2,0)</f>
        <v>0009</v>
      </c>
      <c r="B48" s="42" t="str">
        <f>VLOOKUP(PRODUCTOS[[#This Row],[País]],PAISES!$B$4:$C$12,2,0)</f>
        <v>01</v>
      </c>
      <c r="C48" s="9" t="s">
        <v>1236</v>
      </c>
      <c r="D48" s="2" t="s">
        <v>10</v>
      </c>
      <c r="E48" s="2" t="s">
        <v>193</v>
      </c>
      <c r="F48" s="42" t="str">
        <f>A48&amp;"-"&amp;B48&amp;"-"&amp;C48</f>
        <v>0009-01-00041</v>
      </c>
      <c r="G48" s="2" t="s">
        <v>1235</v>
      </c>
      <c r="H48" s="2" t="s">
        <v>1644</v>
      </c>
      <c r="I48" s="2"/>
      <c r="J48" s="2" t="str">
        <f>+VLOOKUP(PRODUCTOS[[#This Row],[id_producto]],PRIORIZACION!$G$11:$J$114,3,0)</f>
        <v>Caída</v>
      </c>
      <c r="K48" s="44">
        <f>+VLOOKUP(PRODUCTOS[[#This Row],[id_producto]],PRIORIZACION!$G$11:$J$112,4,0)</f>
        <v>0.5</v>
      </c>
      <c r="L48" s="2" t="str">
        <f>+VLOOKUP(PRODUCTOS[[#This Row],[id_producto]],PRIORIZACION!$G$11:$K$112,5,0)</f>
        <v>Abner</v>
      </c>
      <c r="M48" s="2" t="str">
        <f>+VLOOKUP(PRODUCTOS[[#This Row],[id_producto]],PRIORIZACION!$G$11:$L$112,6,0)</f>
        <v>Reyes-Monse</v>
      </c>
      <c r="N48" s="2" t="str">
        <f>+VLOOKUP(PRODUCTOS[[#This Row],[id_producto]],PRIORIZACION!$G$11:$S$114,7,0)</f>
        <v>ARCGISONLINE</v>
      </c>
      <c r="O48" s="2"/>
      <c r="P48" s="2"/>
      <c r="Q48" s="2"/>
      <c r="R48" s="2"/>
      <c r="S48" s="2"/>
      <c r="T48" s="2"/>
      <c r="U48" s="2"/>
      <c r="V48" s="2"/>
      <c r="W48" s="3"/>
      <c r="X48" s="7"/>
      <c r="AB48" s="7"/>
      <c r="AC48" s="13"/>
      <c r="AD48" s="7" t="str">
        <f>PRODUCTOS[[#This Row],[Nombre comercial]]</f>
        <v>Índice de Calidad de Vida Urbana - Detalle 2018 - Chile</v>
      </c>
      <c r="AE48" s="7" t="s">
        <v>1573</v>
      </c>
      <c r="AF48" s="19" t="s">
        <v>1498</v>
      </c>
      <c r="AG48" s="163"/>
      <c r="AH48" s="19" t="s">
        <v>1248</v>
      </c>
      <c r="AI48" s="19" t="s">
        <v>1248</v>
      </c>
      <c r="AJ48" s="19" t="s">
        <v>1248</v>
      </c>
      <c r="AK48" s="19" t="s">
        <v>1248</v>
      </c>
      <c r="AL48" s="165"/>
      <c r="AM48" s="19" t="s">
        <v>1248</v>
      </c>
      <c r="AN48" s="19" t="s">
        <v>1248</v>
      </c>
      <c r="AO48" s="19" t="s">
        <v>1391</v>
      </c>
      <c r="AP48" s="182" t="s">
        <v>1498</v>
      </c>
      <c r="AQ48" s="7" t="s">
        <v>1109</v>
      </c>
      <c r="AR48" s="19" t="s">
        <v>1248</v>
      </c>
      <c r="AS48" s="19" t="s">
        <v>1248</v>
      </c>
      <c r="AT48" s="191">
        <v>2018</v>
      </c>
      <c r="AU48" s="7" t="s">
        <v>872</v>
      </c>
      <c r="AV48" s="7" t="str">
        <f>PRODUCTOS[[#This Row],[Data]]</f>
        <v>DATAVIVIENDA</v>
      </c>
      <c r="AW48" s="7" t="str">
        <f>PRODUCTOS[[#This Row],[Tecnología]]</f>
        <v>ARCGISONLINE</v>
      </c>
      <c r="AX48" s="7" t="s">
        <v>1111</v>
      </c>
      <c r="AY48" s="7" t="s">
        <v>956</v>
      </c>
      <c r="AZ48" s="100" t="s">
        <v>1498</v>
      </c>
      <c r="BA48" s="100" t="s">
        <v>1498</v>
      </c>
      <c r="BB48" s="7" t="s">
        <v>874</v>
      </c>
      <c r="BC48" s="100" t="s">
        <v>875</v>
      </c>
      <c r="BD48" s="7" t="s">
        <v>205</v>
      </c>
      <c r="BE48" s="7">
        <v>1</v>
      </c>
      <c r="BF48" s="7" t="s">
        <v>1112</v>
      </c>
    </row>
    <row r="49" spans="1:58" ht="87.5" hidden="1" customHeight="1" x14ac:dyDescent="0.35">
      <c r="A49" s="42" t="str">
        <f>+VLOOKUP(D49,'DATA`S'!$B$8:$C$35,2,0)</f>
        <v>0009</v>
      </c>
      <c r="B49" s="42" t="str">
        <f>VLOOKUP(PRODUCTOS[[#This Row],[País]],PAISES!$B$4:$C$12,2,0)</f>
        <v>01</v>
      </c>
      <c r="C49" s="9" t="s">
        <v>1237</v>
      </c>
      <c r="D49" s="2" t="s">
        <v>10</v>
      </c>
      <c r="E49" s="2" t="s">
        <v>193</v>
      </c>
      <c r="F49" s="42" t="str">
        <f>A49&amp;"-"&amp;B49&amp;"-"&amp;C49</f>
        <v>0009-01-00042</v>
      </c>
      <c r="G49" s="2" t="s">
        <v>1240</v>
      </c>
      <c r="H49" s="2" t="s">
        <v>1645</v>
      </c>
      <c r="I49" s="2"/>
      <c r="J49" s="2" t="str">
        <f>+VLOOKUP(PRODUCTOS[[#This Row],[id_producto]],PRIORIZACION!$G$11:$J$114,3,0)</f>
        <v>Caída</v>
      </c>
      <c r="K49" s="44">
        <f>+VLOOKUP(PRODUCTOS[[#This Row],[id_producto]],PRIORIZACION!$G$11:$J$112,4,0)</f>
        <v>0.5</v>
      </c>
      <c r="L49" s="2" t="str">
        <f>+VLOOKUP(PRODUCTOS[[#This Row],[id_producto]],PRIORIZACION!$G$11:$K$112,5,0)</f>
        <v>Abner</v>
      </c>
      <c r="M49" s="2" t="str">
        <f>+VLOOKUP(PRODUCTOS[[#This Row],[id_producto]],PRIORIZACION!$G$11:$L$112,6,0)</f>
        <v>Reyes-Monse</v>
      </c>
      <c r="N49" s="2" t="str">
        <f>+VLOOKUP(PRODUCTOS[[#This Row],[id_producto]],PRIORIZACION!$G$11:$S$114,7,0)</f>
        <v>ARCGISONLINE</v>
      </c>
      <c r="O49" s="2"/>
      <c r="P49" s="2"/>
      <c r="Q49" s="2"/>
      <c r="R49" s="2"/>
      <c r="S49" s="2"/>
      <c r="T49" s="2"/>
      <c r="U49" s="2"/>
      <c r="V49" s="2"/>
      <c r="W49" s="3"/>
      <c r="X49" s="7"/>
      <c r="AB49" s="7"/>
      <c r="AC49" s="13"/>
      <c r="AD49" s="7" t="str">
        <f>PRODUCTOS[[#This Row],[Nombre comercial]]</f>
        <v>Índice de Calidad de Vida Urbana - Detalle 2019 - Chile</v>
      </c>
      <c r="AE49" s="100" t="s">
        <v>1501</v>
      </c>
      <c r="AF49" s="19" t="s">
        <v>1498</v>
      </c>
      <c r="AG49" s="163"/>
      <c r="AH49" s="19" t="s">
        <v>1248</v>
      </c>
      <c r="AI49" s="19" t="s">
        <v>1248</v>
      </c>
      <c r="AJ49" s="19" t="s">
        <v>1248</v>
      </c>
      <c r="AK49" s="19" t="s">
        <v>1248</v>
      </c>
      <c r="AL49" s="165"/>
      <c r="AM49" s="19" t="s">
        <v>1248</v>
      </c>
      <c r="AN49" s="19" t="s">
        <v>1248</v>
      </c>
      <c r="AO49" s="19" t="s">
        <v>1392</v>
      </c>
      <c r="AP49" s="182" t="s">
        <v>1498</v>
      </c>
      <c r="AQ49" s="7" t="s">
        <v>1109</v>
      </c>
      <c r="AR49" s="19" t="s">
        <v>1248</v>
      </c>
      <c r="AS49" s="19" t="s">
        <v>1248</v>
      </c>
      <c r="AT49" s="191">
        <v>2019</v>
      </c>
      <c r="AU49" s="7" t="s">
        <v>872</v>
      </c>
      <c r="AV49" s="7" t="str">
        <f>PRODUCTOS[[#This Row],[Data]]</f>
        <v>DATAVIVIENDA</v>
      </c>
      <c r="AW49" s="7" t="str">
        <f>PRODUCTOS[[#This Row],[Tecnología]]</f>
        <v>ARCGISONLINE</v>
      </c>
      <c r="AX49" s="7" t="s">
        <v>1111</v>
      </c>
      <c r="AY49" s="7" t="s">
        <v>956</v>
      </c>
      <c r="AZ49" s="100" t="s">
        <v>1498</v>
      </c>
      <c r="BA49" s="100" t="s">
        <v>1498</v>
      </c>
      <c r="BB49" s="7" t="s">
        <v>874</v>
      </c>
      <c r="BC49" s="100" t="s">
        <v>875</v>
      </c>
      <c r="BD49" s="7" t="s">
        <v>205</v>
      </c>
      <c r="BE49" s="7">
        <v>1</v>
      </c>
      <c r="BF49" s="7" t="s">
        <v>1112</v>
      </c>
    </row>
    <row r="50" spans="1:58" ht="78" hidden="1" x14ac:dyDescent="0.35">
      <c r="A50" s="42" t="str">
        <f>+VLOOKUP(D50,'DATA`S'!$B$8:$C$35,2,0)</f>
        <v>0001</v>
      </c>
      <c r="B50" s="42" t="str">
        <f>VLOOKUP(PRODUCTOS[[#This Row],[País]],PAISES!$B$4:$C$12,2,0)</f>
        <v>05</v>
      </c>
      <c r="C50" s="9" t="s">
        <v>1238</v>
      </c>
      <c r="D50" s="2" t="s">
        <v>3</v>
      </c>
      <c r="E50" s="2" t="s">
        <v>1212</v>
      </c>
      <c r="F50" s="2" t="str">
        <f t="shared" ref="F50:F51" si="2">A50&amp;"-"&amp;B50&amp;"-"&amp;C50</f>
        <v>0001-05-00043</v>
      </c>
      <c r="G50" s="2" t="s">
        <v>1117</v>
      </c>
      <c r="H50" s="99" t="s">
        <v>1646</v>
      </c>
      <c r="I50" s="99"/>
      <c r="J50" s="2" t="str">
        <f>+VLOOKUP(PRODUCTOS[[#This Row],[id_producto]],PRIORIZACION!$G$11:$J$114,3,0)</f>
        <v>Publicado</v>
      </c>
      <c r="K50" s="44">
        <f>+VLOOKUP(PRODUCTOS[[#This Row],[id_producto]],PRIORIZACION!$G$11:$J$112,4,0)</f>
        <v>1</v>
      </c>
      <c r="L50" s="2">
        <f>+VLOOKUP(PRODUCTOS[[#This Row],[id_producto]],PRIORIZACION!$G$11:$K$112,5,0)</f>
        <v>0</v>
      </c>
      <c r="M50" s="2">
        <f>+VLOOKUP(PRODUCTOS[[#This Row],[id_producto]],PRIORIZACION!$G$11:$L$112,6,0)</f>
        <v>0</v>
      </c>
      <c r="N50" s="2" t="str">
        <f>+VLOOKUP(PRODUCTOS[[#This Row],[id_producto]],PRIORIZACION!$G$11:$S$114,7,0)</f>
        <v>POWER BI</v>
      </c>
      <c r="O50" s="2"/>
      <c r="P50" s="2"/>
      <c r="Q50" s="2"/>
      <c r="R50" s="2"/>
      <c r="S50" s="2"/>
      <c r="T50" s="2"/>
      <c r="U50" s="2"/>
      <c r="V50" s="2"/>
      <c r="W50" s="3"/>
      <c r="X50" s="7"/>
      <c r="Y50" s="171" t="s">
        <v>1405</v>
      </c>
      <c r="AB50" s="7"/>
      <c r="AC50" s="13"/>
      <c r="AD50" s="7" t="str">
        <f>PRODUCTOS[[#This Row],[Nombre comercial]]</f>
        <v>Avance del COVID-19 - Panamá</v>
      </c>
      <c r="AE50" s="7" t="s">
        <v>1574</v>
      </c>
      <c r="AF50" s="19" t="s">
        <v>194</v>
      </c>
      <c r="AG50" s="167">
        <v>0</v>
      </c>
      <c r="AH50" s="19" t="s">
        <v>1248</v>
      </c>
      <c r="AI50" s="19" t="s">
        <v>1248</v>
      </c>
      <c r="AJ50" s="19" t="s">
        <v>1248</v>
      </c>
      <c r="AK50" s="19" t="s">
        <v>1248</v>
      </c>
      <c r="AL50" s="165"/>
      <c r="AM50" s="19" t="s">
        <v>1248</v>
      </c>
      <c r="AN50" s="19" t="s">
        <v>1248</v>
      </c>
      <c r="AO50" s="19" t="s">
        <v>1393</v>
      </c>
      <c r="AP50" s="19" t="s">
        <v>953</v>
      </c>
      <c r="AQ50" s="19" t="s">
        <v>1212</v>
      </c>
      <c r="AR50" s="19" t="s">
        <v>1248</v>
      </c>
      <c r="AS50" s="19" t="s">
        <v>1248</v>
      </c>
      <c r="AT50" s="39">
        <v>2020</v>
      </c>
      <c r="AU50" s="7" t="s">
        <v>872</v>
      </c>
      <c r="AV50" s="102" t="str">
        <f>PRODUCTOS[[#This Row],[Data]]</f>
        <v>DATASALUD</v>
      </c>
      <c r="AW50" s="102" t="str">
        <f>PRODUCTOS[[#This Row],[Tecnología]]</f>
        <v>POWER BI</v>
      </c>
      <c r="AX50" s="19" t="s">
        <v>1504</v>
      </c>
      <c r="AY50" s="7" t="s">
        <v>956</v>
      </c>
      <c r="AZ50" s="19" t="s">
        <v>1400</v>
      </c>
      <c r="BA50" s="19" t="s">
        <v>1498</v>
      </c>
      <c r="BB50" s="7" t="s">
        <v>874</v>
      </c>
      <c r="BC50" s="101" t="s">
        <v>875</v>
      </c>
      <c r="BD50" s="100"/>
      <c r="BE50" s="7">
        <v>1</v>
      </c>
      <c r="BF50" s="7" t="s">
        <v>1303</v>
      </c>
    </row>
    <row r="51" spans="1:58" ht="78" hidden="1" x14ac:dyDescent="0.35">
      <c r="A51" s="42" t="str">
        <f>+VLOOKUP(D51,'DATA`S'!$B$8:$C$35,2,0)</f>
        <v>0001</v>
      </c>
      <c r="B51" s="42" t="str">
        <f>VLOOKUP(PRODUCTOS[[#This Row],[País]],PAISES!$B$4:$C$12,2,0)</f>
        <v>04</v>
      </c>
      <c r="C51" s="9" t="s">
        <v>1239</v>
      </c>
      <c r="D51" s="2" t="s">
        <v>3</v>
      </c>
      <c r="E51" s="2" t="s">
        <v>834</v>
      </c>
      <c r="F51" s="2" t="str">
        <f t="shared" si="2"/>
        <v>0001-04-00044</v>
      </c>
      <c r="G51" s="2" t="s">
        <v>1117</v>
      </c>
      <c r="H51" s="99" t="s">
        <v>1647</v>
      </c>
      <c r="I51" s="99"/>
      <c r="J51" s="2" t="str">
        <f>+VLOOKUP(PRODUCTOS[[#This Row],[id_producto]],PRIORIZACION!$G$11:$J$114,3,0)</f>
        <v>Publicado</v>
      </c>
      <c r="K51" s="44">
        <f>+VLOOKUP(PRODUCTOS[[#This Row],[id_producto]],PRIORIZACION!$G$11:$J$112,4,0)</f>
        <v>1</v>
      </c>
      <c r="L51" s="2">
        <f>+VLOOKUP(PRODUCTOS[[#This Row],[id_producto]],PRIORIZACION!$G$11:$K$112,5,0)</f>
        <v>0</v>
      </c>
      <c r="M51" s="2">
        <f>+VLOOKUP(PRODUCTOS[[#This Row],[id_producto]],PRIORIZACION!$G$11:$L$112,6,0)</f>
        <v>0</v>
      </c>
      <c r="N51" s="2" t="str">
        <f>+VLOOKUP(PRODUCTOS[[#This Row],[id_producto]],PRIORIZACION!$G$11:$S$114,7,0)</f>
        <v>POWER BI</v>
      </c>
      <c r="O51" s="2"/>
      <c r="P51" s="2"/>
      <c r="Q51" s="2"/>
      <c r="R51" s="2"/>
      <c r="S51" s="2"/>
      <c r="T51" s="2"/>
      <c r="U51" s="2"/>
      <c r="V51" s="2"/>
      <c r="W51" s="3"/>
      <c r="X51" s="7"/>
      <c r="Y51" s="68" t="s">
        <v>1404</v>
      </c>
      <c r="AB51" s="7"/>
      <c r="AC51" s="13"/>
      <c r="AD51" s="7" t="str">
        <f>PRODUCTOS[[#This Row],[Nombre comercial]]</f>
        <v>Avance del COVID-19 - Honduras</v>
      </c>
      <c r="AE51" s="7" t="s">
        <v>1576</v>
      </c>
      <c r="AF51" s="19" t="s">
        <v>194</v>
      </c>
      <c r="AG51" s="167">
        <v>0</v>
      </c>
      <c r="AH51" s="19" t="s">
        <v>1248</v>
      </c>
      <c r="AI51" s="19" t="s">
        <v>1248</v>
      </c>
      <c r="AJ51" s="19" t="s">
        <v>1248</v>
      </c>
      <c r="AK51" s="19" t="s">
        <v>1248</v>
      </c>
      <c r="AL51" s="165"/>
      <c r="AM51" s="19" t="s">
        <v>1248</v>
      </c>
      <c r="AN51" s="19" t="s">
        <v>1248</v>
      </c>
      <c r="AO51" s="19" t="s">
        <v>1394</v>
      </c>
      <c r="AP51" s="19" t="s">
        <v>953</v>
      </c>
      <c r="AQ51" s="19" t="s">
        <v>834</v>
      </c>
      <c r="AR51" s="19" t="s">
        <v>1248</v>
      </c>
      <c r="AS51" s="19" t="s">
        <v>1248</v>
      </c>
      <c r="AT51" s="39">
        <v>2020</v>
      </c>
      <c r="AU51" s="7" t="s">
        <v>872</v>
      </c>
      <c r="AV51" s="102" t="str">
        <f>PRODUCTOS[[#This Row],[Data]]</f>
        <v>DATASALUD</v>
      </c>
      <c r="AW51" s="102" t="str">
        <f>PRODUCTOS[[#This Row],[Tecnología]]</f>
        <v>POWER BI</v>
      </c>
      <c r="AX51" s="19" t="s">
        <v>1504</v>
      </c>
      <c r="AY51" s="7" t="s">
        <v>956</v>
      </c>
      <c r="AZ51" s="19" t="s">
        <v>1401</v>
      </c>
      <c r="BA51" s="19" t="s">
        <v>1498</v>
      </c>
      <c r="BB51" s="7" t="s">
        <v>874</v>
      </c>
      <c r="BC51" s="101" t="s">
        <v>875</v>
      </c>
      <c r="BD51" s="100"/>
      <c r="BE51" s="7">
        <v>1</v>
      </c>
      <c r="BF51" s="7" t="s">
        <v>1303</v>
      </c>
    </row>
    <row r="52" spans="1:58" ht="24" hidden="1" x14ac:dyDescent="0.35">
      <c r="A52" s="2" t="str">
        <f>+VLOOKUP(D52,'DATA`S'!$B$8:$C$32,2,0)</f>
        <v>0019</v>
      </c>
      <c r="B52" s="2" t="str">
        <f>VLOOKUP(PRODUCTOS[[#This Row],[País]],PAISES!$B$4:$C$12,2,0)</f>
        <v>02</v>
      </c>
      <c r="C52" s="9" t="s">
        <v>908</v>
      </c>
      <c r="D52" s="2" t="s">
        <v>831</v>
      </c>
      <c r="E52" s="2" t="s">
        <v>765</v>
      </c>
      <c r="F52" s="2" t="str">
        <f t="shared" si="1"/>
        <v>0019-02-00045</v>
      </c>
      <c r="G52" s="2" t="s">
        <v>909</v>
      </c>
      <c r="H52" s="2" t="s">
        <v>1648</v>
      </c>
      <c r="I52" s="2"/>
      <c r="J52" s="2" t="str">
        <f>+VLOOKUP(PRODUCTOS[[#This Row],[id_producto]],PRIORIZACION!$G$11:$J$114,3,0)</f>
        <v>S/I</v>
      </c>
      <c r="K52" s="44">
        <f>+VLOOKUP(PRODUCTOS[[#This Row],[id_producto]],PRIORIZACION!$G$11:$J$112,4,0)</f>
        <v>0</v>
      </c>
      <c r="L52" s="2" t="str">
        <f>+VLOOKUP(PRODUCTOS[[#This Row],[id_producto]],PRIORIZACION!$G$11:$K$112,5,0)</f>
        <v>Patricio</v>
      </c>
      <c r="M52" s="2" t="str">
        <f>+VLOOKUP(PRODUCTOS[[#This Row],[id_producto]],PRIORIZACION!$G$11:$L$112,6,0)</f>
        <v>Ma. Victoria</v>
      </c>
      <c r="N52" s="2">
        <f>+VLOOKUP(PRODUCTOS[[#This Row],[id_producto]],PRIORIZACION!$G$11:$S$114,7,0)</f>
        <v>0</v>
      </c>
      <c r="O52" s="2"/>
      <c r="P52" s="2"/>
      <c r="Q52" s="2"/>
      <c r="R52" s="2"/>
      <c r="S52" s="2"/>
      <c r="T52" s="2"/>
      <c r="U52" s="2"/>
      <c r="V52" s="2"/>
      <c r="W52" s="3"/>
      <c r="X52" s="7"/>
      <c r="AB52" s="7"/>
      <c r="AC52" s="38"/>
      <c r="AD52" s="7" t="str">
        <f>PRODUCTOS[[#This Row],[Nombre comercial]]</f>
        <v>Perfil socioeconómico de los pueblos - Guatemala</v>
      </c>
      <c r="AE52" s="7"/>
      <c r="AF52" s="7"/>
      <c r="AG52" s="122"/>
      <c r="AH52" s="7"/>
      <c r="AI52" s="7"/>
      <c r="AJ52" s="7"/>
      <c r="AK52" s="7"/>
      <c r="AL52" s="7"/>
      <c r="AM52" s="7"/>
      <c r="AN52" s="7"/>
      <c r="AO52" s="19"/>
      <c r="AP52" s="7"/>
      <c r="AQ52" s="7"/>
      <c r="AR52" s="7"/>
      <c r="AS52" s="7"/>
      <c r="AT52" s="191"/>
      <c r="AU52" s="7" t="s">
        <v>872</v>
      </c>
      <c r="AV52" s="7" t="str">
        <f>PRODUCTOS[[#This Row],[Data]]</f>
        <v>DATAPUEBLOS</v>
      </c>
      <c r="AW52" s="7">
        <f>PRODUCTOS[[#This Row],[Tecnología]]</f>
        <v>0</v>
      </c>
      <c r="AX52" s="7"/>
      <c r="AY52" s="7"/>
      <c r="AZ52" s="7"/>
      <c r="BA52" s="7"/>
      <c r="BB52" s="7"/>
      <c r="BC52" s="7"/>
      <c r="BD52" s="7"/>
      <c r="BE52" s="7"/>
      <c r="BF52" s="7"/>
    </row>
    <row r="53" spans="1:58" ht="24" hidden="1" x14ac:dyDescent="0.35">
      <c r="A53" s="2" t="str">
        <f>+VLOOKUP(D53,'DATA`S'!$B$8:$C$32,2,0)</f>
        <v>0017</v>
      </c>
      <c r="B53" s="2" t="str">
        <f>VLOOKUP(PRODUCTOS[[#This Row],[País]],PAISES!$B$4:$C$12,2,0)</f>
        <v>01</v>
      </c>
      <c r="C53" s="9" t="s">
        <v>910</v>
      </c>
      <c r="D53" s="2" t="s">
        <v>668</v>
      </c>
      <c r="E53" s="2" t="s">
        <v>193</v>
      </c>
      <c r="F53" s="2" t="str">
        <f t="shared" si="1"/>
        <v>0017-01-00046</v>
      </c>
      <c r="G53" s="2" t="s">
        <v>1291</v>
      </c>
      <c r="H53" s="2" t="s">
        <v>1291</v>
      </c>
      <c r="I53" s="2"/>
      <c r="J53" s="2" t="e">
        <f>+VLOOKUP(PRODUCTOS[[#This Row],[id_producto]],PRIORIZACION!$G$11:$J$114,3,0)</f>
        <v>#N/A</v>
      </c>
      <c r="K53" s="44" t="e">
        <f>+VLOOKUP(PRODUCTOS[[#This Row],[id_producto]],PRIORIZACION!$G$11:$J$112,4,0)</f>
        <v>#N/A</v>
      </c>
      <c r="L53" s="2" t="e">
        <f>+VLOOKUP(PRODUCTOS[[#This Row],[id_producto]],PRIORIZACION!$G$11:$K$112,5,0)</f>
        <v>#N/A</v>
      </c>
      <c r="M53" s="2" t="e">
        <f>+VLOOKUP(PRODUCTOS[[#This Row],[id_producto]],PRIORIZACION!$G$11:$L$112,6,0)</f>
        <v>#N/A</v>
      </c>
      <c r="N53" s="2" t="e">
        <f>+VLOOKUP(PRODUCTOS[[#This Row],[id_producto]],PRIORIZACION!$G$11:$S$114,7,0)</f>
        <v>#N/A</v>
      </c>
      <c r="O53" s="2"/>
      <c r="P53" s="2"/>
      <c r="Q53" s="2"/>
      <c r="R53" s="2"/>
      <c r="S53" s="2"/>
      <c r="T53" s="2"/>
      <c r="U53" s="2"/>
      <c r="V53" s="2"/>
      <c r="W53" s="3"/>
      <c r="X53" s="7"/>
      <c r="AB53" s="7"/>
      <c r="AC53" s="38"/>
      <c r="AD53" s="7" t="str">
        <f>PRODUCTOS[[#This Row],[Nombre comercial]]</f>
        <v>Estadísticas de elecciones</v>
      </c>
      <c r="AE53" s="7"/>
      <c r="AF53" s="7"/>
      <c r="AG53" s="122"/>
      <c r="AH53" s="7"/>
      <c r="AI53" s="7"/>
      <c r="AJ53" s="7"/>
      <c r="AK53" s="7"/>
      <c r="AL53" s="7"/>
      <c r="AM53" s="7"/>
      <c r="AN53" s="7"/>
      <c r="AO53" s="19"/>
      <c r="AP53" s="7"/>
      <c r="AQ53" s="7"/>
      <c r="AR53" s="7"/>
      <c r="AS53" s="7"/>
      <c r="AT53" s="191"/>
      <c r="AU53" s="7" t="s">
        <v>872</v>
      </c>
      <c r="AV53" s="7" t="str">
        <f>PRODUCTOS[[#This Row],[Data]]</f>
        <v>DATAELECCIONES</v>
      </c>
      <c r="AW53" s="7" t="e">
        <f>PRODUCTOS[[#This Row],[Tecnología]]</f>
        <v>#N/A</v>
      </c>
      <c r="AX53" s="7"/>
      <c r="AY53" s="7"/>
      <c r="AZ53" s="7"/>
      <c r="BA53" s="7"/>
      <c r="BB53" s="7"/>
      <c r="BC53" s="7"/>
      <c r="BD53" s="7"/>
      <c r="BE53" s="7"/>
      <c r="BF53" s="7"/>
    </row>
    <row r="54" spans="1:58" ht="24" hidden="1" x14ac:dyDescent="0.35">
      <c r="A54" s="42" t="str">
        <f>+VLOOKUP(D54,'DATA`S'!$B$8:$C$32,2,0)</f>
        <v>0012</v>
      </c>
      <c r="B54" s="42" t="str">
        <f>VLOOKUP(PRODUCTOS[[#This Row],[País]],PAISES!$B$4:$C$12,2,0)</f>
        <v>02</v>
      </c>
      <c r="C54" s="9" t="s">
        <v>911</v>
      </c>
      <c r="D54" s="2" t="s">
        <v>13</v>
      </c>
      <c r="E54" s="2" t="s">
        <v>765</v>
      </c>
      <c r="F54" s="2" t="str">
        <f t="shared" si="1"/>
        <v>0012-02-00047</v>
      </c>
      <c r="G54" s="2" t="s">
        <v>804</v>
      </c>
      <c r="H54" s="2"/>
      <c r="I54" s="2"/>
      <c r="J54" s="2" t="str">
        <f>+VLOOKUP(PRODUCTOS[[#This Row],[id_producto]],PRIORIZACION!$G$11:$J$114,3,0)</f>
        <v>No Iniciado</v>
      </c>
      <c r="K54" s="44">
        <f>+VLOOKUP(PRODUCTOS[[#This Row],[id_producto]],PRIORIZACION!$G$11:$J$112,4,0)</f>
        <v>0</v>
      </c>
      <c r="L54" s="2" t="str">
        <f>+VLOOKUP(PRODUCTOS[[#This Row],[id_producto]],PRIORIZACION!$G$11:$K$112,5,0)</f>
        <v>Patricio</v>
      </c>
      <c r="M54" s="2" t="str">
        <f>+VLOOKUP(PRODUCTOS[[#This Row],[id_producto]],PRIORIZACION!$G$11:$L$112,6,0)</f>
        <v>No Asignado</v>
      </c>
      <c r="N54" s="2" t="str">
        <f>+VLOOKUP(PRODUCTOS[[#This Row],[id_producto]],PRIORIZACION!$G$11:$S$114,7,0)</f>
        <v>POWER BI</v>
      </c>
      <c r="O54" s="2"/>
      <c r="P54" s="2"/>
      <c r="Q54" s="2"/>
      <c r="R54" s="2"/>
      <c r="S54" s="2"/>
      <c r="T54" s="2"/>
      <c r="U54" s="2"/>
      <c r="V54" s="2"/>
      <c r="W54" s="3"/>
      <c r="X54" s="7"/>
      <c r="AB54" s="7"/>
      <c r="AC54" s="13"/>
      <c r="AD54" s="7">
        <f>PRODUCTOS[[#This Row],[Nombre comercial]]</f>
        <v>0</v>
      </c>
      <c r="AE54" s="7" t="s">
        <v>1501</v>
      </c>
      <c r="AF54" s="7"/>
      <c r="AG54" s="122"/>
      <c r="AH54" s="7"/>
      <c r="AI54" s="7"/>
      <c r="AJ54" s="7"/>
      <c r="AK54" s="7"/>
      <c r="AL54" s="7"/>
      <c r="AM54" s="7"/>
      <c r="AN54" s="7"/>
      <c r="AO54" s="19"/>
      <c r="AP54" s="7"/>
      <c r="AQ54" s="7"/>
      <c r="AR54" s="7"/>
      <c r="AS54" s="7"/>
      <c r="AT54" s="191"/>
      <c r="AU54" s="7" t="s">
        <v>872</v>
      </c>
      <c r="AV54" s="7" t="str">
        <f>PRODUCTOS[[#This Row],[Data]]</f>
        <v>DATARIESGO</v>
      </c>
      <c r="AW54" s="7" t="str">
        <f>PRODUCTOS[[#This Row],[Tecnología]]</f>
        <v>POWER BI</v>
      </c>
      <c r="AX54" s="7"/>
      <c r="AY54" s="7"/>
      <c r="AZ54" s="7"/>
      <c r="BA54" s="7"/>
      <c r="BB54" s="7"/>
      <c r="BC54" s="7"/>
      <c r="BD54" s="7"/>
      <c r="BE54" s="7"/>
      <c r="BF54" s="7"/>
    </row>
    <row r="55" spans="1:58" ht="24" hidden="1" x14ac:dyDescent="0.35">
      <c r="A55" s="42" t="str">
        <f>+VLOOKUP(D55,'DATA`S'!$B$8:$C$32,2,0)</f>
        <v>0022</v>
      </c>
      <c r="B55" s="42" t="str">
        <f>VLOOKUP(PRODUCTOS[[#This Row],[País]],PAISES!$B$4:$C$12,2,0)</f>
        <v>01</v>
      </c>
      <c r="C55" s="9" t="s">
        <v>912</v>
      </c>
      <c r="D55" s="2" t="s">
        <v>846</v>
      </c>
      <c r="E55" s="2" t="s">
        <v>193</v>
      </c>
      <c r="F55" s="2" t="str">
        <f t="shared" si="1"/>
        <v>0022-01-00048</v>
      </c>
      <c r="G55" s="2" t="s">
        <v>847</v>
      </c>
      <c r="H55" s="2"/>
      <c r="I55" s="2"/>
      <c r="J55" s="2" t="str">
        <f>+VLOOKUP(PRODUCTOS[[#This Row],[id_producto]],PRIORIZACION!$G$11:$J$114,3,0)</f>
        <v>En Desarrollo</v>
      </c>
      <c r="K55" s="44">
        <f>+VLOOKUP(PRODUCTOS[[#This Row],[id_producto]],PRIORIZACION!$G$11:$J$112,4,0)</f>
        <v>0.5</v>
      </c>
      <c r="L55" s="2" t="str">
        <f>+VLOOKUP(PRODUCTOS[[#This Row],[id_producto]],PRIORIZACION!$G$11:$K$112,5,0)</f>
        <v>Patricio</v>
      </c>
      <c r="M55" s="2" t="str">
        <f>+VLOOKUP(PRODUCTOS[[#This Row],[id_producto]],PRIORIZACION!$G$11:$L$112,6,0)</f>
        <v>Silvia</v>
      </c>
      <c r="N55" s="2" t="str">
        <f>+VLOOKUP(PRODUCTOS[[#This Row],[id_producto]],PRIORIZACION!$G$11:$S$114,7,0)</f>
        <v>POWER BI</v>
      </c>
      <c r="O55" s="2"/>
      <c r="P55" s="2"/>
      <c r="Q55" s="2"/>
      <c r="R55" s="2"/>
      <c r="S55" s="2"/>
      <c r="T55" s="2"/>
      <c r="U55" s="2"/>
      <c r="V55" s="2"/>
      <c r="W55" s="3"/>
      <c r="X55" s="7"/>
      <c r="AB55" s="7"/>
      <c r="AC55" s="13"/>
      <c r="AD55" s="7">
        <f>PRODUCTOS[[#This Row],[Nombre comercial]]</f>
        <v>0</v>
      </c>
      <c r="AE55" s="7"/>
      <c r="AF55" s="7"/>
      <c r="AG55" s="122"/>
      <c r="AH55" s="7"/>
      <c r="AI55" s="7"/>
      <c r="AJ55" s="7"/>
      <c r="AK55" s="7"/>
      <c r="AL55" s="7"/>
      <c r="AM55" s="7"/>
      <c r="AN55" s="7"/>
      <c r="AO55" s="19"/>
      <c r="AP55" s="7"/>
      <c r="AQ55" s="7"/>
      <c r="AR55" s="7"/>
      <c r="AS55" s="7"/>
      <c r="AT55" s="191"/>
      <c r="AU55" s="7" t="s">
        <v>872</v>
      </c>
      <c r="AV55" s="7" t="str">
        <f>PRODUCTOS[[#This Row],[Data]]</f>
        <v>DATASOCIAL</v>
      </c>
      <c r="AW55" s="7" t="str">
        <f>PRODUCTOS[[#This Row],[Tecnología]]</f>
        <v>POWER BI</v>
      </c>
      <c r="AX55" s="7"/>
      <c r="AY55" s="7"/>
      <c r="AZ55" s="7"/>
      <c r="BA55" s="7"/>
      <c r="BB55" s="7"/>
      <c r="BC55" s="7"/>
      <c r="BD55" s="7"/>
      <c r="BE55" s="7"/>
      <c r="BF55" s="7"/>
    </row>
    <row r="56" spans="1:58" ht="24" hidden="1" x14ac:dyDescent="0.35">
      <c r="A56" s="42" t="str">
        <f>+VLOOKUP(D56,'DATA`S'!$B$8:$C$32,2,0)</f>
        <v>0023</v>
      </c>
      <c r="B56" s="42" t="str">
        <f>VLOOKUP(PRODUCTOS[[#This Row],[País]],PAISES!$B$4:$C$12,2,0)</f>
        <v>01</v>
      </c>
      <c r="C56" s="9" t="s">
        <v>913</v>
      </c>
      <c r="D56" s="2" t="s">
        <v>827</v>
      </c>
      <c r="E56" s="2" t="s">
        <v>193</v>
      </c>
      <c r="F56" s="2" t="str">
        <f t="shared" si="1"/>
        <v>0023-01-00049</v>
      </c>
      <c r="G56" s="2" t="s">
        <v>828</v>
      </c>
      <c r="H56" s="2"/>
      <c r="I56" s="2"/>
      <c r="J56" s="2" t="str">
        <f>+VLOOKUP(PRODUCTOS[[#This Row],[id_producto]],PRIORIZACION!$G$11:$J$114,3,0)</f>
        <v>En Desarrollo</v>
      </c>
      <c r="K56" s="44">
        <f>+VLOOKUP(PRODUCTOS[[#This Row],[id_producto]],PRIORIZACION!$G$11:$J$112,4,0)</f>
        <v>0.2</v>
      </c>
      <c r="L56" s="2" t="str">
        <f>+VLOOKUP(PRODUCTOS[[#This Row],[id_producto]],PRIORIZACION!$G$11:$K$112,5,0)</f>
        <v>Patricio</v>
      </c>
      <c r="M56" s="2" t="str">
        <f>+VLOOKUP(PRODUCTOS[[#This Row],[id_producto]],PRIORIZACION!$G$11:$L$112,6,0)</f>
        <v>Fernanda</v>
      </c>
      <c r="N56" s="2" t="str">
        <f>+VLOOKUP(PRODUCTOS[[#This Row],[id_producto]],PRIORIZACION!$G$11:$S$114,7,0)</f>
        <v>POWER BI</v>
      </c>
      <c r="O56" s="2"/>
      <c r="P56" s="2"/>
      <c r="Q56" s="2"/>
      <c r="R56" s="2"/>
      <c r="S56" s="2"/>
      <c r="T56" s="2"/>
      <c r="U56" s="2"/>
      <c r="V56" s="2"/>
      <c r="W56" s="3"/>
      <c r="X56" s="7"/>
      <c r="AB56" s="7"/>
      <c r="AC56" s="13"/>
      <c r="AD56" s="7">
        <f>PRODUCTOS[[#This Row],[Nombre comercial]]</f>
        <v>0</v>
      </c>
      <c r="AE56" s="7"/>
      <c r="AF56" s="7"/>
      <c r="AG56" s="122"/>
      <c r="AH56" s="7"/>
      <c r="AI56" s="7"/>
      <c r="AJ56" s="7"/>
      <c r="AK56" s="7"/>
      <c r="AL56" s="7"/>
      <c r="AM56" s="7"/>
      <c r="AN56" s="7"/>
      <c r="AO56" s="19"/>
      <c r="AP56" s="7"/>
      <c r="AQ56" s="7"/>
      <c r="AR56" s="7"/>
      <c r="AS56" s="7"/>
      <c r="AT56" s="191"/>
      <c r="AU56" s="7" t="s">
        <v>872</v>
      </c>
      <c r="AV56" s="7" t="str">
        <f>PRODUCTOS[[#This Row],[Data]]</f>
        <v>DATATAX</v>
      </c>
      <c r="AW56" s="7" t="str">
        <f>PRODUCTOS[[#This Row],[Tecnología]]</f>
        <v>POWER BI</v>
      </c>
      <c r="AX56" s="7"/>
      <c r="AY56" s="7"/>
      <c r="AZ56" s="7"/>
      <c r="BA56" s="7"/>
      <c r="BB56" s="7"/>
      <c r="BC56" s="7"/>
      <c r="BD56" s="7"/>
      <c r="BE56" s="7"/>
      <c r="BF56" s="7"/>
    </row>
    <row r="57" spans="1:58" ht="24" hidden="1" x14ac:dyDescent="0.35">
      <c r="A57" s="42" t="str">
        <f>+VLOOKUP(D57,'DATA`S'!$B$8:$C$32,2,0)</f>
        <v>0024</v>
      </c>
      <c r="B57" s="42" t="str">
        <f>VLOOKUP(PRODUCTOS[[#This Row],[País]],PAISES!$B$4:$C$12,2,0)</f>
        <v>01</v>
      </c>
      <c r="C57" s="9" t="s">
        <v>914</v>
      </c>
      <c r="D57" s="2" t="s">
        <v>845</v>
      </c>
      <c r="E57" s="2" t="s">
        <v>193</v>
      </c>
      <c r="F57" s="2" t="str">
        <f t="shared" si="1"/>
        <v>0024-01-00050</v>
      </c>
      <c r="G57" s="2" t="s">
        <v>848</v>
      </c>
      <c r="H57" s="2"/>
      <c r="I57" s="2"/>
      <c r="J57" s="2" t="str">
        <f>+VLOOKUP(PRODUCTOS[[#This Row],[id_producto]],PRIORIZACION!$G$11:$J$114,3,0)</f>
        <v>En Desarrollo</v>
      </c>
      <c r="K57" s="44">
        <f>+VLOOKUP(PRODUCTOS[[#This Row],[id_producto]],PRIORIZACION!$G$11:$J$112,4,0)</f>
        <v>0</v>
      </c>
      <c r="L57" s="2">
        <f>+VLOOKUP(PRODUCTOS[[#This Row],[id_producto]],PRIORIZACION!$G$11:$K$112,5,0)</f>
        <v>0</v>
      </c>
      <c r="M57" s="2">
        <f>+VLOOKUP(PRODUCTOS[[#This Row],[id_producto]],PRIORIZACION!$G$11:$L$112,6,0)</f>
        <v>0</v>
      </c>
      <c r="N57" s="2">
        <f>+VLOOKUP(PRODUCTOS[[#This Row],[id_producto]],PRIORIZACION!$G$11:$S$114,7,0)</f>
        <v>0</v>
      </c>
      <c r="O57" s="2"/>
      <c r="P57" s="2"/>
      <c r="Q57" s="2"/>
      <c r="R57" s="2"/>
      <c r="S57" s="2"/>
      <c r="T57" s="2"/>
      <c r="U57" s="2"/>
      <c r="V57" s="2"/>
      <c r="W57" s="3"/>
      <c r="X57" s="7"/>
      <c r="AB57" s="7"/>
      <c r="AC57" s="13"/>
      <c r="AD57" s="7">
        <f>PRODUCTOS[[#This Row],[Nombre comercial]]</f>
        <v>0</v>
      </c>
      <c r="AE57" s="7"/>
      <c r="AF57" s="7"/>
      <c r="AG57" s="122"/>
      <c r="AH57" s="7"/>
      <c r="AI57" s="7"/>
      <c r="AJ57" s="7"/>
      <c r="AK57" s="7"/>
      <c r="AL57" s="7"/>
      <c r="AM57" s="7"/>
      <c r="AN57" s="7"/>
      <c r="AO57" s="19"/>
      <c r="AP57" s="7"/>
      <c r="AQ57" s="7"/>
      <c r="AR57" s="7"/>
      <c r="AS57" s="7"/>
      <c r="AT57" s="191"/>
      <c r="AU57" s="7" t="s">
        <v>872</v>
      </c>
      <c r="AV57" s="7" t="str">
        <f>PRODUCTOS[[#This Row],[Data]]</f>
        <v>DATATRABAJO</v>
      </c>
      <c r="AW57" s="7">
        <f>PRODUCTOS[[#This Row],[Tecnología]]</f>
        <v>0</v>
      </c>
      <c r="AX57" s="7"/>
      <c r="AY57" s="7"/>
      <c r="AZ57" s="7"/>
      <c r="BA57" s="7"/>
      <c r="BB57" s="7"/>
      <c r="BC57" s="7"/>
      <c r="BD57" s="7"/>
      <c r="BE57" s="7"/>
      <c r="BF57" s="7"/>
    </row>
    <row r="58" spans="1:58" ht="89.5" hidden="1" customHeight="1" x14ac:dyDescent="0.35">
      <c r="A58" s="42" t="str">
        <f>+VLOOKUP(D58,'DATA`S'!$B$8:$C$32,2,0)</f>
        <v>0009</v>
      </c>
      <c r="B58" s="42" t="str">
        <f>VLOOKUP(PRODUCTOS[[#This Row],[País]],PAISES!$B$4:$C$12,2,0)</f>
        <v>01</v>
      </c>
      <c r="C58" s="9" t="s">
        <v>915</v>
      </c>
      <c r="D58" s="2" t="s">
        <v>10</v>
      </c>
      <c r="E58" s="2" t="s">
        <v>193</v>
      </c>
      <c r="F58" s="2" t="str">
        <f t="shared" si="1"/>
        <v>0009-01-00051</v>
      </c>
      <c r="G58" s="2" t="s">
        <v>1234</v>
      </c>
      <c r="H58" s="2" t="s">
        <v>1649</v>
      </c>
      <c r="I58" s="2"/>
      <c r="J58" s="2" t="str">
        <f>+VLOOKUP(PRODUCTOS[[#This Row],[id_producto]],PRIORIZACION!$G$11:$J$114,3,0)</f>
        <v>Caída</v>
      </c>
      <c r="K58" s="44">
        <f>+VLOOKUP(PRODUCTOS[[#This Row],[id_producto]],PRIORIZACION!$G$11:$J$112,4,0)</f>
        <v>0.5</v>
      </c>
      <c r="L58" s="2" t="str">
        <f>+VLOOKUP(PRODUCTOS[[#This Row],[id_producto]],PRIORIZACION!$G$11:$K$112,5,0)</f>
        <v>Abner</v>
      </c>
      <c r="M58" s="2" t="str">
        <f>+VLOOKUP(PRODUCTOS[[#This Row],[id_producto]],PRIORIZACION!$G$11:$L$112,6,0)</f>
        <v>Reyes-Monse</v>
      </c>
      <c r="N58" s="2" t="str">
        <f>+VLOOKUP(PRODUCTOS[[#This Row],[id_producto]],PRIORIZACION!$G$11:$S$114,7,0)</f>
        <v>ARCGISONLINE</v>
      </c>
      <c r="O58" s="2"/>
      <c r="P58" s="2"/>
      <c r="Q58" s="2"/>
      <c r="R58" s="2"/>
      <c r="S58" s="2"/>
      <c r="T58" s="2"/>
      <c r="U58" s="2"/>
      <c r="V58" s="2"/>
      <c r="W58" s="3"/>
      <c r="X58" s="7"/>
      <c r="Y58" s="91" t="s">
        <v>1307</v>
      </c>
      <c r="AB58" s="7"/>
      <c r="AC58" s="13"/>
      <c r="AD58" s="7" t="str">
        <f>PRODUCTOS[[#This Row],[Nombre comercial]]</f>
        <v>Índice de Calidad de Vida Urbana - Detalle 2017 - Chile</v>
      </c>
      <c r="AE58" s="7" t="s">
        <v>1575</v>
      </c>
      <c r="AF58" s="19" t="s">
        <v>1498</v>
      </c>
      <c r="AG58" s="163"/>
      <c r="AH58" s="19" t="s">
        <v>1248</v>
      </c>
      <c r="AI58" s="19" t="s">
        <v>1248</v>
      </c>
      <c r="AJ58" s="19" t="s">
        <v>1248</v>
      </c>
      <c r="AK58" s="19" t="s">
        <v>1248</v>
      </c>
      <c r="AL58" s="165"/>
      <c r="AM58" s="19" t="s">
        <v>1248</v>
      </c>
      <c r="AN58" s="19" t="s">
        <v>1248</v>
      </c>
      <c r="AO58" s="19" t="s">
        <v>1395</v>
      </c>
      <c r="AP58" s="182" t="s">
        <v>1498</v>
      </c>
      <c r="AQ58" s="7" t="s">
        <v>1109</v>
      </c>
      <c r="AR58" s="19" t="s">
        <v>1248</v>
      </c>
      <c r="AS58" s="19" t="s">
        <v>1248</v>
      </c>
      <c r="AT58" s="39">
        <v>2017</v>
      </c>
      <c r="AU58" s="7" t="s">
        <v>872</v>
      </c>
      <c r="AV58" s="7" t="str">
        <f>PRODUCTOS[[#This Row],[Data]]</f>
        <v>DATAVIVIENDA</v>
      </c>
      <c r="AW58" s="7" t="str">
        <f>PRODUCTOS[[#This Row],[Tecnología]]</f>
        <v>ARCGISONLINE</v>
      </c>
      <c r="AX58" s="7" t="s">
        <v>1111</v>
      </c>
      <c r="AY58" s="7" t="s">
        <v>956</v>
      </c>
      <c r="AZ58" s="100" t="s">
        <v>1498</v>
      </c>
      <c r="BA58" s="100" t="s">
        <v>1498</v>
      </c>
      <c r="BB58" s="7" t="s">
        <v>874</v>
      </c>
      <c r="BC58" s="100" t="s">
        <v>875</v>
      </c>
      <c r="BD58" s="7" t="s">
        <v>205</v>
      </c>
      <c r="BE58" s="7">
        <v>1</v>
      </c>
      <c r="BF58" s="7" t="s">
        <v>1112</v>
      </c>
    </row>
    <row r="59" spans="1:58" ht="87" hidden="1" customHeight="1" x14ac:dyDescent="0.35">
      <c r="A59" s="42" t="str">
        <f>+VLOOKUP(D59,'DATA`S'!$B$8:$C$32,2,0)</f>
        <v>0009</v>
      </c>
      <c r="B59" s="42" t="str">
        <f>VLOOKUP(PRODUCTOS[[#This Row],[País]],PAISES!$B$4:$C$12,2,0)</f>
        <v>01</v>
      </c>
      <c r="C59" s="9" t="s">
        <v>916</v>
      </c>
      <c r="D59" s="2" t="s">
        <v>10</v>
      </c>
      <c r="E59" s="2" t="s">
        <v>193</v>
      </c>
      <c r="F59" s="2" t="str">
        <f t="shared" si="1"/>
        <v>0009-01-00052</v>
      </c>
      <c r="G59" s="2" t="s">
        <v>771</v>
      </c>
      <c r="H59" s="2" t="s">
        <v>1650</v>
      </c>
      <c r="I59" s="2"/>
      <c r="J59" s="2" t="str">
        <f>+VLOOKUP(PRODUCTOS[[#This Row],[id_producto]],PRIORIZACION!$G$11:$J$114,3,0)</f>
        <v>Caída</v>
      </c>
      <c r="K59" s="44">
        <f>+VLOOKUP(PRODUCTOS[[#This Row],[id_producto]],PRIORIZACION!$G$11:$J$112,4,0)</f>
        <v>0.5</v>
      </c>
      <c r="L59" s="2" t="str">
        <f>+VLOOKUP(PRODUCTOS[[#This Row],[id_producto]],PRIORIZACION!$G$11:$K$112,5,0)</f>
        <v>Abner</v>
      </c>
      <c r="M59" s="2" t="str">
        <f>+VLOOKUP(PRODUCTOS[[#This Row],[id_producto]],PRIORIZACION!$G$11:$L$112,6,0)</f>
        <v>Reyes-Monse</v>
      </c>
      <c r="N59" s="2" t="str">
        <f>+VLOOKUP(PRODUCTOS[[#This Row],[id_producto]],PRIORIZACION!$G$11:$S$114,7,0)</f>
        <v>ARCGISONLINE</v>
      </c>
      <c r="O59" s="2"/>
      <c r="P59" s="2"/>
      <c r="Q59" s="2"/>
      <c r="R59" s="2"/>
      <c r="S59" s="2"/>
      <c r="T59" s="2"/>
      <c r="U59" s="2"/>
      <c r="V59" s="2"/>
      <c r="W59" s="3"/>
      <c r="X59" s="7"/>
      <c r="Y59" s="91" t="s">
        <v>1306</v>
      </c>
      <c r="AB59" s="7"/>
      <c r="AC59" s="13"/>
      <c r="AD59" s="7" t="str">
        <f>PRODUCTOS[[#This Row],[Nombre comercial]]</f>
        <v>Calidad de Viviendas Urbanas - Chile</v>
      </c>
      <c r="AE59" s="100" t="s">
        <v>1501</v>
      </c>
      <c r="AF59" s="19" t="s">
        <v>1498</v>
      </c>
      <c r="AG59" s="163"/>
      <c r="AH59" s="19" t="s">
        <v>1248</v>
      </c>
      <c r="AI59" s="19" t="s">
        <v>1248</v>
      </c>
      <c r="AJ59" s="19" t="s">
        <v>1248</v>
      </c>
      <c r="AK59" s="19" t="s">
        <v>1248</v>
      </c>
      <c r="AL59" s="165"/>
      <c r="AM59" s="19" t="s">
        <v>1248</v>
      </c>
      <c r="AN59" s="19" t="s">
        <v>1248</v>
      </c>
      <c r="AO59" s="19" t="s">
        <v>1467</v>
      </c>
      <c r="AP59" s="7" t="s">
        <v>1498</v>
      </c>
      <c r="AQ59" s="7" t="s">
        <v>1109</v>
      </c>
      <c r="AR59" s="19" t="s">
        <v>1248</v>
      </c>
      <c r="AS59" s="19" t="s">
        <v>1248</v>
      </c>
      <c r="AT59" s="195" t="s">
        <v>1498</v>
      </c>
      <c r="AU59" s="7" t="s">
        <v>872</v>
      </c>
      <c r="AV59" s="7" t="str">
        <f>PRODUCTOS[[#This Row],[Data]]</f>
        <v>DATAVIVIENDA</v>
      </c>
      <c r="AW59" s="7" t="str">
        <f>PRODUCTOS[[#This Row],[Tecnología]]</f>
        <v>ARCGISONLINE</v>
      </c>
      <c r="AX59" s="7" t="s">
        <v>1111</v>
      </c>
      <c r="AY59" s="7" t="s">
        <v>956</v>
      </c>
      <c r="AZ59" s="100" t="s">
        <v>1498</v>
      </c>
      <c r="BA59" s="100" t="s">
        <v>1498</v>
      </c>
      <c r="BB59" s="7" t="s">
        <v>874</v>
      </c>
      <c r="BC59" s="101" t="s">
        <v>875</v>
      </c>
      <c r="BD59" s="7" t="s">
        <v>205</v>
      </c>
      <c r="BE59" s="7">
        <v>1</v>
      </c>
      <c r="BF59" s="7" t="s">
        <v>1559</v>
      </c>
    </row>
    <row r="60" spans="1:58" ht="73.5" hidden="1" customHeight="1" x14ac:dyDescent="0.35">
      <c r="A60" s="42" t="str">
        <f>+VLOOKUP(D60,'DATA`S'!$B$8:$C$32,2,0)</f>
        <v>0016</v>
      </c>
      <c r="B60" s="42" t="str">
        <f>VLOOKUP(PRODUCTOS[[#This Row],[País]],PAISES!$B$4:$C$12,2,0)</f>
        <v>01</v>
      </c>
      <c r="C60" s="9" t="s">
        <v>917</v>
      </c>
      <c r="D60" s="2" t="s">
        <v>18</v>
      </c>
      <c r="E60" s="2" t="s">
        <v>193</v>
      </c>
      <c r="F60" s="2" t="str">
        <f t="shared" si="1"/>
        <v>0016-01-00053</v>
      </c>
      <c r="G60" s="2" t="s">
        <v>818</v>
      </c>
      <c r="H60" s="2" t="s">
        <v>1651</v>
      </c>
      <c r="I60" s="133" t="s">
        <v>1311</v>
      </c>
      <c r="J60" s="2" t="str">
        <f>+VLOOKUP(PRODUCTOS[[#This Row],[id_producto]],PRIORIZACION!$G$11:$J$114,3,0)</f>
        <v>Listo</v>
      </c>
      <c r="K60" s="44">
        <f>+VLOOKUP(PRODUCTOS[[#This Row],[id_producto]],PRIORIZACION!$G$11:$J$112,4,0)</f>
        <v>1</v>
      </c>
      <c r="L60" s="2" t="str">
        <f>+VLOOKUP(PRODUCTOS[[#This Row],[id_producto]],PRIORIZACION!$G$11:$K$112,5,0)</f>
        <v>Patricio</v>
      </c>
      <c r="M60" s="2" t="str">
        <f>+VLOOKUP(PRODUCTOS[[#This Row],[id_producto]],PRIORIZACION!$G$11:$L$112,6,0)</f>
        <v xml:space="preserve">Paula </v>
      </c>
      <c r="N60" s="2" t="str">
        <f>+VLOOKUP(PRODUCTOS[[#This Row],[id_producto]],PRIORIZACION!$G$11:$S$114,7,0)</f>
        <v>POWER BI</v>
      </c>
      <c r="O60" s="2"/>
      <c r="P60" s="2"/>
      <c r="Q60" s="2"/>
      <c r="R60" s="2"/>
      <c r="S60" s="2"/>
      <c r="T60" s="2"/>
      <c r="U60" s="2"/>
      <c r="V60" s="2"/>
      <c r="W60" s="3"/>
      <c r="X60" s="7"/>
      <c r="Y60" s="91" t="s">
        <v>180</v>
      </c>
      <c r="AB60" s="7"/>
      <c r="AC60" s="13"/>
      <c r="AD60" s="7" t="str">
        <f>PRODUCTOS[[#This Row],[Nombre comercial]]</f>
        <v>Evolución Delitos de Mayor Connotación Social (2008-2020) - Chile</v>
      </c>
      <c r="AE60" s="133" t="s">
        <v>1501</v>
      </c>
      <c r="AF60" s="19" t="s">
        <v>194</v>
      </c>
      <c r="AG60" s="163"/>
      <c r="AH60" s="19" t="s">
        <v>1140</v>
      </c>
      <c r="AI60" s="164"/>
      <c r="AJ60" s="19" t="s">
        <v>1248</v>
      </c>
      <c r="AK60" s="19" t="s">
        <v>1248</v>
      </c>
      <c r="AL60" s="165"/>
      <c r="AM60" s="165"/>
      <c r="AN60" s="19" t="s">
        <v>1248</v>
      </c>
      <c r="AO60" s="19" t="s">
        <v>1396</v>
      </c>
      <c r="AP60" s="182" t="s">
        <v>1498</v>
      </c>
      <c r="AQ60" s="19" t="s">
        <v>193</v>
      </c>
      <c r="AR60" s="19" t="s">
        <v>1383</v>
      </c>
      <c r="AS60" s="19" t="s">
        <v>1248</v>
      </c>
      <c r="AT60" s="39" t="s">
        <v>1251</v>
      </c>
      <c r="AU60" s="7" t="s">
        <v>872</v>
      </c>
      <c r="AV60" s="7" t="str">
        <f>PRODUCTOS[[#This Row],[Data]]</f>
        <v>DATADELITO</v>
      </c>
      <c r="AW60" s="7" t="str">
        <f>PRODUCTOS[[#This Row],[Tecnología]]</f>
        <v>POWER BI</v>
      </c>
      <c r="AX60" s="7" t="s">
        <v>1504</v>
      </c>
      <c r="AY60" s="7" t="s">
        <v>956</v>
      </c>
      <c r="AZ60" s="101" t="s">
        <v>1507</v>
      </c>
      <c r="BA60" s="101" t="s">
        <v>1506</v>
      </c>
      <c r="BB60" s="7" t="s">
        <v>874</v>
      </c>
      <c r="BC60" s="7" t="s">
        <v>875</v>
      </c>
      <c r="BD60" s="7" t="s">
        <v>1538</v>
      </c>
      <c r="BE60" s="7">
        <v>1</v>
      </c>
      <c r="BF60" s="7" t="s">
        <v>1508</v>
      </c>
    </row>
    <row r="61" spans="1:58" ht="24" hidden="1" x14ac:dyDescent="0.35">
      <c r="A61" s="42" t="str">
        <f>+VLOOKUP(D61,'DATA`S'!$B$8:$C$32,2,0)</f>
        <v>0020</v>
      </c>
      <c r="B61" s="42" t="str">
        <f>VLOOKUP(PRODUCTOS[[#This Row],[País]],PAISES!$B$4:$C$12,2,0)</f>
        <v>01</v>
      </c>
      <c r="C61" s="9" t="s">
        <v>918</v>
      </c>
      <c r="D61" s="2" t="s">
        <v>924</v>
      </c>
      <c r="E61" s="2" t="s">
        <v>193</v>
      </c>
      <c r="F61" s="2" t="str">
        <f t="shared" si="1"/>
        <v>0020-01-00054</v>
      </c>
      <c r="G61" s="2" t="s">
        <v>925</v>
      </c>
      <c r="H61" s="2"/>
      <c r="I61" s="2"/>
      <c r="J61" s="2" t="str">
        <f>+VLOOKUP(PRODUCTOS[[#This Row],[id_producto]],PRIORIZACION!$G$11:$J$114,3,0)</f>
        <v>No Iniciado</v>
      </c>
      <c r="K61" s="44">
        <f>+VLOOKUP(PRODUCTOS[[#This Row],[id_producto]],PRIORIZACION!$G$11:$J$112,4,0)</f>
        <v>0</v>
      </c>
      <c r="L61" s="2">
        <f>+VLOOKUP(PRODUCTOS[[#This Row],[id_producto]],PRIORIZACION!$G$11:$K$112,5,0)</f>
        <v>0</v>
      </c>
      <c r="M61" s="2" t="str">
        <f>+VLOOKUP(PRODUCTOS[[#This Row],[id_producto]],PRIORIZACION!$G$11:$L$112,6,0)</f>
        <v>Karen</v>
      </c>
      <c r="N61" s="2" t="str">
        <f>+VLOOKUP(PRODUCTOS[[#This Row],[id_producto]],PRIORIZACION!$G$11:$S$114,7,0)</f>
        <v>POWER BI</v>
      </c>
      <c r="O61" s="2"/>
      <c r="P61" s="2"/>
      <c r="Q61" s="2"/>
      <c r="R61" s="2"/>
      <c r="S61" s="2"/>
      <c r="T61" s="2"/>
      <c r="U61" s="2"/>
      <c r="V61" s="2"/>
      <c r="W61" s="3"/>
      <c r="X61" s="7"/>
      <c r="AB61" s="7"/>
      <c r="AC61" s="13"/>
      <c r="AD61" s="7">
        <f>PRODUCTOS[[#This Row],[Nombre comercial]]</f>
        <v>0</v>
      </c>
      <c r="AE61" s="7"/>
      <c r="AF61" s="7"/>
      <c r="AG61" s="122"/>
      <c r="AH61" s="7"/>
      <c r="AI61" s="7"/>
      <c r="AJ61" s="7"/>
      <c r="AK61" s="7"/>
      <c r="AL61" s="7"/>
      <c r="AM61" s="7"/>
      <c r="AN61" s="7"/>
      <c r="AO61" s="19"/>
      <c r="AP61" s="7"/>
      <c r="AQ61" s="7"/>
      <c r="AR61" s="7"/>
      <c r="AS61" s="7"/>
      <c r="AT61" s="191"/>
      <c r="AU61" s="7" t="s">
        <v>872</v>
      </c>
      <c r="AV61" s="7" t="str">
        <f>PRODUCTOS[[#This Row],[Data]]</f>
        <v>DATAEIACC</v>
      </c>
      <c r="AW61" s="7" t="str">
        <f>PRODUCTOS[[#This Row],[Tecnología]]</f>
        <v>POWER BI</v>
      </c>
      <c r="AX61" s="7"/>
      <c r="AY61" s="7"/>
      <c r="AZ61" s="7"/>
      <c r="BA61" s="7"/>
      <c r="BB61" s="7"/>
      <c r="BC61" s="7"/>
      <c r="BD61" s="7"/>
      <c r="BE61" s="7"/>
      <c r="BF61" s="7"/>
    </row>
    <row r="62" spans="1:58" ht="24" hidden="1" x14ac:dyDescent="0.35">
      <c r="A62" s="42" t="str">
        <f>+VLOOKUP(D62,'DATA`S'!$B$8:$C$32,2,0)</f>
        <v>0020</v>
      </c>
      <c r="B62" s="42" t="str">
        <f>VLOOKUP(PRODUCTOS[[#This Row],[País]],PAISES!$B$4:$C$12,2,0)</f>
        <v>01</v>
      </c>
      <c r="C62" s="9" t="s">
        <v>919</v>
      </c>
      <c r="D62" s="2" t="s">
        <v>924</v>
      </c>
      <c r="E62" s="2" t="s">
        <v>193</v>
      </c>
      <c r="F62" s="2" t="str">
        <f t="shared" si="1"/>
        <v>0020-01-00055</v>
      </c>
      <c r="G62" s="2" t="s">
        <v>927</v>
      </c>
      <c r="H62" s="2"/>
      <c r="I62" s="2"/>
      <c r="J62" s="2" t="str">
        <f>+VLOOKUP(PRODUCTOS[[#This Row],[id_producto]],PRIORIZACION!$G$11:$J$114,3,0)</f>
        <v>No Iniciado</v>
      </c>
      <c r="K62" s="44">
        <f>+VLOOKUP(PRODUCTOS[[#This Row],[id_producto]],PRIORIZACION!$G$11:$J$112,4,0)</f>
        <v>0</v>
      </c>
      <c r="L62" s="2">
        <f>+VLOOKUP(PRODUCTOS[[#This Row],[id_producto]],PRIORIZACION!$G$11:$K$112,5,0)</f>
        <v>0</v>
      </c>
      <c r="M62" s="2" t="str">
        <f>+VLOOKUP(PRODUCTOS[[#This Row],[id_producto]],PRIORIZACION!$G$11:$L$112,6,0)</f>
        <v>Karen</v>
      </c>
      <c r="N62" s="2" t="str">
        <f>+VLOOKUP(PRODUCTOS[[#This Row],[id_producto]],PRIORIZACION!$G$11:$S$114,7,0)</f>
        <v>POWER BI</v>
      </c>
      <c r="O62" s="2"/>
      <c r="P62" s="2"/>
      <c r="Q62" s="2"/>
      <c r="R62" s="2"/>
      <c r="S62" s="2"/>
      <c r="T62" s="2"/>
      <c r="U62" s="2"/>
      <c r="V62" s="2"/>
      <c r="W62" s="3"/>
      <c r="X62" s="7"/>
      <c r="AB62" s="7"/>
      <c r="AC62" s="13"/>
      <c r="AD62" s="7">
        <f>PRODUCTOS[[#This Row],[Nombre comercial]]</f>
        <v>0</v>
      </c>
      <c r="AE62" s="7"/>
      <c r="AF62" s="7"/>
      <c r="AG62" s="122"/>
      <c r="AH62" s="7"/>
      <c r="AI62" s="7"/>
      <c r="AJ62" s="7"/>
      <c r="AK62" s="7"/>
      <c r="AL62" s="7"/>
      <c r="AM62" s="7"/>
      <c r="AN62" s="7"/>
      <c r="AO62" s="19"/>
      <c r="AP62" s="7"/>
      <c r="AQ62" s="7"/>
      <c r="AR62" s="7"/>
      <c r="AS62" s="7"/>
      <c r="AT62" s="191"/>
      <c r="AU62" s="7" t="s">
        <v>872</v>
      </c>
      <c r="AV62" s="7" t="str">
        <f>PRODUCTOS[[#This Row],[Data]]</f>
        <v>DATAEIACC</v>
      </c>
      <c r="AW62" s="7" t="str">
        <f>PRODUCTOS[[#This Row],[Tecnología]]</f>
        <v>POWER BI</v>
      </c>
      <c r="AX62" s="7"/>
      <c r="AY62" s="7"/>
      <c r="AZ62" s="7"/>
      <c r="BA62" s="7"/>
      <c r="BB62" s="7"/>
      <c r="BC62" s="7"/>
      <c r="BD62" s="7"/>
      <c r="BE62" s="7"/>
      <c r="BF62" s="7"/>
    </row>
    <row r="63" spans="1:58" ht="29" hidden="1" x14ac:dyDescent="0.35">
      <c r="A63" s="42" t="str">
        <f>+VLOOKUP(D63,'DATA`S'!$B$8:$C$32,2,0)</f>
        <v>0020</v>
      </c>
      <c r="B63" s="42" t="str">
        <f>VLOOKUP(PRODUCTOS[[#This Row],[País]],PAISES!$B$4:$C$12,2,0)</f>
        <v>01</v>
      </c>
      <c r="C63" s="9" t="s">
        <v>920</v>
      </c>
      <c r="D63" s="2" t="s">
        <v>924</v>
      </c>
      <c r="E63" s="2" t="s">
        <v>193</v>
      </c>
      <c r="F63" s="2" t="str">
        <f t="shared" si="1"/>
        <v>0020-01-00056</v>
      </c>
      <c r="G63" s="2" t="s">
        <v>929</v>
      </c>
      <c r="H63" s="2"/>
      <c r="I63" s="2"/>
      <c r="J63" s="2" t="str">
        <f>+VLOOKUP(PRODUCTOS[[#This Row],[id_producto]],PRIORIZACION!$G$11:$J$114,3,0)</f>
        <v>No Iniciado</v>
      </c>
      <c r="K63" s="44">
        <f>+VLOOKUP(PRODUCTOS[[#This Row],[id_producto]],PRIORIZACION!$G$11:$J$112,4,0)</f>
        <v>0</v>
      </c>
      <c r="L63" s="2">
        <f>+VLOOKUP(PRODUCTOS[[#This Row],[id_producto]],PRIORIZACION!$G$11:$K$112,5,0)</f>
        <v>0</v>
      </c>
      <c r="M63" s="2" t="str">
        <f>+VLOOKUP(PRODUCTOS[[#This Row],[id_producto]],PRIORIZACION!$G$11:$L$112,6,0)</f>
        <v>Karen</v>
      </c>
      <c r="N63" s="2" t="str">
        <f>+VLOOKUP(PRODUCTOS[[#This Row],[id_producto]],PRIORIZACION!$G$11:$S$114,7,0)</f>
        <v>POWER BI</v>
      </c>
      <c r="O63" s="2"/>
      <c r="P63" s="2"/>
      <c r="Q63" s="2"/>
      <c r="R63" s="2"/>
      <c r="S63" s="2"/>
      <c r="T63" s="2"/>
      <c r="U63" s="2"/>
      <c r="V63" s="2"/>
      <c r="W63" s="3"/>
      <c r="X63" s="7"/>
      <c r="AB63" s="7"/>
      <c r="AC63" s="13"/>
      <c r="AD63" s="7">
        <f>PRODUCTOS[[#This Row],[Nombre comercial]]</f>
        <v>0</v>
      </c>
      <c r="AE63" s="7"/>
      <c r="AF63" s="7"/>
      <c r="AG63" s="122"/>
      <c r="AH63" s="7"/>
      <c r="AI63" s="7"/>
      <c r="AJ63" s="7"/>
      <c r="AK63" s="7"/>
      <c r="AL63" s="7"/>
      <c r="AM63" s="7"/>
      <c r="AN63" s="7"/>
      <c r="AO63" s="19"/>
      <c r="AP63" s="7"/>
      <c r="AQ63" s="7"/>
      <c r="AR63" s="7"/>
      <c r="AS63" s="7"/>
      <c r="AT63" s="191"/>
      <c r="AU63" s="7" t="s">
        <v>872</v>
      </c>
      <c r="AV63" s="7" t="str">
        <f>PRODUCTOS[[#This Row],[Data]]</f>
        <v>DATAEIACC</v>
      </c>
      <c r="AW63" s="7" t="str">
        <f>PRODUCTOS[[#This Row],[Tecnología]]</f>
        <v>POWER BI</v>
      </c>
      <c r="AX63" s="7"/>
      <c r="AY63" s="7"/>
      <c r="AZ63" s="7"/>
      <c r="BA63" s="7"/>
      <c r="BB63" s="7"/>
      <c r="BC63" s="7"/>
      <c r="BD63" s="7"/>
      <c r="BE63" s="7"/>
      <c r="BF63" s="7"/>
    </row>
    <row r="64" spans="1:58" ht="24" hidden="1" x14ac:dyDescent="0.35">
      <c r="A64" s="2" t="str">
        <f>+VLOOKUP(D64,'DATA`S'!$B$8:$C$32,2,0)</f>
        <v>0020</v>
      </c>
      <c r="B64" s="2" t="str">
        <f>VLOOKUP(PRODUCTOS[[#This Row],[País]],PAISES!$B$4:$C$12,2,0)</f>
        <v>01</v>
      </c>
      <c r="C64" s="9" t="s">
        <v>921</v>
      </c>
      <c r="D64" s="2" t="s">
        <v>924</v>
      </c>
      <c r="E64" s="2" t="s">
        <v>193</v>
      </c>
      <c r="F64" s="2" t="str">
        <f t="shared" si="1"/>
        <v>0020-01-00057</v>
      </c>
      <c r="G64" s="2" t="s">
        <v>931</v>
      </c>
      <c r="H64" s="2"/>
      <c r="I64" s="2"/>
      <c r="J64" s="2" t="str">
        <f>+VLOOKUP(PRODUCTOS[[#This Row],[id_producto]],PRIORIZACION!$G$11:$J$114,3,0)</f>
        <v>No Iniciado</v>
      </c>
      <c r="K64" s="44">
        <f>+VLOOKUP(PRODUCTOS[[#This Row],[id_producto]],PRIORIZACION!$G$11:$J$112,4,0)</f>
        <v>0</v>
      </c>
      <c r="L64" s="2">
        <f>+VLOOKUP(PRODUCTOS[[#This Row],[id_producto]],PRIORIZACION!$G$11:$K$112,5,0)</f>
        <v>0</v>
      </c>
      <c r="M64" s="2" t="str">
        <f>+VLOOKUP(PRODUCTOS[[#This Row],[id_producto]],PRIORIZACION!$G$11:$L$112,6,0)</f>
        <v>Karen</v>
      </c>
      <c r="N64" s="2" t="str">
        <f>+VLOOKUP(PRODUCTOS[[#This Row],[id_producto]],PRIORIZACION!$G$11:$S$114,7,0)</f>
        <v>ARCGISONLINE</v>
      </c>
      <c r="O64" s="2"/>
      <c r="P64" s="2"/>
      <c r="Q64" s="2"/>
      <c r="R64" s="2"/>
      <c r="S64" s="2"/>
      <c r="T64" s="2"/>
      <c r="U64" s="2"/>
      <c r="V64" s="2"/>
      <c r="W64" s="3"/>
      <c r="X64" s="7"/>
      <c r="AB64" s="7"/>
      <c r="AC64" s="38"/>
      <c r="AD64" s="7">
        <f>PRODUCTOS[[#This Row],[Nombre comercial]]</f>
        <v>0</v>
      </c>
      <c r="AE64" s="7"/>
      <c r="AF64" s="7"/>
      <c r="AG64" s="122"/>
      <c r="AH64" s="7"/>
      <c r="AI64" s="7"/>
      <c r="AJ64" s="7"/>
      <c r="AK64" s="7"/>
      <c r="AL64" s="7"/>
      <c r="AM64" s="7"/>
      <c r="AN64" s="7"/>
      <c r="AO64" s="19"/>
      <c r="AP64" s="7"/>
      <c r="AQ64" s="7"/>
      <c r="AR64" s="7"/>
      <c r="AS64" s="7"/>
      <c r="AT64" s="191"/>
      <c r="AU64" s="7" t="s">
        <v>872</v>
      </c>
      <c r="AV64" s="7" t="str">
        <f>PRODUCTOS[[#This Row],[Data]]</f>
        <v>DATAEIACC</v>
      </c>
      <c r="AW64" s="7" t="str">
        <f>PRODUCTOS[[#This Row],[Tecnología]]</f>
        <v>ARCGISONLINE</v>
      </c>
      <c r="AX64" s="7"/>
      <c r="AY64" s="7"/>
      <c r="AZ64" s="7"/>
      <c r="BA64" s="7"/>
      <c r="BB64" s="7"/>
      <c r="BC64" s="7"/>
      <c r="BD64" s="7"/>
      <c r="BE64" s="7"/>
      <c r="BF64" s="7"/>
    </row>
    <row r="65" spans="1:58" ht="51" hidden="1" customHeight="1" x14ac:dyDescent="0.35">
      <c r="A65" s="2" t="str">
        <f>+VLOOKUP(D65,'DATA`S'!$B$8:$C$32,2,0)</f>
        <v>0006</v>
      </c>
      <c r="B65" s="2" t="str">
        <f>VLOOKUP(PRODUCTOS[[#This Row],[País]],PAISES!$B$4:$C$12,2,0)</f>
        <v>00</v>
      </c>
      <c r="C65" s="9" t="s">
        <v>923</v>
      </c>
      <c r="D65" s="2" t="s">
        <v>7</v>
      </c>
      <c r="E65" s="2" t="s">
        <v>1214</v>
      </c>
      <c r="F65" s="2" t="str">
        <f t="shared" si="1"/>
        <v>0006-00-00058</v>
      </c>
      <c r="G65" s="2" t="s">
        <v>932</v>
      </c>
      <c r="H65" s="2" t="s">
        <v>1320</v>
      </c>
      <c r="I65" s="2"/>
      <c r="J65" s="2" t="str">
        <f>+VLOOKUP(PRODUCTOS[[#This Row],[id_producto]],PRIORIZACION!$G$11:$J$114,3,0)</f>
        <v>En Desarrollo</v>
      </c>
      <c r="K65" s="44">
        <f>+VLOOKUP(PRODUCTOS[[#This Row],[id_producto]],PRIORIZACION!$G$11:$J$112,4,0)</f>
        <v>0</v>
      </c>
      <c r="L65" s="2">
        <f>+VLOOKUP(PRODUCTOS[[#This Row],[id_producto]],PRIORIZACION!$G$11:$K$112,5,0)</f>
        <v>0</v>
      </c>
      <c r="M65" s="2" t="str">
        <f>+VLOOKUP(PRODUCTOS[[#This Row],[id_producto]],PRIORIZACION!$G$11:$L$112,6,0)</f>
        <v>Karen-MVC</v>
      </c>
      <c r="N65" s="2">
        <f>+VLOOKUP(PRODUCTOS[[#This Row],[id_producto]],PRIORIZACION!$G$11:$S$114,7,0)</f>
        <v>0</v>
      </c>
      <c r="O65" s="2"/>
      <c r="P65" s="2"/>
      <c r="Q65" s="2"/>
      <c r="R65" s="2"/>
      <c r="S65" s="2"/>
      <c r="T65" s="2"/>
      <c r="U65" s="2"/>
      <c r="V65" s="2"/>
      <c r="W65" s="3"/>
      <c r="X65" s="7"/>
      <c r="AB65" s="7"/>
      <c r="AC65" s="38"/>
      <c r="AD65" s="7" t="str">
        <f>PRODUCTOS[[#This Row],[Nombre comercial]]</f>
        <v>Organismos Intergubernamentales (OIG)</v>
      </c>
      <c r="AE65" s="7"/>
      <c r="AF65" s="7"/>
      <c r="AG65" s="122"/>
      <c r="AH65" s="7"/>
      <c r="AI65" s="7"/>
      <c r="AJ65" s="7"/>
      <c r="AK65" s="7"/>
      <c r="AL65" s="7"/>
      <c r="AM65" s="7"/>
      <c r="AN65" s="7"/>
      <c r="AO65" s="19" t="s">
        <v>1468</v>
      </c>
      <c r="AP65" s="7"/>
      <c r="AQ65" s="7"/>
      <c r="AR65" s="7"/>
      <c r="AS65" s="7"/>
      <c r="AT65" s="191"/>
      <c r="AU65" s="7" t="s">
        <v>872</v>
      </c>
      <c r="AV65" s="7" t="str">
        <f>PRODUCTOS[[#This Row],[Data]]</f>
        <v>DATAGLOBAL</v>
      </c>
      <c r="AW65" s="7">
        <f>PRODUCTOS[[#This Row],[Tecnología]]</f>
        <v>0</v>
      </c>
      <c r="AX65" s="7"/>
      <c r="AY65" s="7"/>
      <c r="AZ65" s="7"/>
      <c r="BA65" s="7"/>
      <c r="BB65" s="7"/>
      <c r="BC65" s="7"/>
      <c r="BD65" s="7"/>
      <c r="BE65" s="7"/>
      <c r="BF65" s="7"/>
    </row>
    <row r="66" spans="1:58" ht="91" hidden="1" x14ac:dyDescent="0.35">
      <c r="A66" s="2" t="str">
        <f>+VLOOKUP(D66,'DATA`S'!$B$8:$C$32,2,0)</f>
        <v>0006</v>
      </c>
      <c r="B66" s="2" t="str">
        <f>VLOOKUP(PRODUCTOS[[#This Row],[País]],PAISES!$B$4:$C$12,2,0)</f>
        <v>00</v>
      </c>
      <c r="C66" s="9" t="s">
        <v>926</v>
      </c>
      <c r="D66" s="2" t="s">
        <v>7</v>
      </c>
      <c r="E66" s="2" t="s">
        <v>1214</v>
      </c>
      <c r="F66" s="2" t="str">
        <f t="shared" si="1"/>
        <v>0006-00-00059</v>
      </c>
      <c r="G66" s="2" t="s">
        <v>933</v>
      </c>
      <c r="H66" s="2"/>
      <c r="I66" s="2"/>
      <c r="J66" s="2" t="str">
        <f>+VLOOKUP(PRODUCTOS[[#This Row],[id_producto]],PRIORIZACION!$G$11:$J$114,3,0)</f>
        <v>En Desarrollo</v>
      </c>
      <c r="K66" s="44">
        <f>+VLOOKUP(PRODUCTOS[[#This Row],[id_producto]],PRIORIZACION!$G$11:$J$112,4,0)</f>
        <v>0</v>
      </c>
      <c r="L66" s="2">
        <f>+VLOOKUP(PRODUCTOS[[#This Row],[id_producto]],PRIORIZACION!$G$11:$K$112,5,0)</f>
        <v>0</v>
      </c>
      <c r="M66" s="2" t="str">
        <f>+VLOOKUP(PRODUCTOS[[#This Row],[id_producto]],PRIORIZACION!$G$11:$L$112,6,0)</f>
        <v>Karen-MVC</v>
      </c>
      <c r="N66" s="2">
        <f>+VLOOKUP(PRODUCTOS[[#This Row],[id_producto]],PRIORIZACION!$G$11:$S$114,7,0)</f>
        <v>0</v>
      </c>
      <c r="O66" s="2"/>
      <c r="P66" s="2"/>
      <c r="Q66" s="2"/>
      <c r="R66" s="2"/>
      <c r="S66" s="2"/>
      <c r="T66" s="2"/>
      <c r="U66" s="2"/>
      <c r="V66" s="2"/>
      <c r="W66" s="3"/>
      <c r="X66" s="7"/>
      <c r="AB66" s="7"/>
      <c r="AC66" s="38"/>
      <c r="AD66" s="7" t="s">
        <v>933</v>
      </c>
      <c r="AE66" s="7"/>
      <c r="AF66" s="7"/>
      <c r="AG66" s="122"/>
      <c r="AH66" s="7"/>
      <c r="AI66" s="7"/>
      <c r="AJ66" s="7"/>
      <c r="AK66" s="7"/>
      <c r="AL66" s="7"/>
      <c r="AM66" s="7"/>
      <c r="AN66" s="7"/>
      <c r="AO66" s="19" t="s">
        <v>1469</v>
      </c>
      <c r="AP66" s="7"/>
      <c r="AQ66" s="7"/>
      <c r="AR66" s="7"/>
      <c r="AS66" s="7"/>
      <c r="AT66" s="191"/>
      <c r="AU66" s="7" t="s">
        <v>872</v>
      </c>
      <c r="AV66" s="7" t="str">
        <f>PRODUCTOS[[#This Row],[Data]]</f>
        <v>DATAGLOBAL</v>
      </c>
      <c r="AW66" s="7">
        <f>PRODUCTOS[[#This Row],[Tecnología]]</f>
        <v>0</v>
      </c>
      <c r="AX66" s="7"/>
      <c r="AY66" s="7"/>
      <c r="AZ66" s="7"/>
      <c r="BA66" s="7"/>
      <c r="BB66" s="7"/>
      <c r="BC66" s="7"/>
      <c r="BD66" s="7"/>
      <c r="BE66" s="7"/>
      <c r="BF66" s="7"/>
    </row>
    <row r="67" spans="1:58" ht="24" hidden="1" x14ac:dyDescent="0.35">
      <c r="A67" s="2" t="str">
        <f>+VLOOKUP(D67,'DATA`S'!$B$8:$C$32,2,0)</f>
        <v>0003</v>
      </c>
      <c r="B67" s="2" t="str">
        <f>VLOOKUP(PRODUCTOS[[#This Row],[País]],PAISES!$B$4:$C$12,2,0)</f>
        <v>01</v>
      </c>
      <c r="C67" s="9" t="s">
        <v>928</v>
      </c>
      <c r="D67" s="2" t="s">
        <v>5</v>
      </c>
      <c r="E67" s="2" t="s">
        <v>193</v>
      </c>
      <c r="F67" s="99" t="str">
        <f t="shared" si="1"/>
        <v>0003-01-00060</v>
      </c>
      <c r="G67" s="2" t="s">
        <v>1076</v>
      </c>
      <c r="H67" s="99" t="s">
        <v>1652</v>
      </c>
      <c r="I67" s="99"/>
      <c r="J67" s="2" t="str">
        <f>+VLOOKUP(PRODUCTOS[[#This Row],[id_producto]],PRIORIZACION!$G$11:$J$114,3,0)</f>
        <v>No Iniciado</v>
      </c>
      <c r="K67" s="44">
        <f>+VLOOKUP(PRODUCTOS[[#This Row],[id_producto]],PRIORIZACION!$G$11:$J$112,4,0)</f>
        <v>0</v>
      </c>
      <c r="L67" s="2">
        <f>+VLOOKUP(PRODUCTOS[[#This Row],[id_producto]],PRIORIZACION!$G$11:$K$112,5,0)</f>
        <v>0</v>
      </c>
      <c r="M67" s="2" t="str">
        <f>+VLOOKUP(PRODUCTOS[[#This Row],[id_producto]],PRIORIZACION!$G$11:$L$112,6,0)</f>
        <v>Claudia</v>
      </c>
      <c r="N67" s="2">
        <f>+VLOOKUP(PRODUCTOS[[#This Row],[id_producto]],PRIORIZACION!$G$11:$S$114,7,0)</f>
        <v>0</v>
      </c>
      <c r="O67" s="2"/>
      <c r="P67" s="2"/>
      <c r="Q67" s="2"/>
      <c r="R67" s="2"/>
      <c r="S67" s="2"/>
      <c r="T67" s="2"/>
      <c r="U67" s="2"/>
      <c r="V67" s="2"/>
      <c r="W67" s="3"/>
      <c r="X67" s="7"/>
      <c r="AB67" s="7"/>
      <c r="AC67" s="38"/>
      <c r="AD67" s="7" t="str">
        <f>PRODUCTOS[[#This Row],[Nombre comercial]]</f>
        <v>AGROGESTIÓN - Gestión agrícola - Chile</v>
      </c>
      <c r="AE67" s="7"/>
      <c r="AF67" s="7"/>
      <c r="AG67" s="122"/>
      <c r="AH67" s="7"/>
      <c r="AI67" s="7"/>
      <c r="AJ67" s="7"/>
      <c r="AK67" s="7"/>
      <c r="AL67" s="7"/>
      <c r="AM67" s="7"/>
      <c r="AN67" s="7"/>
      <c r="AO67" s="19"/>
      <c r="AP67" s="7"/>
      <c r="AQ67" s="7"/>
      <c r="AR67" s="7"/>
      <c r="AS67" s="7"/>
      <c r="AT67" s="191"/>
      <c r="AU67" s="7" t="s">
        <v>872</v>
      </c>
      <c r="AV67" s="7" t="str">
        <f>PRODUCTOS[[#This Row],[Data]]</f>
        <v>DATAAGRO</v>
      </c>
      <c r="AW67" s="7">
        <f>PRODUCTOS[[#This Row],[Tecnología]]</f>
        <v>0</v>
      </c>
      <c r="AX67" s="7"/>
      <c r="AY67" s="7"/>
      <c r="AZ67" s="7"/>
      <c r="BA67" s="7"/>
      <c r="BB67" s="7"/>
      <c r="BC67" s="7"/>
      <c r="BD67" s="7"/>
      <c r="BE67" s="7"/>
      <c r="BF67" s="7"/>
    </row>
    <row r="68" spans="1:58" ht="85" hidden="1" customHeight="1" x14ac:dyDescent="0.35">
      <c r="A68" s="2" t="str">
        <f>+VLOOKUP(D68,'DATA`S'!$B$8:$C$32,2,0)</f>
        <v>0003</v>
      </c>
      <c r="B68" s="2" t="str">
        <f>VLOOKUP(PRODUCTOS[[#This Row],[País]],PAISES!$B$4:$C$12,2,0)</f>
        <v>01</v>
      </c>
      <c r="C68" s="9" t="s">
        <v>930</v>
      </c>
      <c r="D68" s="2" t="s">
        <v>5</v>
      </c>
      <c r="E68" s="2" t="s">
        <v>193</v>
      </c>
      <c r="F68" s="2" t="str">
        <f t="shared" si="1"/>
        <v>0003-01-00061</v>
      </c>
      <c r="G68" s="99" t="s">
        <v>1161</v>
      </c>
      <c r="H68" s="2" t="s">
        <v>1653</v>
      </c>
      <c r="I68" s="2"/>
      <c r="J68" s="2" t="str">
        <f>+VLOOKUP(PRODUCTOS[[#This Row],[id_producto]],PRIORIZACION!$G$11:$J$114,3,0)</f>
        <v>En Desarrollo</v>
      </c>
      <c r="K68" s="44">
        <f>+VLOOKUP(PRODUCTOS[[#This Row],[id_producto]],PRIORIZACION!$G$11:$J$112,4,0)</f>
        <v>0.8</v>
      </c>
      <c r="L68" s="2">
        <f>+VLOOKUP(PRODUCTOS[[#This Row],[id_producto]],PRIORIZACION!$G$11:$K$112,5,0)</f>
        <v>0</v>
      </c>
      <c r="M68" s="2" t="str">
        <f>+VLOOKUP(PRODUCTOS[[#This Row],[id_producto]],PRIORIZACION!$G$11:$L$112,6,0)</f>
        <v>Claudia</v>
      </c>
      <c r="N68" s="2" t="str">
        <f>+VLOOKUP(PRODUCTOS[[#This Row],[id_producto]],PRIORIZACION!$G$11:$S$114,7,0)</f>
        <v>GEE</v>
      </c>
      <c r="O68" s="2"/>
      <c r="P68" s="2"/>
      <c r="Q68" s="2"/>
      <c r="R68" s="2"/>
      <c r="S68" s="2"/>
      <c r="T68" s="2"/>
      <c r="U68" s="2"/>
      <c r="V68" s="2"/>
      <c r="W68" s="3"/>
      <c r="X68" s="7"/>
      <c r="Y68" s="129"/>
      <c r="AB68" s="7"/>
      <c r="AC68" s="38"/>
      <c r="AD68" s="7" t="str">
        <f>PRODUCTOS[[#This Row],[Nombre comercial]]</f>
        <v>AGROGEOMÁTICA - Monitoreo Humedad - Chile</v>
      </c>
      <c r="AE68" s="7" t="s">
        <v>1244</v>
      </c>
      <c r="AF68" s="19" t="s">
        <v>960</v>
      </c>
      <c r="AG68" s="163"/>
      <c r="AH68" s="19" t="s">
        <v>961</v>
      </c>
      <c r="AI68" s="164"/>
      <c r="AJ68" s="19" t="s">
        <v>194</v>
      </c>
      <c r="AK68" s="164"/>
      <c r="AL68" s="165"/>
      <c r="AM68" s="165"/>
      <c r="AN68" s="165"/>
      <c r="AO68" s="19" t="s">
        <v>1470</v>
      </c>
      <c r="AP68" s="7"/>
      <c r="AQ68" s="100"/>
      <c r="AR68" s="100"/>
      <c r="AS68" s="100"/>
      <c r="AT68" s="193"/>
      <c r="AU68" s="7" t="s">
        <v>872</v>
      </c>
      <c r="AV68" s="7" t="str">
        <f>PRODUCTOS[[#This Row],[Data]]</f>
        <v>DATAAGRO</v>
      </c>
      <c r="AW68" s="7" t="str">
        <f>PRODUCTOS[[#This Row],[Tecnología]]</f>
        <v>GEE</v>
      </c>
      <c r="AX68" s="7"/>
      <c r="AY68" s="7" t="s">
        <v>957</v>
      </c>
      <c r="AZ68" s="100"/>
      <c r="BA68" s="100"/>
      <c r="BB68" s="7" t="s">
        <v>874</v>
      </c>
      <c r="BC68" s="7"/>
      <c r="BD68" s="7"/>
      <c r="BE68" s="7">
        <v>1</v>
      </c>
      <c r="BF68" s="7" t="s">
        <v>1304</v>
      </c>
    </row>
    <row r="69" spans="1:58" ht="91" hidden="1" x14ac:dyDescent="0.35">
      <c r="A69" s="42" t="str">
        <f>+VLOOKUP(D69,'DATA`S'!$B$8:$C$32,2,0)</f>
        <v>0003</v>
      </c>
      <c r="B69" s="42" t="str">
        <f>VLOOKUP(PRODUCTOS[[#This Row],[País]],PAISES!$B$4:$C$12,2,0)</f>
        <v>01</v>
      </c>
      <c r="C69" s="9" t="s">
        <v>1085</v>
      </c>
      <c r="D69" s="2" t="s">
        <v>5</v>
      </c>
      <c r="E69" s="2" t="s">
        <v>193</v>
      </c>
      <c r="F69" s="2" t="str">
        <f t="shared" si="1"/>
        <v>0003-01-00062</v>
      </c>
      <c r="G69" s="2" t="s">
        <v>1079</v>
      </c>
      <c r="H69" s="2" t="s">
        <v>1654</v>
      </c>
      <c r="I69" s="2"/>
      <c r="J69" s="2" t="str">
        <f>+VLOOKUP(PRODUCTOS[[#This Row],[id_producto]],PRIORIZACION!$G$11:$J$114,3,0)</f>
        <v>En Desarrollo</v>
      </c>
      <c r="K69" s="44">
        <f>+VLOOKUP(PRODUCTOS[[#This Row],[id_producto]],PRIORIZACION!$G$11:$J$112,4,0)</f>
        <v>0.4</v>
      </c>
      <c r="L69" s="2" t="str">
        <f>+VLOOKUP(PRODUCTOS[[#This Row],[id_producto]],PRIORIZACION!$G$11:$K$112,5,0)</f>
        <v>Patricio</v>
      </c>
      <c r="M69" s="2" t="str">
        <f>+VLOOKUP(PRODUCTOS[[#This Row],[id_producto]],PRIORIZACION!$G$11:$L$112,6,0)</f>
        <v>Claudia</v>
      </c>
      <c r="N69" s="2" t="str">
        <f>+VLOOKUP(PRODUCTOS[[#This Row],[id_producto]],PRIORIZACION!$G$11:$S$114,7,0)</f>
        <v>POWER BI</v>
      </c>
      <c r="O69" s="2"/>
      <c r="P69" s="2"/>
      <c r="Q69" s="2"/>
      <c r="R69" s="2"/>
      <c r="S69" s="2"/>
      <c r="T69" s="2"/>
      <c r="U69" s="2"/>
      <c r="V69" s="2"/>
      <c r="W69" s="3"/>
      <c r="X69" s="7"/>
      <c r="AB69" s="7"/>
      <c r="AC69" s="13"/>
      <c r="AD69" s="7" t="str">
        <f>PRODUCTOS[[#This Row],[Nombre comercial]]</f>
        <v>AGROSTAT - Producción Pecuaria - Chile</v>
      </c>
      <c r="AE69" s="7" t="s">
        <v>1097</v>
      </c>
      <c r="AF69" s="7" t="s">
        <v>960</v>
      </c>
      <c r="AG69" s="121"/>
      <c r="AH69" s="7" t="s">
        <v>961</v>
      </c>
      <c r="AI69" s="100"/>
      <c r="AJ69" s="7" t="s">
        <v>194</v>
      </c>
      <c r="AK69" s="100"/>
      <c r="AL69" s="165"/>
      <c r="AM69" s="165"/>
      <c r="AN69" s="165"/>
      <c r="AO69" s="19" t="s">
        <v>1471</v>
      </c>
      <c r="AP69" s="7"/>
      <c r="AQ69" s="7"/>
      <c r="AR69" s="7"/>
      <c r="AS69" s="7"/>
      <c r="AT69" s="191"/>
      <c r="AU69" s="7" t="s">
        <v>872</v>
      </c>
      <c r="AV69" s="7" t="str">
        <f>PRODUCTOS[[#This Row],[Data]]</f>
        <v>DATAAGRO</v>
      </c>
      <c r="AW69" s="7" t="str">
        <f>PRODUCTOS[[#This Row],[Tecnología]]</f>
        <v>POWER BI</v>
      </c>
      <c r="AX69" s="7" t="s">
        <v>873</v>
      </c>
      <c r="AY69" s="7" t="s">
        <v>956</v>
      </c>
      <c r="AZ69" s="100"/>
      <c r="BA69" s="100"/>
      <c r="BB69" s="7" t="s">
        <v>874</v>
      </c>
      <c r="BC69" s="7" t="s">
        <v>875</v>
      </c>
      <c r="BD69" s="7" t="s">
        <v>205</v>
      </c>
      <c r="BE69" s="7">
        <v>1</v>
      </c>
      <c r="BF69" s="7" t="s">
        <v>1114</v>
      </c>
    </row>
    <row r="70" spans="1:58" ht="65" hidden="1" x14ac:dyDescent="0.35">
      <c r="A70" s="42" t="str">
        <f>+VLOOKUP(D70,'DATA`S'!$B$8:$C$32,2,0)</f>
        <v>0003</v>
      </c>
      <c r="B70" s="42" t="str">
        <f>VLOOKUP(PRODUCTOS[[#This Row],[País]],PAISES!$B$4:$C$12,2,0)</f>
        <v>01</v>
      </c>
      <c r="C70" s="9" t="s">
        <v>1086</v>
      </c>
      <c r="D70" s="2" t="s">
        <v>5</v>
      </c>
      <c r="E70" s="2" t="s">
        <v>193</v>
      </c>
      <c r="F70" s="2" t="str">
        <f t="shared" si="1"/>
        <v>0003-01-00063</v>
      </c>
      <c r="G70" s="2" t="s">
        <v>1080</v>
      </c>
      <c r="H70" s="2" t="s">
        <v>1655</v>
      </c>
      <c r="I70" s="2"/>
      <c r="J70" s="2" t="str">
        <f>+VLOOKUP(PRODUCTOS[[#This Row],[id_producto]],PRIORIZACION!$G$11:$J$114,3,0)</f>
        <v>En Desarrollo</v>
      </c>
      <c r="K70" s="44">
        <f>+VLOOKUP(PRODUCTOS[[#This Row],[id_producto]],PRIORIZACION!$G$11:$J$112,4,0)</f>
        <v>0.3</v>
      </c>
      <c r="L70" s="2" t="str">
        <f>+VLOOKUP(PRODUCTOS[[#This Row],[id_producto]],PRIORIZACION!$G$11:$K$112,5,0)</f>
        <v>Patricio</v>
      </c>
      <c r="M70" s="2" t="str">
        <f>+VLOOKUP(PRODUCTOS[[#This Row],[id_producto]],PRIORIZACION!$G$11:$L$112,6,0)</f>
        <v>Claudia</v>
      </c>
      <c r="N70" s="2" t="str">
        <f>+VLOOKUP(PRODUCTOS[[#This Row],[id_producto]],PRIORIZACION!$G$11:$S$114,7,0)</f>
        <v>POWER BI</v>
      </c>
      <c r="O70" s="2"/>
      <c r="P70" s="2"/>
      <c r="Q70" s="2"/>
      <c r="R70" s="2"/>
      <c r="S70" s="2"/>
      <c r="T70" s="2"/>
      <c r="U70" s="2"/>
      <c r="V70" s="2"/>
      <c r="W70" s="3"/>
      <c r="X70" s="7"/>
      <c r="AB70" s="7"/>
      <c r="AC70" s="38"/>
      <c r="AD70" s="7" t="str">
        <f>PRODUCTOS[[#This Row],[Nombre comercial]]</f>
        <v>AGROSTAT - Producción Forestal - Chile</v>
      </c>
      <c r="AE70" s="7" t="s">
        <v>1166</v>
      </c>
      <c r="AF70" s="7" t="s">
        <v>960</v>
      </c>
      <c r="AG70" s="121"/>
      <c r="AH70" s="7" t="s">
        <v>961</v>
      </c>
      <c r="AI70" s="100"/>
      <c r="AJ70" s="7" t="s">
        <v>194</v>
      </c>
      <c r="AK70" s="100"/>
      <c r="AL70" s="165"/>
      <c r="AM70" s="165"/>
      <c r="AN70" s="165"/>
      <c r="AO70" s="19" t="s">
        <v>1472</v>
      </c>
      <c r="AP70" s="7"/>
      <c r="AQ70" s="7"/>
      <c r="AR70" s="7"/>
      <c r="AS70" s="7"/>
      <c r="AT70" s="191"/>
      <c r="AU70" s="7" t="s">
        <v>872</v>
      </c>
      <c r="AV70" s="7" t="str">
        <f>PRODUCTOS[[#This Row],[Data]]</f>
        <v>DATAAGRO</v>
      </c>
      <c r="AW70" s="7" t="str">
        <f>PRODUCTOS[[#This Row],[Tecnología]]</f>
        <v>POWER BI</v>
      </c>
      <c r="AX70" s="7" t="s">
        <v>873</v>
      </c>
      <c r="AY70" s="7" t="s">
        <v>956</v>
      </c>
      <c r="AZ70" s="100"/>
      <c r="BA70" s="100"/>
      <c r="BB70" s="7" t="s">
        <v>874</v>
      </c>
      <c r="BC70" s="7" t="s">
        <v>875</v>
      </c>
      <c r="BD70" s="7" t="s">
        <v>205</v>
      </c>
      <c r="BE70" s="7">
        <v>1</v>
      </c>
      <c r="BF70" s="7"/>
    </row>
    <row r="71" spans="1:58" ht="52" hidden="1" x14ac:dyDescent="0.35">
      <c r="A71" s="42" t="str">
        <f>+VLOOKUP(D71,'DATA`S'!$B$8:$C$33,2,0)</f>
        <v>0003</v>
      </c>
      <c r="B71" s="42" t="str">
        <f>VLOOKUP(PRODUCTOS[[#This Row],[País]],PAISES!$B$4:$C$12,2,0)</f>
        <v>01</v>
      </c>
      <c r="C71" s="9" t="s">
        <v>1087</v>
      </c>
      <c r="D71" s="2" t="s">
        <v>5</v>
      </c>
      <c r="E71" s="2" t="s">
        <v>193</v>
      </c>
      <c r="F71" s="2" t="str">
        <f t="shared" si="1"/>
        <v>0003-01-00064</v>
      </c>
      <c r="G71" s="2" t="s">
        <v>1077</v>
      </c>
      <c r="H71" s="2" t="s">
        <v>1656</v>
      </c>
      <c r="I71" s="2"/>
      <c r="J71" s="2" t="str">
        <f>+VLOOKUP(PRODUCTOS[[#This Row],[id_producto]],PRIORIZACION!$G$11:$J$114,3,0)</f>
        <v>En Desarrollo</v>
      </c>
      <c r="K71" s="44">
        <f>+VLOOKUP(PRODUCTOS[[#This Row],[id_producto]],PRIORIZACION!$G$11:$J$112,4,0)</f>
        <v>0</v>
      </c>
      <c r="L71" s="2">
        <f>+VLOOKUP(PRODUCTOS[[#This Row],[id_producto]],PRIORIZACION!$G$11:$K$112,5,0)</f>
        <v>0</v>
      </c>
      <c r="M71" s="2" t="str">
        <f>+VLOOKUP(PRODUCTOS[[#This Row],[id_producto]],PRIORIZACION!$G$11:$L$112,6,0)</f>
        <v>Claudia</v>
      </c>
      <c r="N71" s="2" t="str">
        <f>+VLOOKUP(PRODUCTOS[[#This Row],[id_producto]],PRIORIZACION!$G$11:$S$114,7,0)</f>
        <v>POWER BI</v>
      </c>
      <c r="O71" s="2"/>
      <c r="P71" s="2"/>
      <c r="Q71" s="2"/>
      <c r="R71" s="2"/>
      <c r="S71" s="2"/>
      <c r="T71" s="2"/>
      <c r="U71" s="2"/>
      <c r="V71" s="2"/>
      <c r="W71" s="3"/>
      <c r="X71" s="7"/>
      <c r="AB71" s="7"/>
      <c r="AC71" s="13"/>
      <c r="AD71" s="7" t="str">
        <f>PRODUCTOS[[#This Row],[Nombre comercial]]</f>
        <v>AGROSTAT - Ambiental - Chile</v>
      </c>
      <c r="AE71" s="7" t="s">
        <v>1098</v>
      </c>
      <c r="AF71" s="7" t="s">
        <v>960</v>
      </c>
      <c r="AG71" s="121"/>
      <c r="AH71" s="7" t="s">
        <v>961</v>
      </c>
      <c r="AI71" s="100"/>
      <c r="AJ71" s="7" t="s">
        <v>194</v>
      </c>
      <c r="AK71" s="100"/>
      <c r="AL71" s="165"/>
      <c r="AM71" s="165"/>
      <c r="AN71" s="165"/>
      <c r="AO71" s="19" t="s">
        <v>1473</v>
      </c>
      <c r="AP71" s="7"/>
      <c r="AQ71" s="7"/>
      <c r="AR71" s="7"/>
      <c r="AS71" s="7"/>
      <c r="AT71" s="191"/>
      <c r="AU71" s="7" t="s">
        <v>872</v>
      </c>
      <c r="AV71" s="7" t="str">
        <f>PRODUCTOS[[#This Row],[Data]]</f>
        <v>DATAAGRO</v>
      </c>
      <c r="AW71" s="7" t="str">
        <f>PRODUCTOS[[#This Row],[Tecnología]]</f>
        <v>POWER BI</v>
      </c>
      <c r="AX71" s="7" t="s">
        <v>873</v>
      </c>
      <c r="AY71" s="7" t="s">
        <v>956</v>
      </c>
      <c r="AZ71" s="100"/>
      <c r="BA71" s="100"/>
      <c r="BB71" s="7" t="s">
        <v>874</v>
      </c>
      <c r="BC71" s="7" t="s">
        <v>875</v>
      </c>
      <c r="BD71" s="7" t="s">
        <v>205</v>
      </c>
      <c r="BE71" s="7">
        <v>1</v>
      </c>
      <c r="BF71" s="7"/>
    </row>
    <row r="72" spans="1:58" ht="65" hidden="1" x14ac:dyDescent="0.35">
      <c r="A72" s="42" t="str">
        <f>+VLOOKUP(D72,'DATA`S'!$B$8:$C$32,2,0)</f>
        <v>0003</v>
      </c>
      <c r="B72" s="42" t="str">
        <f>VLOOKUP(PRODUCTOS[[#This Row],[País]],PAISES!$B$4:$C$12,2,0)</f>
        <v>01</v>
      </c>
      <c r="C72" s="9" t="s">
        <v>1088</v>
      </c>
      <c r="D72" s="2" t="s">
        <v>5</v>
      </c>
      <c r="E72" s="2" t="s">
        <v>193</v>
      </c>
      <c r="F72" s="2" t="str">
        <f t="shared" si="1"/>
        <v>0003-01-00065</v>
      </c>
      <c r="G72" s="2" t="s">
        <v>1081</v>
      </c>
      <c r="H72" s="2" t="s">
        <v>1657</v>
      </c>
      <c r="I72" s="2"/>
      <c r="J72" s="2" t="str">
        <f>+VLOOKUP(PRODUCTOS[[#This Row],[id_producto]],PRIORIZACION!$G$11:$J$114,3,0)</f>
        <v>En Desarrollo</v>
      </c>
      <c r="K72" s="44">
        <f>+VLOOKUP(PRODUCTOS[[#This Row],[id_producto]],PRIORIZACION!$G$11:$J$112,4,0)</f>
        <v>0</v>
      </c>
      <c r="L72" s="2">
        <f>+VLOOKUP(PRODUCTOS[[#This Row],[id_producto]],PRIORIZACION!$G$11:$K$112,5,0)</f>
        <v>0</v>
      </c>
      <c r="M72" s="2" t="str">
        <f>+VLOOKUP(PRODUCTOS[[#This Row],[id_producto]],PRIORIZACION!$G$11:$L$112,6,0)</f>
        <v>Claudia</v>
      </c>
      <c r="N72" s="2" t="str">
        <f>+VLOOKUP(PRODUCTOS[[#This Row],[id_producto]],PRIORIZACION!$G$11:$S$114,7,0)</f>
        <v>POWER BI</v>
      </c>
      <c r="O72" s="2"/>
      <c r="P72" s="2"/>
      <c r="Q72" s="2"/>
      <c r="R72" s="2"/>
      <c r="S72" s="2"/>
      <c r="T72" s="2"/>
      <c r="U72" s="2"/>
      <c r="V72" s="2"/>
      <c r="W72" s="3"/>
      <c r="X72" s="7"/>
      <c r="AB72" s="7"/>
      <c r="AC72" s="38"/>
      <c r="AD72" s="7" t="str">
        <f>PRODUCTOS[[#This Row],[Nombre comercial]]</f>
        <v>AGROSTAT - Economía Agrícola - Chile</v>
      </c>
      <c r="AE72" s="7" t="s">
        <v>1099</v>
      </c>
      <c r="AF72" s="7" t="s">
        <v>960</v>
      </c>
      <c r="AG72" s="121"/>
      <c r="AH72" s="7" t="s">
        <v>961</v>
      </c>
      <c r="AI72" s="100"/>
      <c r="AJ72" s="7" t="s">
        <v>194</v>
      </c>
      <c r="AK72" s="100"/>
      <c r="AL72" s="165"/>
      <c r="AM72" s="165"/>
      <c r="AN72" s="165"/>
      <c r="AO72" s="19" t="s">
        <v>1474</v>
      </c>
      <c r="AP72" s="7"/>
      <c r="AQ72" s="7"/>
      <c r="AR72" s="7"/>
      <c r="AS72" s="7"/>
      <c r="AT72" s="191"/>
      <c r="AU72" s="7" t="s">
        <v>872</v>
      </c>
      <c r="AV72" s="7" t="str">
        <f>PRODUCTOS[[#This Row],[Data]]</f>
        <v>DATAAGRO</v>
      </c>
      <c r="AW72" s="7" t="str">
        <f>PRODUCTOS[[#This Row],[Tecnología]]</f>
        <v>POWER BI</v>
      </c>
      <c r="AX72" s="7" t="s">
        <v>873</v>
      </c>
      <c r="AY72" s="7" t="s">
        <v>956</v>
      </c>
      <c r="AZ72" s="100"/>
      <c r="BA72" s="100"/>
      <c r="BB72" s="7" t="s">
        <v>874</v>
      </c>
      <c r="BC72" s="7" t="s">
        <v>875</v>
      </c>
      <c r="BD72" s="7" t="s">
        <v>205</v>
      </c>
      <c r="BE72" s="7">
        <v>1</v>
      </c>
      <c r="BF72" s="7"/>
    </row>
    <row r="73" spans="1:58" ht="78" hidden="1" x14ac:dyDescent="0.35">
      <c r="A73" s="42" t="str">
        <f>+VLOOKUP(D73,'DATA`S'!$B$8:$C$32,2,0)</f>
        <v>0003</v>
      </c>
      <c r="B73" s="42" t="str">
        <f>VLOOKUP(PRODUCTOS[[#This Row],[País]],PAISES!$B$4:$C$12,2,0)</f>
        <v>01</v>
      </c>
      <c r="C73" s="9" t="s">
        <v>1089</v>
      </c>
      <c r="D73" s="2" t="s">
        <v>5</v>
      </c>
      <c r="E73" s="2" t="s">
        <v>193</v>
      </c>
      <c r="F73" s="2" t="str">
        <f t="shared" si="1"/>
        <v>0003-01-00066</v>
      </c>
      <c r="G73" s="2" t="s">
        <v>1082</v>
      </c>
      <c r="H73" s="2" t="s">
        <v>1658</v>
      </c>
      <c r="I73" s="2"/>
      <c r="J73" s="2" t="str">
        <f>+VLOOKUP(PRODUCTOS[[#This Row],[id_producto]],PRIORIZACION!$G$11:$J$114,3,0)</f>
        <v>En Desarrollo</v>
      </c>
      <c r="K73" s="44">
        <f>+VLOOKUP(PRODUCTOS[[#This Row],[id_producto]],PRIORIZACION!$G$11:$J$112,4,0)</f>
        <v>0</v>
      </c>
      <c r="L73" s="2">
        <f>+VLOOKUP(PRODUCTOS[[#This Row],[id_producto]],PRIORIZACION!$G$11:$K$112,5,0)</f>
        <v>0</v>
      </c>
      <c r="M73" s="2" t="str">
        <f>+VLOOKUP(PRODUCTOS[[#This Row],[id_producto]],PRIORIZACION!$G$11:$L$112,6,0)</f>
        <v>Claudia</v>
      </c>
      <c r="N73" s="2" t="str">
        <f>+VLOOKUP(PRODUCTOS[[#This Row],[id_producto]],PRIORIZACION!$G$11:$S$114,7,0)</f>
        <v>POWER BI</v>
      </c>
      <c r="O73" s="2"/>
      <c r="P73" s="2"/>
      <c r="Q73" s="2"/>
      <c r="R73" s="2"/>
      <c r="S73" s="2"/>
      <c r="T73" s="2"/>
      <c r="U73" s="2"/>
      <c r="V73" s="2"/>
      <c r="W73" s="3"/>
      <c r="X73" s="7"/>
      <c r="AB73" s="7"/>
      <c r="AC73" s="38"/>
      <c r="AD73" s="7" t="str">
        <f>PRODUCTOS[[#This Row],[Nombre comercial]]</f>
        <v>AGROSTAT - Economía Pecuaria - Chile</v>
      </c>
      <c r="AE73" s="7" t="s">
        <v>1100</v>
      </c>
      <c r="AF73" s="7" t="s">
        <v>960</v>
      </c>
      <c r="AG73" s="121"/>
      <c r="AH73" s="7" t="s">
        <v>961</v>
      </c>
      <c r="AI73" s="100"/>
      <c r="AJ73" s="7" t="s">
        <v>194</v>
      </c>
      <c r="AK73" s="100"/>
      <c r="AL73" s="165"/>
      <c r="AM73" s="165"/>
      <c r="AN73" s="165"/>
      <c r="AO73" s="19" t="s">
        <v>1475</v>
      </c>
      <c r="AP73" s="7"/>
      <c r="AQ73" s="7"/>
      <c r="AR73" s="7"/>
      <c r="AS73" s="7"/>
      <c r="AT73" s="191"/>
      <c r="AU73" s="7" t="s">
        <v>872</v>
      </c>
      <c r="AV73" s="7" t="str">
        <f>PRODUCTOS[[#This Row],[Data]]</f>
        <v>DATAAGRO</v>
      </c>
      <c r="AW73" s="7" t="str">
        <f>PRODUCTOS[[#This Row],[Tecnología]]</f>
        <v>POWER BI</v>
      </c>
      <c r="AX73" s="7" t="s">
        <v>873</v>
      </c>
      <c r="AY73" s="7" t="s">
        <v>956</v>
      </c>
      <c r="AZ73" s="100"/>
      <c r="BA73" s="100"/>
      <c r="BB73" s="7" t="s">
        <v>874</v>
      </c>
      <c r="BC73" s="7" t="s">
        <v>875</v>
      </c>
      <c r="BD73" s="7" t="s">
        <v>205</v>
      </c>
      <c r="BE73" s="7">
        <v>1</v>
      </c>
      <c r="BF73" s="7"/>
    </row>
    <row r="74" spans="1:58" ht="78" hidden="1" x14ac:dyDescent="0.35">
      <c r="A74" s="42" t="str">
        <f>+VLOOKUP(D74,'DATA`S'!$B$8:$C$32,2,0)</f>
        <v>0003</v>
      </c>
      <c r="B74" s="42" t="str">
        <f>VLOOKUP(PRODUCTOS[[#This Row],[País]],PAISES!$B$4:$C$12,2,0)</f>
        <v>01</v>
      </c>
      <c r="C74" s="9" t="s">
        <v>1090</v>
      </c>
      <c r="D74" s="2" t="s">
        <v>5</v>
      </c>
      <c r="E74" s="2" t="s">
        <v>193</v>
      </c>
      <c r="F74" s="2" t="str">
        <f t="shared" si="1"/>
        <v>0003-01-00067</v>
      </c>
      <c r="G74" s="2" t="s">
        <v>1083</v>
      </c>
      <c r="H74" s="2" t="s">
        <v>1659</v>
      </c>
      <c r="I74" s="2"/>
      <c r="J74" s="2" t="str">
        <f>+VLOOKUP(PRODUCTOS[[#This Row],[id_producto]],PRIORIZACION!$G$11:$J$114,3,0)</f>
        <v>En Desarrollo</v>
      </c>
      <c r="K74" s="44">
        <f>+VLOOKUP(PRODUCTOS[[#This Row],[id_producto]],PRIORIZACION!$G$11:$J$112,4,0)</f>
        <v>0</v>
      </c>
      <c r="L74" s="2">
        <f>+VLOOKUP(PRODUCTOS[[#This Row],[id_producto]],PRIORIZACION!$G$11:$K$112,5,0)</f>
        <v>0</v>
      </c>
      <c r="M74" s="2" t="str">
        <f>+VLOOKUP(PRODUCTOS[[#This Row],[id_producto]],PRIORIZACION!$G$11:$L$112,6,0)</f>
        <v>Claudia</v>
      </c>
      <c r="N74" s="2" t="str">
        <f>+VLOOKUP(PRODUCTOS[[#This Row],[id_producto]],PRIORIZACION!$G$11:$S$114,7,0)</f>
        <v>POWER BI</v>
      </c>
      <c r="O74" s="2"/>
      <c r="P74" s="2"/>
      <c r="Q74" s="2"/>
      <c r="R74" s="2"/>
      <c r="S74" s="2"/>
      <c r="T74" s="2"/>
      <c r="U74" s="2"/>
      <c r="V74" s="2"/>
      <c r="W74" s="3"/>
      <c r="X74" s="7"/>
      <c r="AB74" s="7"/>
      <c r="AC74" s="38"/>
      <c r="AD74" s="7" t="str">
        <f>PRODUCTOS[[#This Row],[Nombre comercial]]</f>
        <v>AGROSTAT - Economía Forestal - Chile</v>
      </c>
      <c r="AE74" s="7" t="s">
        <v>1101</v>
      </c>
      <c r="AF74" s="7" t="s">
        <v>960</v>
      </c>
      <c r="AG74" s="121"/>
      <c r="AH74" s="7" t="s">
        <v>961</v>
      </c>
      <c r="AI74" s="100"/>
      <c r="AJ74" s="7" t="s">
        <v>194</v>
      </c>
      <c r="AK74" s="100"/>
      <c r="AL74" s="165"/>
      <c r="AM74" s="165"/>
      <c r="AN74" s="165"/>
      <c r="AO74" s="19" t="s">
        <v>1476</v>
      </c>
      <c r="AP74" s="7"/>
      <c r="AQ74" s="7"/>
      <c r="AR74" s="7"/>
      <c r="AS74" s="7"/>
      <c r="AT74" s="191"/>
      <c r="AU74" s="7" t="s">
        <v>872</v>
      </c>
      <c r="AV74" s="7" t="str">
        <f>PRODUCTOS[[#This Row],[Data]]</f>
        <v>DATAAGRO</v>
      </c>
      <c r="AW74" s="7" t="str">
        <f>PRODUCTOS[[#This Row],[Tecnología]]</f>
        <v>POWER BI</v>
      </c>
      <c r="AX74" s="7" t="s">
        <v>873</v>
      </c>
      <c r="AY74" s="7" t="s">
        <v>956</v>
      </c>
      <c r="AZ74" s="100"/>
      <c r="BA74" s="100"/>
      <c r="BB74" s="7" t="s">
        <v>874</v>
      </c>
      <c r="BC74" s="7" t="s">
        <v>875</v>
      </c>
      <c r="BD74" s="7" t="s">
        <v>205</v>
      </c>
      <c r="BE74" s="7">
        <v>1</v>
      </c>
      <c r="BF74" s="7"/>
    </row>
    <row r="75" spans="1:58" ht="78" hidden="1" x14ac:dyDescent="0.35">
      <c r="A75" s="42" t="str">
        <f>+VLOOKUP(D75,'DATA`S'!$B$8:$C$33,2,0)</f>
        <v>0001</v>
      </c>
      <c r="B75" s="42" t="str">
        <f>VLOOKUP(PRODUCTOS[[#This Row],[País]],PAISES!$B$4:$C$12,2,0)</f>
        <v>01</v>
      </c>
      <c r="C75" s="9" t="s">
        <v>1127</v>
      </c>
      <c r="D75" s="2" t="s">
        <v>3</v>
      </c>
      <c r="E75" s="2" t="s">
        <v>193</v>
      </c>
      <c r="F75" s="2" t="str">
        <f t="shared" si="1"/>
        <v>0001-01-00068</v>
      </c>
      <c r="G75" s="2" t="s">
        <v>1117</v>
      </c>
      <c r="H75" s="2" t="s">
        <v>1660</v>
      </c>
      <c r="I75" s="2"/>
      <c r="J75" s="2" t="str">
        <f>+VLOOKUP(PRODUCTOS[[#This Row],[id_producto]],PRIORIZACION!$G$11:$J$114,3,0)</f>
        <v>Publicado</v>
      </c>
      <c r="K75" s="44">
        <f>+VLOOKUP(PRODUCTOS[[#This Row],[id_producto]],PRIORIZACION!$G$11:$J$112,4,0)</f>
        <v>1</v>
      </c>
      <c r="L75" s="2">
        <f>+VLOOKUP(PRODUCTOS[[#This Row],[id_producto]],PRIORIZACION!$G$11:$K$112,5,0)</f>
        <v>0</v>
      </c>
      <c r="M75" s="2">
        <f>+VLOOKUP(PRODUCTOS[[#This Row],[id_producto]],PRIORIZACION!$G$11:$L$112,6,0)</f>
        <v>0</v>
      </c>
      <c r="N75" s="2" t="str">
        <f>+VLOOKUP(PRODUCTOS[[#This Row],[id_producto]],PRIORIZACION!$G$11:$S$114,7,0)</f>
        <v>POWER BI</v>
      </c>
      <c r="O75" s="2"/>
      <c r="P75" s="2"/>
      <c r="Q75" s="2"/>
      <c r="R75" s="2"/>
      <c r="S75" s="2"/>
      <c r="T75" s="2"/>
      <c r="U75" s="2"/>
      <c r="V75" s="2"/>
      <c r="W75" s="3"/>
      <c r="X75" s="7"/>
      <c r="Y75" s="68" t="s">
        <v>1403</v>
      </c>
      <c r="AB75" s="7"/>
      <c r="AC75" s="13"/>
      <c r="AD75" s="7" t="str">
        <f>PRODUCTOS[[#This Row],[Nombre comercial]]</f>
        <v>Avance del COVID-19 - Chile</v>
      </c>
      <c r="AE75" s="7" t="s">
        <v>1577</v>
      </c>
      <c r="AF75" s="19" t="s">
        <v>194</v>
      </c>
      <c r="AG75" s="167">
        <v>0</v>
      </c>
      <c r="AH75" s="19" t="s">
        <v>1248</v>
      </c>
      <c r="AI75" s="19" t="s">
        <v>1248</v>
      </c>
      <c r="AJ75" s="19" t="s">
        <v>1248</v>
      </c>
      <c r="AK75" s="19" t="s">
        <v>1248</v>
      </c>
      <c r="AL75" s="165"/>
      <c r="AM75" s="19" t="s">
        <v>1248</v>
      </c>
      <c r="AN75" s="19" t="s">
        <v>1248</v>
      </c>
      <c r="AO75" s="19" t="s">
        <v>1397</v>
      </c>
      <c r="AP75" s="19" t="s">
        <v>953</v>
      </c>
      <c r="AQ75" s="19" t="s">
        <v>193</v>
      </c>
      <c r="AR75" s="19" t="s">
        <v>1248</v>
      </c>
      <c r="AS75" s="19" t="s">
        <v>1248</v>
      </c>
      <c r="AT75" s="39">
        <v>2020</v>
      </c>
      <c r="AU75" s="7" t="s">
        <v>872</v>
      </c>
      <c r="AV75" s="102" t="str">
        <f>PRODUCTOS[[#This Row],[Data]]</f>
        <v>DATASALUD</v>
      </c>
      <c r="AW75" s="7" t="str">
        <f>PRODUCTOS[[#This Row],[Tecnología]]</f>
        <v>POWER BI</v>
      </c>
      <c r="AX75" s="19" t="s">
        <v>1504</v>
      </c>
      <c r="AY75" s="7" t="s">
        <v>956</v>
      </c>
      <c r="AZ75" s="19" t="s">
        <v>1400</v>
      </c>
      <c r="BA75" s="7" t="s">
        <v>1543</v>
      </c>
      <c r="BB75" s="7" t="s">
        <v>874</v>
      </c>
      <c r="BC75" s="7" t="s">
        <v>875</v>
      </c>
      <c r="BD75" s="100"/>
      <c r="BE75" s="7">
        <v>1</v>
      </c>
      <c r="BF75" s="7" t="s">
        <v>1303</v>
      </c>
    </row>
    <row r="76" spans="1:58" ht="31.5" hidden="1" customHeight="1" x14ac:dyDescent="0.35">
      <c r="A76" s="42" t="str">
        <f>+VLOOKUP(D76,'DATA`S'!$B$8:$C$33,2,0)</f>
        <v>0001</v>
      </c>
      <c r="B76" s="42" t="str">
        <f>VLOOKUP(PRODUCTOS[[#This Row],[País]],PAISES!$B$4:$C$12,2,0)</f>
        <v>02</v>
      </c>
      <c r="C76" s="115" t="s">
        <v>1129</v>
      </c>
      <c r="D76" s="2" t="s">
        <v>3</v>
      </c>
      <c r="E76" s="2" t="s">
        <v>765</v>
      </c>
      <c r="F76" s="42" t="str">
        <f>A76&amp;"-"&amp;B76&amp;"-"&amp;C76</f>
        <v>0001-02-00069</v>
      </c>
      <c r="G76" s="2" t="s">
        <v>764</v>
      </c>
      <c r="H76" s="2"/>
      <c r="I76" s="2"/>
      <c r="J76" s="2" t="str">
        <f>+VLOOKUP(PRODUCTOS[[#This Row],[id_producto]],PRIORIZACION!$G$11:$J$114,3,0)</f>
        <v>En Desarrollo</v>
      </c>
      <c r="K76" s="44">
        <f>+VLOOKUP(PRODUCTOS[[#This Row],[id_producto]],PRIORIZACION!$G$11:$J$112,4,0)</f>
        <v>0.3</v>
      </c>
      <c r="L76" s="2" t="str">
        <f>+VLOOKUP(PRODUCTOS[[#This Row],[id_producto]],PRIORIZACION!$G$11:$K$112,5,0)</f>
        <v>Abner-Patricio</v>
      </c>
      <c r="M76" s="2" t="str">
        <f>+VLOOKUP(PRODUCTOS[[#This Row],[id_producto]],PRIORIZACION!$G$11:$L$112,6,0)</f>
        <v>Patricio</v>
      </c>
      <c r="N76" s="2" t="str">
        <f>+VLOOKUP(PRODUCTOS[[#This Row],[id_producto]],PRIORIZACION!$G$11:$S$114,7,0)</f>
        <v>NO DEFINIDO</v>
      </c>
      <c r="O76" s="2"/>
      <c r="P76" s="2"/>
      <c r="Q76" s="2"/>
      <c r="R76" s="2"/>
      <c r="S76" s="2"/>
      <c r="T76" s="2"/>
      <c r="U76" s="2"/>
      <c r="V76" s="2"/>
      <c r="W76" s="3"/>
      <c r="X76" s="7"/>
      <c r="AB76" s="7"/>
      <c r="AC76" s="13"/>
      <c r="AD76" s="7">
        <f>PRODUCTOS[[#This Row],[Nombre comercial]]</f>
        <v>0</v>
      </c>
      <c r="AE76" s="7"/>
      <c r="AF76" s="7"/>
      <c r="AG76" s="122"/>
      <c r="AH76" s="7"/>
      <c r="AI76" s="7"/>
      <c r="AJ76" s="7"/>
      <c r="AK76" s="7"/>
      <c r="AL76" s="7"/>
      <c r="AM76" s="7"/>
      <c r="AN76" s="7"/>
      <c r="AO76" s="19"/>
      <c r="AP76" s="7"/>
      <c r="AQ76" s="7"/>
      <c r="AR76" s="7"/>
      <c r="AS76" s="7"/>
      <c r="AT76" s="191"/>
      <c r="AU76" s="7" t="s">
        <v>872</v>
      </c>
      <c r="AV76" s="102" t="str">
        <f>PRODUCTOS[[#This Row],[Data]]</f>
        <v>DATASALUD</v>
      </c>
      <c r="AW76" s="7" t="str">
        <f>PRODUCTOS[[#This Row],[Tecnología]]</f>
        <v>NO DEFINIDO</v>
      </c>
      <c r="AX76" s="7"/>
      <c r="AY76" s="7"/>
      <c r="AZ76" s="7"/>
      <c r="BA76" s="7"/>
      <c r="BB76" s="7"/>
      <c r="BC76" s="7"/>
      <c r="BD76" s="7"/>
      <c r="BE76" s="7"/>
      <c r="BF76" s="7"/>
    </row>
    <row r="77" spans="1:58" ht="32.5" hidden="1" customHeight="1" x14ac:dyDescent="0.35">
      <c r="A77" s="42" t="str">
        <f>+VLOOKUP(D77,'DATA`S'!$B$8:$C$33,2,0)</f>
        <v>0004</v>
      </c>
      <c r="B77" s="42" t="str">
        <f>VLOOKUP(PRODUCTOS[[#This Row],[País]],PAISES!$B$4:$C$12,2,0)</f>
        <v>01</v>
      </c>
      <c r="C77" s="9" t="s">
        <v>1132</v>
      </c>
      <c r="D77" s="2" t="s">
        <v>6</v>
      </c>
      <c r="E77" s="2" t="s">
        <v>193</v>
      </c>
      <c r="F77" s="2" t="str">
        <f t="shared" ref="F77:F90" si="3">A77&amp;"-"&amp;B77&amp;"-"&amp;C77</f>
        <v>0004-01-00070</v>
      </c>
      <c r="G77" s="2" t="s">
        <v>1135</v>
      </c>
      <c r="H77" s="2" t="s">
        <v>1661</v>
      </c>
      <c r="I77" s="2"/>
      <c r="J77" s="2" t="str">
        <f>+VLOOKUP(PRODUCTOS[[#This Row],[id_producto]],PRIORIZACION!$G$11:$J$114,3,0)</f>
        <v>Listo</v>
      </c>
      <c r="K77" s="44">
        <f>+VLOOKUP(PRODUCTOS[[#This Row],[id_producto]],PRIORIZACION!$G$11:$J$112,4,0)</f>
        <v>1</v>
      </c>
      <c r="L77" s="2" t="str">
        <f>+VLOOKUP(PRODUCTOS[[#This Row],[id_producto]],PRIORIZACION!$G$11:$K$112,5,0)</f>
        <v>Abner</v>
      </c>
      <c r="M77" s="2">
        <f>+VLOOKUP(PRODUCTOS[[#This Row],[id_producto]],PRIORIZACION!$G$11:$L$112,6,0)</f>
        <v>0</v>
      </c>
      <c r="N77" s="2" t="str">
        <f>+VLOOKUP(PRODUCTOS[[#This Row],[id_producto]],PRIORIZACION!$G$11:$S$114,7,0)</f>
        <v>Por definir</v>
      </c>
      <c r="O77" s="2"/>
      <c r="P77" s="2"/>
      <c r="Q77" s="2"/>
      <c r="R77" s="2"/>
      <c r="S77" s="2"/>
      <c r="T77" s="2"/>
      <c r="U77" s="2"/>
      <c r="V77" s="2"/>
      <c r="W77" s="3"/>
      <c r="X77" s="7"/>
      <c r="Y77" s="129"/>
      <c r="AB77" s="7"/>
      <c r="AC77" s="13"/>
      <c r="AD77" s="7" t="str">
        <f>PRODUCTOS[[#This Row],[Nombre comercial]]</f>
        <v>Hogar y Vivienda - Índice Socio Material Territorial - Chile</v>
      </c>
      <c r="AE77" s="7"/>
      <c r="AF77" s="7"/>
      <c r="AG77" s="122"/>
      <c r="AH77" s="7"/>
      <c r="AI77" s="7"/>
      <c r="AJ77" s="7"/>
      <c r="AK77" s="7"/>
      <c r="AL77" s="7"/>
      <c r="AM77" s="7"/>
      <c r="AN77" s="7"/>
      <c r="AO77" s="164"/>
      <c r="AP77" s="182" t="s">
        <v>1498</v>
      </c>
      <c r="AQ77" s="7"/>
      <c r="AR77" s="7"/>
      <c r="AS77" s="7"/>
      <c r="AT77" s="193" t="s">
        <v>1179</v>
      </c>
      <c r="AU77" s="7" t="s">
        <v>872</v>
      </c>
      <c r="AV77" s="102" t="str">
        <f>PRODUCTOS[[#This Row],[Data]]</f>
        <v>DATAMUNICIPIO</v>
      </c>
      <c r="AW77" s="7" t="str">
        <f>PRODUCTOS[[#This Row],[Tecnología]]</f>
        <v>Por definir</v>
      </c>
      <c r="AX77" s="7"/>
      <c r="AY77" s="7"/>
      <c r="AZ77" s="7"/>
      <c r="BA77" s="7"/>
      <c r="BB77" s="7"/>
      <c r="BC77" s="7"/>
      <c r="BD77" s="7"/>
      <c r="BE77" s="7"/>
      <c r="BF77" s="7"/>
    </row>
    <row r="78" spans="1:58" ht="26" hidden="1" customHeight="1" x14ac:dyDescent="0.35">
      <c r="A78" s="42" t="str">
        <f>+VLOOKUP(D78,'DATA`S'!$B$8:$C$33,2,0)</f>
        <v>0003</v>
      </c>
      <c r="B78" s="42" t="str">
        <f>VLOOKUP(PRODUCTOS[[#This Row],[País]],PAISES!$B$4:$C$12,2,0)</f>
        <v>01</v>
      </c>
      <c r="C78" s="9" t="s">
        <v>1133</v>
      </c>
      <c r="D78" s="2" t="s">
        <v>5</v>
      </c>
      <c r="E78" s="2" t="s">
        <v>193</v>
      </c>
      <c r="F78" s="2" t="str">
        <f t="shared" si="3"/>
        <v>0003-01-00071</v>
      </c>
      <c r="G78" s="2" t="s">
        <v>1162</v>
      </c>
      <c r="H78" s="2" t="s">
        <v>1662</v>
      </c>
      <c r="I78" s="2"/>
      <c r="J78" s="2" t="str">
        <f>+VLOOKUP(PRODUCTOS[[#This Row],[id_producto]],PRIORIZACION!$G$11:$J$114,3,0)</f>
        <v>En Desarrollo</v>
      </c>
      <c r="K78" s="44">
        <f>+VLOOKUP(PRODUCTOS[[#This Row],[id_producto]],PRIORIZACION!$G$11:$J$112,4,0)</f>
        <v>0</v>
      </c>
      <c r="L78" s="2">
        <f>+VLOOKUP(PRODUCTOS[[#This Row],[id_producto]],PRIORIZACION!$G$11:$K$112,5,0)</f>
        <v>0</v>
      </c>
      <c r="M78" s="2" t="str">
        <f>+VLOOKUP(PRODUCTOS[[#This Row],[id_producto]],PRIORIZACION!$G$11:$L$112,6,0)</f>
        <v>Claudia</v>
      </c>
      <c r="N78" s="2" t="str">
        <f>+VLOOKUP(PRODUCTOS[[#This Row],[id_producto]],PRIORIZACION!$G$11:$S$114,7,0)</f>
        <v>GEE</v>
      </c>
      <c r="O78" s="2"/>
      <c r="P78" s="2"/>
      <c r="Q78" s="2"/>
      <c r="R78" s="2"/>
      <c r="S78" s="2"/>
      <c r="T78" s="2"/>
      <c r="U78" s="2"/>
      <c r="V78" s="2"/>
      <c r="W78" s="3"/>
      <c r="X78" s="7"/>
      <c r="AB78" s="7"/>
      <c r="AC78" s="38"/>
      <c r="AD78" s="7" t="str">
        <f>PRODUCTOS[[#This Row],[Nombre comercial]]</f>
        <v>AGROGEOMÁTICA - Monitoreo Viento - Chile</v>
      </c>
      <c r="AE78" s="7"/>
      <c r="AF78" s="7"/>
      <c r="AG78" s="122"/>
      <c r="AH78" s="7"/>
      <c r="AI78" s="7"/>
      <c r="AJ78" s="7"/>
      <c r="AK78" s="7"/>
      <c r="AL78" s="7"/>
      <c r="AM78" s="7"/>
      <c r="AN78" s="7"/>
      <c r="AO78" s="19"/>
      <c r="AP78" s="7"/>
      <c r="AQ78" s="7"/>
      <c r="AR78" s="7"/>
      <c r="AS78" s="7"/>
      <c r="AT78" s="191"/>
      <c r="AU78" s="7" t="s">
        <v>872</v>
      </c>
      <c r="AV78" s="102" t="str">
        <f>PRODUCTOS[[#This Row],[Data]]</f>
        <v>DATAAGRO</v>
      </c>
      <c r="AW78" s="7" t="str">
        <f>PRODUCTOS[[#This Row],[Tecnología]]</f>
        <v>GEE</v>
      </c>
      <c r="AX78" s="7"/>
      <c r="AY78" s="7"/>
      <c r="AZ78" s="7"/>
      <c r="BA78" s="7"/>
      <c r="BB78" s="7"/>
      <c r="BC78" s="7"/>
      <c r="BD78" s="7"/>
      <c r="BE78" s="7"/>
      <c r="BF78" s="7"/>
    </row>
    <row r="79" spans="1:58" ht="31.5" hidden="1" customHeight="1" x14ac:dyDescent="0.35">
      <c r="A79" s="42" t="str">
        <f>+VLOOKUP(D79,'DATA`S'!$B$8:$C$33,2,0)</f>
        <v>0003</v>
      </c>
      <c r="B79" s="42" t="str">
        <f>VLOOKUP(PRODUCTOS[[#This Row],[País]],PAISES!$B$4:$C$12,2,0)</f>
        <v>01</v>
      </c>
      <c r="C79" s="9" t="s">
        <v>1164</v>
      </c>
      <c r="D79" s="2" t="s">
        <v>5</v>
      </c>
      <c r="E79" s="2" t="s">
        <v>193</v>
      </c>
      <c r="F79" s="2" t="str">
        <f t="shared" si="3"/>
        <v>0003-01-00072</v>
      </c>
      <c r="G79" s="2" t="s">
        <v>1163</v>
      </c>
      <c r="H79" s="2" t="s">
        <v>1663</v>
      </c>
      <c r="I79" s="2"/>
      <c r="J79" s="2" t="str">
        <f>+VLOOKUP(PRODUCTOS[[#This Row],[id_producto]],PRIORIZACION!$G$11:$J$114,3,0)</f>
        <v>En Desarrollo</v>
      </c>
      <c r="K79" s="44">
        <f>+VLOOKUP(PRODUCTOS[[#This Row],[id_producto]],PRIORIZACION!$G$11:$J$112,4,0)</f>
        <v>0</v>
      </c>
      <c r="L79" s="2">
        <f>+VLOOKUP(PRODUCTOS[[#This Row],[id_producto]],PRIORIZACION!$G$11:$K$112,5,0)</f>
        <v>0</v>
      </c>
      <c r="M79" s="2" t="str">
        <f>+VLOOKUP(PRODUCTOS[[#This Row],[id_producto]],PRIORIZACION!$G$11:$L$112,6,0)</f>
        <v>Claudia</v>
      </c>
      <c r="N79" s="2" t="str">
        <f>+VLOOKUP(PRODUCTOS[[#This Row],[id_producto]],PRIORIZACION!$G$11:$S$114,7,0)</f>
        <v>GEE</v>
      </c>
      <c r="O79" s="2"/>
      <c r="P79" s="2"/>
      <c r="Q79" s="2"/>
      <c r="R79" s="2"/>
      <c r="S79" s="2"/>
      <c r="T79" s="2"/>
      <c r="U79" s="2"/>
      <c r="V79" s="2"/>
      <c r="W79" s="3"/>
      <c r="X79" s="7"/>
      <c r="AB79" s="7"/>
      <c r="AC79" s="13"/>
      <c r="AD79" s="7" t="str">
        <f>PRODUCTOS[[#This Row],[Nombre comercial]]</f>
        <v>AGROGEOMÁTICA - Riego Inteligente - Chile</v>
      </c>
      <c r="AE79" s="7"/>
      <c r="AF79" s="7"/>
      <c r="AG79" s="122"/>
      <c r="AH79" s="7"/>
      <c r="AI79" s="7"/>
      <c r="AJ79" s="7"/>
      <c r="AK79" s="7"/>
      <c r="AL79" s="7"/>
      <c r="AM79" s="7"/>
      <c r="AN79" s="7"/>
      <c r="AO79" s="19"/>
      <c r="AP79" s="7"/>
      <c r="AQ79" s="7"/>
      <c r="AR79" s="7"/>
      <c r="AS79" s="7"/>
      <c r="AT79" s="191"/>
      <c r="AU79" s="7" t="s">
        <v>872</v>
      </c>
      <c r="AV79" s="102" t="str">
        <f>PRODUCTOS[[#This Row],[Data]]</f>
        <v>DATAAGRO</v>
      </c>
      <c r="AW79" s="7" t="str">
        <f>PRODUCTOS[[#This Row],[Tecnología]]</f>
        <v>GEE</v>
      </c>
      <c r="AX79" s="7"/>
      <c r="AY79" s="7"/>
      <c r="AZ79" s="7"/>
      <c r="BA79" s="7"/>
      <c r="BB79" s="7"/>
      <c r="BC79" s="7"/>
      <c r="BD79" s="7"/>
      <c r="BE79" s="7"/>
      <c r="BF79" s="7"/>
    </row>
    <row r="80" spans="1:58" ht="24" hidden="1" x14ac:dyDescent="0.35">
      <c r="A80" s="42" t="str">
        <f>+VLOOKUP(D80,'DATA`S'!$B$8:$C$35,2,0)</f>
        <v>0004</v>
      </c>
      <c r="B80" s="42" t="str">
        <f>VLOOKUP(PRODUCTOS[[#This Row],[País]],PAISES!$B$4:$C$12,2,0)</f>
        <v>01</v>
      </c>
      <c r="C80" s="9" t="s">
        <v>1165</v>
      </c>
      <c r="D80" s="2" t="s">
        <v>6</v>
      </c>
      <c r="E80" s="2" t="s">
        <v>193</v>
      </c>
      <c r="F80" s="2" t="str">
        <f t="shared" si="3"/>
        <v>0004-01-00073</v>
      </c>
      <c r="G80" s="2" t="s">
        <v>1167</v>
      </c>
      <c r="H80" s="2" t="s">
        <v>1664</v>
      </c>
      <c r="I80" s="2"/>
      <c r="J80" s="2" t="str">
        <f>+VLOOKUP(PRODUCTOS[[#This Row],[id_producto]],PRIORIZACION!$G$11:$J$114,3,0)</f>
        <v>En pausa</v>
      </c>
      <c r="K80" s="44">
        <f>+VLOOKUP(PRODUCTOS[[#This Row],[id_producto]],PRIORIZACION!$G$11:$J$112,4,0)</f>
        <v>0</v>
      </c>
      <c r="L80" s="2">
        <f>+VLOOKUP(PRODUCTOS[[#This Row],[id_producto]],PRIORIZACION!$G$11:$K$112,5,0)</f>
        <v>0</v>
      </c>
      <c r="M80" s="2" t="str">
        <f>+VLOOKUP(PRODUCTOS[[#This Row],[id_producto]],PRIORIZACION!$G$11:$L$112,6,0)</f>
        <v>Astrid</v>
      </c>
      <c r="N80" s="2" t="str">
        <f>+VLOOKUP(PRODUCTOS[[#This Row],[id_producto]],PRIORIZACION!$G$11:$S$114,7,0)</f>
        <v>POWER BI</v>
      </c>
      <c r="O80" s="2"/>
      <c r="P80" s="2"/>
      <c r="Q80" s="2"/>
      <c r="R80" s="2"/>
      <c r="S80" s="2"/>
      <c r="T80" s="2"/>
      <c r="U80" s="2"/>
      <c r="V80" s="2"/>
      <c r="W80" s="3"/>
      <c r="X80" s="7"/>
      <c r="AB80" s="7"/>
      <c r="AC80" s="13"/>
      <c r="AD80" s="7" t="str">
        <f>PRODUCTOS[[#This Row],[Nombre comercial]]</f>
        <v>Comuna - Chile</v>
      </c>
      <c r="AE80" s="7"/>
      <c r="AF80" s="7"/>
      <c r="AG80" s="122"/>
      <c r="AH80" s="7"/>
      <c r="AI80" s="7"/>
      <c r="AJ80" s="7"/>
      <c r="AK80" s="7"/>
      <c r="AL80" s="7"/>
      <c r="AM80" s="7"/>
      <c r="AN80" s="7"/>
      <c r="AO80" s="186"/>
      <c r="AP80" s="7"/>
      <c r="AQ80" s="7"/>
      <c r="AR80" s="7"/>
      <c r="AS80" s="7"/>
      <c r="AT80" s="191">
        <v>2020</v>
      </c>
      <c r="AU80" s="7" t="s">
        <v>872</v>
      </c>
      <c r="AV80" s="102" t="str">
        <f>PRODUCTOS[[#This Row],[Data]]</f>
        <v>DATAMUNICIPIO</v>
      </c>
      <c r="AW80" s="7" t="str">
        <f>PRODUCTOS[[#This Row],[Tecnología]]</f>
        <v>POWER BI</v>
      </c>
      <c r="AX80" s="7"/>
      <c r="AY80" s="7"/>
      <c r="AZ80" s="7"/>
      <c r="BA80" s="7"/>
      <c r="BB80" s="7"/>
      <c r="BC80" s="7"/>
      <c r="BD80" s="7"/>
      <c r="BE80" s="7"/>
      <c r="BF80" s="7"/>
    </row>
    <row r="81" spans="1:58" ht="24" hidden="1" x14ac:dyDescent="0.35">
      <c r="A81" s="42" t="str">
        <f>+VLOOKUP(D81,'DATA`S'!$B$8:$C$35,2,0)</f>
        <v>0004</v>
      </c>
      <c r="B81" s="42" t="str">
        <f>VLOOKUP(PRODUCTOS[[#This Row],[País]],PAISES!$B$4:$C$12,2,0)</f>
        <v>01</v>
      </c>
      <c r="C81" s="9" t="s">
        <v>1168</v>
      </c>
      <c r="D81" s="2" t="s">
        <v>6</v>
      </c>
      <c r="E81" s="2" t="s">
        <v>193</v>
      </c>
      <c r="F81" s="2" t="str">
        <f t="shared" si="3"/>
        <v>0004-01-00074</v>
      </c>
      <c r="G81" s="2" t="s">
        <v>1174</v>
      </c>
      <c r="H81" s="2" t="s">
        <v>1665</v>
      </c>
      <c r="I81" s="2"/>
      <c r="J81" s="2" t="e">
        <f>+VLOOKUP(PRODUCTOS[[#This Row],[id_producto]],PRIORIZACION!$G$11:$J$114,3,0)</f>
        <v>#N/A</v>
      </c>
      <c r="K81" s="44" t="e">
        <f>+VLOOKUP(PRODUCTOS[[#This Row],[id_producto]],PRIORIZACION!$G$11:$J$112,4,0)</f>
        <v>#N/A</v>
      </c>
      <c r="L81" s="2" t="e">
        <f>+VLOOKUP(PRODUCTOS[[#This Row],[id_producto]],PRIORIZACION!$G$11:$K$112,5,0)</f>
        <v>#N/A</v>
      </c>
      <c r="M81" s="2" t="e">
        <f>+VLOOKUP(PRODUCTOS[[#This Row],[id_producto]],PRIORIZACION!$G$11:$L$112,6,0)</f>
        <v>#N/A</v>
      </c>
      <c r="N81" s="2" t="e">
        <f>+VLOOKUP(PRODUCTOS[[#This Row],[id_producto]],PRIORIZACION!$G$11:$S$114,7,0)</f>
        <v>#N/A</v>
      </c>
      <c r="O81" s="2"/>
      <c r="P81" s="2"/>
      <c r="Q81" s="2"/>
      <c r="R81" s="2"/>
      <c r="S81" s="2"/>
      <c r="T81" s="2"/>
      <c r="U81" s="2"/>
      <c r="V81" s="2"/>
      <c r="W81" s="3"/>
      <c r="X81" s="7"/>
      <c r="AB81" s="7"/>
      <c r="AC81" s="13"/>
      <c r="AD81" s="7" t="str">
        <f>PRODUCTOS[[#This Row],[Nombre comercial]]</f>
        <v>Desarrollo y Equidad - Educación - Chile</v>
      </c>
      <c r="AE81" s="7"/>
      <c r="AF81" s="7"/>
      <c r="AG81" s="122"/>
      <c r="AH81" s="7"/>
      <c r="AI81" s="7"/>
      <c r="AJ81" s="7"/>
      <c r="AK81" s="7"/>
      <c r="AL81" s="7"/>
      <c r="AM81" s="7"/>
      <c r="AN81" s="7"/>
      <c r="AO81" s="186"/>
      <c r="AP81" s="7"/>
      <c r="AQ81" s="7"/>
      <c r="AR81" s="7"/>
      <c r="AS81" s="7"/>
      <c r="AT81" s="193"/>
      <c r="AU81" s="7" t="s">
        <v>872</v>
      </c>
      <c r="AV81" s="102" t="str">
        <f>PRODUCTOS[[#This Row],[Data]]</f>
        <v>DATAMUNICIPIO</v>
      </c>
      <c r="AW81" s="7" t="e">
        <f>PRODUCTOS[[#This Row],[Tecnología]]</f>
        <v>#N/A</v>
      </c>
      <c r="AX81" s="7"/>
      <c r="AY81" s="7"/>
      <c r="AZ81" s="7"/>
      <c r="BA81" s="7"/>
      <c r="BB81" s="7"/>
      <c r="BC81" s="7"/>
      <c r="BD81" s="7"/>
      <c r="BE81" s="7"/>
      <c r="BF81" s="7"/>
    </row>
    <row r="82" spans="1:58" ht="29.5" hidden="1" customHeight="1" x14ac:dyDescent="0.35">
      <c r="A82" s="42" t="str">
        <f>+VLOOKUP(D82,'DATA`S'!$B$8:$C$35,2,0)</f>
        <v>0004</v>
      </c>
      <c r="B82" s="42" t="str">
        <f>VLOOKUP(PRODUCTOS[[#This Row],[País]],PAISES!$B$4:$C$12,2,0)</f>
        <v>01</v>
      </c>
      <c r="C82" s="9" t="s">
        <v>1169</v>
      </c>
      <c r="D82" s="2" t="s">
        <v>6</v>
      </c>
      <c r="E82" s="2" t="s">
        <v>193</v>
      </c>
      <c r="F82" s="2" t="str">
        <f t="shared" si="3"/>
        <v>0004-01-00075</v>
      </c>
      <c r="G82" s="2" t="s">
        <v>1180</v>
      </c>
      <c r="H82" s="2" t="s">
        <v>1666</v>
      </c>
      <c r="I82" s="2"/>
      <c r="J82" s="2" t="str">
        <f>+VLOOKUP(PRODUCTOS[[#This Row],[id_producto]],PRIORIZACION!$G$11:$J$114,3,0)</f>
        <v>En pausa</v>
      </c>
      <c r="K82" s="44">
        <f>+VLOOKUP(PRODUCTOS[[#This Row],[id_producto]],PRIORIZACION!$G$11:$J$112,4,0)</f>
        <v>0</v>
      </c>
      <c r="L82" s="2">
        <f>+VLOOKUP(PRODUCTOS[[#This Row],[id_producto]],PRIORIZACION!$G$11:$K$112,5,0)</f>
        <v>0</v>
      </c>
      <c r="M82" s="2" t="str">
        <f>+VLOOKUP(PRODUCTOS[[#This Row],[id_producto]],PRIORIZACION!$G$11:$L$112,6,0)</f>
        <v>Astrid</v>
      </c>
      <c r="N82" s="2" t="str">
        <f>+VLOOKUP(PRODUCTOS[[#This Row],[id_producto]],PRIORIZACION!$G$11:$S$114,7,0)</f>
        <v>POWER BI</v>
      </c>
      <c r="O82" s="2"/>
      <c r="P82" s="2"/>
      <c r="Q82" s="2"/>
      <c r="R82" s="2"/>
      <c r="S82" s="2"/>
      <c r="T82" s="2"/>
      <c r="U82" s="2"/>
      <c r="V82" s="2"/>
      <c r="W82" s="3"/>
      <c r="X82" s="7"/>
      <c r="AB82" s="7"/>
      <c r="AC82" s="13"/>
      <c r="AD82" s="7" t="str">
        <f>PRODUCTOS[[#This Row],[Nombre comercial]]</f>
        <v>Hogar y Vivienda - Saneamiento y Equipamiento - Chile</v>
      </c>
      <c r="AE82" s="7"/>
      <c r="AF82" s="7"/>
      <c r="AG82" s="122"/>
      <c r="AH82" s="7"/>
      <c r="AI82" s="7"/>
      <c r="AJ82" s="7"/>
      <c r="AK82" s="7"/>
      <c r="AL82" s="7"/>
      <c r="AM82" s="7"/>
      <c r="AN82" s="7"/>
      <c r="AO82" s="186"/>
      <c r="AP82" s="7"/>
      <c r="AQ82" s="7"/>
      <c r="AR82" s="7"/>
      <c r="AS82" s="7"/>
      <c r="AT82" s="193"/>
      <c r="AU82" s="7" t="s">
        <v>872</v>
      </c>
      <c r="AV82" s="102" t="str">
        <f>PRODUCTOS[[#This Row],[Data]]</f>
        <v>DATAMUNICIPIO</v>
      </c>
      <c r="AW82" s="7" t="str">
        <f>PRODUCTOS[[#This Row],[Tecnología]]</f>
        <v>POWER BI</v>
      </c>
      <c r="AX82" s="7"/>
      <c r="AY82" s="7"/>
      <c r="AZ82" s="7"/>
      <c r="BA82" s="7"/>
      <c r="BB82" s="7"/>
      <c r="BC82" s="7"/>
      <c r="BD82" s="7"/>
      <c r="BE82" s="7"/>
      <c r="BF82" s="7"/>
    </row>
    <row r="83" spans="1:58" ht="24" hidden="1" x14ac:dyDescent="0.35">
      <c r="A83" s="42" t="str">
        <f>+VLOOKUP(D83,'DATA`S'!$B$8:$C$35,2,0)</f>
        <v>0004</v>
      </c>
      <c r="B83" s="42" t="str">
        <f>VLOOKUP(PRODUCTOS[[#This Row],[País]],PAISES!$B$4:$C$12,2,0)</f>
        <v>01</v>
      </c>
      <c r="C83" s="9" t="s">
        <v>1170</v>
      </c>
      <c r="D83" s="2" t="s">
        <v>6</v>
      </c>
      <c r="E83" s="2" t="s">
        <v>193</v>
      </c>
      <c r="F83" s="2" t="str">
        <f t="shared" si="3"/>
        <v>0004-01-00076</v>
      </c>
      <c r="G83" s="2" t="s">
        <v>348</v>
      </c>
      <c r="H83" s="2" t="s">
        <v>1667</v>
      </c>
      <c r="I83" s="2"/>
      <c r="J83" s="2" t="str">
        <f>+VLOOKUP(PRODUCTOS[[#This Row],[id_producto]],PRIORIZACION!$G$11:$J$114,3,0)</f>
        <v>En pausa</v>
      </c>
      <c r="K83" s="44">
        <f>+VLOOKUP(PRODUCTOS[[#This Row],[id_producto]],PRIORIZACION!$G$11:$J$112,4,0)</f>
        <v>0</v>
      </c>
      <c r="L83" s="2">
        <f>+VLOOKUP(PRODUCTOS[[#This Row],[id_producto]],PRIORIZACION!$G$11:$K$112,5,0)</f>
        <v>0</v>
      </c>
      <c r="M83" s="2" t="str">
        <f>+VLOOKUP(PRODUCTOS[[#This Row],[id_producto]],PRIORIZACION!$G$11:$L$112,6,0)</f>
        <v>Astrid</v>
      </c>
      <c r="N83" s="2" t="str">
        <f>+VLOOKUP(PRODUCTOS[[#This Row],[id_producto]],PRIORIZACION!$G$11:$S$114,7,0)</f>
        <v>POWER BI</v>
      </c>
      <c r="O83" s="2"/>
      <c r="P83" s="2"/>
      <c r="Q83" s="2"/>
      <c r="R83" s="2"/>
      <c r="S83" s="2"/>
      <c r="T83" s="2"/>
      <c r="U83" s="2"/>
      <c r="V83" s="2"/>
      <c r="W83" s="3"/>
      <c r="X83" s="7"/>
      <c r="AB83" s="7"/>
      <c r="AC83" s="13"/>
      <c r="AD83" s="7" t="str">
        <f>PRODUCTOS[[#This Row],[Nombre comercial]]</f>
        <v>Gestión Municipal - Chile</v>
      </c>
      <c r="AE83" s="7"/>
      <c r="AF83" s="7"/>
      <c r="AG83" s="122"/>
      <c r="AH83" s="7"/>
      <c r="AI83" s="7"/>
      <c r="AJ83" s="7"/>
      <c r="AK83" s="7"/>
      <c r="AL83" s="7"/>
      <c r="AM83" s="7"/>
      <c r="AN83" s="7"/>
      <c r="AO83" s="186"/>
      <c r="AP83" s="7"/>
      <c r="AQ83" s="7"/>
      <c r="AR83" s="7"/>
      <c r="AS83" s="7"/>
      <c r="AT83" s="191">
        <v>2019</v>
      </c>
      <c r="AU83" s="7" t="s">
        <v>872</v>
      </c>
      <c r="AV83" s="102" t="str">
        <f>PRODUCTOS[[#This Row],[Data]]</f>
        <v>DATAMUNICIPIO</v>
      </c>
      <c r="AW83" s="7" t="str">
        <f>PRODUCTOS[[#This Row],[Tecnología]]</f>
        <v>POWER BI</v>
      </c>
      <c r="AX83" s="7"/>
      <c r="AY83" s="7"/>
      <c r="AZ83" s="7"/>
      <c r="BA83" s="7"/>
      <c r="BB83" s="7"/>
      <c r="BC83" s="7"/>
      <c r="BD83" s="7"/>
      <c r="BE83" s="7"/>
      <c r="BF83" s="7"/>
    </row>
    <row r="84" spans="1:58" ht="24" hidden="1" x14ac:dyDescent="0.35">
      <c r="A84" s="42" t="str">
        <f>+VLOOKUP(D84,'DATA`S'!$B$8:$C$35,2,0)</f>
        <v>0004</v>
      </c>
      <c r="B84" s="42" t="str">
        <f>VLOOKUP(PRODUCTOS[[#This Row],[País]],PAISES!$B$4:$C$12,2,0)</f>
        <v>01</v>
      </c>
      <c r="C84" s="9" t="s">
        <v>1171</v>
      </c>
      <c r="D84" s="2" t="s">
        <v>6</v>
      </c>
      <c r="E84" s="2" t="s">
        <v>193</v>
      </c>
      <c r="F84" s="2" t="str">
        <f t="shared" si="3"/>
        <v>0004-01-00077</v>
      </c>
      <c r="G84" s="2" t="s">
        <v>727</v>
      </c>
      <c r="H84" s="2" t="s">
        <v>1668</v>
      </c>
      <c r="I84" s="2"/>
      <c r="J84" s="2" t="str">
        <f>+VLOOKUP(PRODUCTOS[[#This Row],[id_producto]],PRIORIZACION!$G$11:$J$114,3,0)</f>
        <v>En pausa</v>
      </c>
      <c r="K84" s="44">
        <f>+VLOOKUP(PRODUCTOS[[#This Row],[id_producto]],PRIORIZACION!$G$11:$J$112,4,0)</f>
        <v>0</v>
      </c>
      <c r="L84" s="2">
        <f>+VLOOKUP(PRODUCTOS[[#This Row],[id_producto]],PRIORIZACION!$G$11:$K$112,5,0)</f>
        <v>0</v>
      </c>
      <c r="M84" s="2" t="str">
        <f>+VLOOKUP(PRODUCTOS[[#This Row],[id_producto]],PRIORIZACION!$G$11:$L$112,6,0)</f>
        <v>Astrid</v>
      </c>
      <c r="N84" s="2" t="str">
        <f>+VLOOKUP(PRODUCTOS[[#This Row],[id_producto]],PRIORIZACION!$G$11:$S$114,7,0)</f>
        <v>POWER BI</v>
      </c>
      <c r="O84" s="2"/>
      <c r="P84" s="2"/>
      <c r="Q84" s="2"/>
      <c r="R84" s="2"/>
      <c r="S84" s="2"/>
      <c r="T84" s="2"/>
      <c r="U84" s="2"/>
      <c r="V84" s="2"/>
      <c r="W84" s="3"/>
      <c r="X84" s="7"/>
      <c r="AB84" s="7"/>
      <c r="AC84" s="13"/>
      <c r="AD84" s="7" t="str">
        <f>PRODUCTOS[[#This Row],[Nombre comercial]]</f>
        <v>Planificación Territorial - Chile</v>
      </c>
      <c r="AE84" s="7"/>
      <c r="AF84" s="7"/>
      <c r="AG84" s="122"/>
      <c r="AH84" s="7"/>
      <c r="AI84" s="7"/>
      <c r="AJ84" s="7"/>
      <c r="AK84" s="7"/>
      <c r="AL84" s="7"/>
      <c r="AM84" s="7"/>
      <c r="AN84" s="7"/>
      <c r="AO84" s="186"/>
      <c r="AP84" s="7"/>
      <c r="AQ84" s="7"/>
      <c r="AR84" s="7"/>
      <c r="AS84" s="7"/>
      <c r="AT84" s="193"/>
      <c r="AU84" s="7" t="s">
        <v>872</v>
      </c>
      <c r="AV84" s="102" t="str">
        <f>PRODUCTOS[[#This Row],[Data]]</f>
        <v>DATAMUNICIPIO</v>
      </c>
      <c r="AW84" s="7" t="str">
        <f>PRODUCTOS[[#This Row],[Tecnología]]</f>
        <v>POWER BI</v>
      </c>
      <c r="AX84" s="7"/>
      <c r="AY84" s="7"/>
      <c r="AZ84" s="7"/>
      <c r="BA84" s="7"/>
      <c r="BB84" s="7"/>
      <c r="BC84" s="7"/>
      <c r="BD84" s="7"/>
      <c r="BE84" s="7"/>
      <c r="BF84" s="7"/>
    </row>
    <row r="85" spans="1:58" ht="24" hidden="1" x14ac:dyDescent="0.35">
      <c r="A85" s="42" t="str">
        <f>+VLOOKUP(D85,'DATA`S'!$B$8:$C$35,2,0)</f>
        <v>0004</v>
      </c>
      <c r="B85" s="42" t="str">
        <f>VLOOKUP(PRODUCTOS[[#This Row],[País]],PAISES!$B$4:$C$12,2,0)</f>
        <v>01</v>
      </c>
      <c r="C85" s="9" t="s">
        <v>1177</v>
      </c>
      <c r="D85" s="2" t="s">
        <v>6</v>
      </c>
      <c r="E85" s="2" t="s">
        <v>193</v>
      </c>
      <c r="F85" s="2" t="str">
        <f t="shared" si="3"/>
        <v>0004-01-00078</v>
      </c>
      <c r="G85" s="2" t="s">
        <v>1175</v>
      </c>
      <c r="H85" s="2" t="s">
        <v>1669</v>
      </c>
      <c r="I85" s="2"/>
      <c r="J85" s="2" t="e">
        <f>+VLOOKUP(PRODUCTOS[[#This Row],[id_producto]],PRIORIZACION!$G$11:$J$114,3,0)</f>
        <v>#N/A</v>
      </c>
      <c r="K85" s="44" t="e">
        <f>+VLOOKUP(PRODUCTOS[[#This Row],[id_producto]],PRIORIZACION!$G$11:$J$112,4,0)</f>
        <v>#N/A</v>
      </c>
      <c r="L85" s="2" t="e">
        <f>+VLOOKUP(PRODUCTOS[[#This Row],[id_producto]],PRIORIZACION!$G$11:$K$112,5,0)</f>
        <v>#N/A</v>
      </c>
      <c r="M85" s="2" t="e">
        <f>+VLOOKUP(PRODUCTOS[[#This Row],[id_producto]],PRIORIZACION!$G$11:$L$112,6,0)</f>
        <v>#N/A</v>
      </c>
      <c r="N85" s="2" t="e">
        <f>+VLOOKUP(PRODUCTOS[[#This Row],[id_producto]],PRIORIZACION!$G$11:$S$114,7,0)</f>
        <v>#N/A</v>
      </c>
      <c r="O85" s="2"/>
      <c r="P85" s="2"/>
      <c r="Q85" s="2"/>
      <c r="R85" s="2"/>
      <c r="S85" s="2"/>
      <c r="T85" s="2"/>
      <c r="U85" s="2"/>
      <c r="V85" s="2"/>
      <c r="W85" s="3"/>
      <c r="X85" s="7"/>
      <c r="AB85" s="7"/>
      <c r="AC85" s="13"/>
      <c r="AD85" s="7" t="str">
        <f>PRODUCTOS[[#This Row],[Nombre comercial]]</f>
        <v>Desarrollo y Equidad- Empleo - Chile</v>
      </c>
      <c r="AE85" s="7"/>
      <c r="AF85" s="7"/>
      <c r="AG85" s="122"/>
      <c r="AH85" s="7"/>
      <c r="AI85" s="7"/>
      <c r="AJ85" s="7"/>
      <c r="AK85" s="7"/>
      <c r="AL85" s="7"/>
      <c r="AM85" s="7"/>
      <c r="AN85" s="7"/>
      <c r="AO85" s="186"/>
      <c r="AP85" s="7"/>
      <c r="AQ85" s="7"/>
      <c r="AR85" s="7"/>
      <c r="AS85" s="7"/>
      <c r="AT85" s="191" t="s">
        <v>1179</v>
      </c>
      <c r="AU85" s="7" t="s">
        <v>872</v>
      </c>
      <c r="AV85" s="102" t="str">
        <f>PRODUCTOS[[#This Row],[Data]]</f>
        <v>DATAMUNICIPIO</v>
      </c>
      <c r="AW85" s="7" t="e">
        <f>PRODUCTOS[[#This Row],[Tecnología]]</f>
        <v>#N/A</v>
      </c>
      <c r="AX85" s="7"/>
      <c r="AY85" s="7"/>
      <c r="AZ85" s="7"/>
      <c r="BA85" s="7"/>
      <c r="BB85" s="7"/>
      <c r="BC85" s="7"/>
      <c r="BD85" s="7"/>
      <c r="BE85" s="7"/>
      <c r="BF85" s="7"/>
    </row>
    <row r="86" spans="1:58" ht="24" hidden="1" x14ac:dyDescent="0.35">
      <c r="A86" s="42" t="str">
        <f>+VLOOKUP(D86,'DATA`S'!$B$8:$C$35,2,0)</f>
        <v>0004</v>
      </c>
      <c r="B86" s="42" t="str">
        <f>VLOOKUP(PRODUCTOS[[#This Row],[País]],PAISES!$B$4:$C$12,2,0)</f>
        <v>01</v>
      </c>
      <c r="C86" s="9" t="s">
        <v>1178</v>
      </c>
      <c r="D86" s="2" t="s">
        <v>6</v>
      </c>
      <c r="E86" s="2" t="s">
        <v>193</v>
      </c>
      <c r="F86" s="2" t="str">
        <f t="shared" si="3"/>
        <v>0004-01-00079</v>
      </c>
      <c r="G86" s="2" t="s">
        <v>1176</v>
      </c>
      <c r="H86" s="2" t="s">
        <v>1670</v>
      </c>
      <c r="I86" s="2"/>
      <c r="J86" s="2" t="e">
        <f>+VLOOKUP(PRODUCTOS[[#This Row],[id_producto]],PRIORIZACION!$G$11:$J$114,3,0)</f>
        <v>#N/A</v>
      </c>
      <c r="K86" s="44" t="e">
        <f>+VLOOKUP(PRODUCTOS[[#This Row],[id_producto]],PRIORIZACION!$G$11:$J$112,4,0)</f>
        <v>#N/A</v>
      </c>
      <c r="L86" s="2" t="e">
        <f>+VLOOKUP(PRODUCTOS[[#This Row],[id_producto]],PRIORIZACION!$G$11:$K$112,5,0)</f>
        <v>#N/A</v>
      </c>
      <c r="M86" s="2" t="e">
        <f>+VLOOKUP(PRODUCTOS[[#This Row],[id_producto]],PRIORIZACION!$G$11:$L$112,6,0)</f>
        <v>#N/A</v>
      </c>
      <c r="N86" s="2" t="e">
        <f>+VLOOKUP(PRODUCTOS[[#This Row],[id_producto]],PRIORIZACION!$G$11:$S$114,7,0)</f>
        <v>#N/A</v>
      </c>
      <c r="O86" s="2"/>
      <c r="P86" s="2"/>
      <c r="Q86" s="2"/>
      <c r="R86" s="2"/>
      <c r="S86" s="2"/>
      <c r="T86" s="2"/>
      <c r="U86" s="2"/>
      <c r="V86" s="2"/>
      <c r="W86" s="3"/>
      <c r="X86" s="7"/>
      <c r="AB86" s="7"/>
      <c r="AC86" s="13"/>
      <c r="AD86" s="7" t="str">
        <f>PRODUCTOS[[#This Row],[Nombre comercial]]</f>
        <v>Desarrollo y Equidad - Ingresos - Chile</v>
      </c>
      <c r="AE86" s="7"/>
      <c r="AF86" s="7"/>
      <c r="AG86" s="122"/>
      <c r="AH86" s="7"/>
      <c r="AI86" s="7"/>
      <c r="AJ86" s="7"/>
      <c r="AK86" s="7"/>
      <c r="AL86" s="7"/>
      <c r="AM86" s="7"/>
      <c r="AN86" s="7"/>
      <c r="AO86" s="186"/>
      <c r="AP86" s="7"/>
      <c r="AQ86" s="7"/>
      <c r="AR86" s="7"/>
      <c r="AS86" s="7"/>
      <c r="AT86" s="191" t="s">
        <v>1181</v>
      </c>
      <c r="AU86" s="7" t="s">
        <v>872</v>
      </c>
      <c r="AV86" s="102" t="str">
        <f>PRODUCTOS[[#This Row],[Data]]</f>
        <v>DATAMUNICIPIO</v>
      </c>
      <c r="AW86" s="7" t="e">
        <f>PRODUCTOS[[#This Row],[Tecnología]]</f>
        <v>#N/A</v>
      </c>
      <c r="AX86" s="7"/>
      <c r="AY86" s="7"/>
      <c r="AZ86" s="7"/>
      <c r="BA86" s="7"/>
      <c r="BB86" s="7"/>
      <c r="BC86" s="7"/>
      <c r="BD86" s="7"/>
      <c r="BE86" s="7"/>
      <c r="BF86" s="7"/>
    </row>
    <row r="87" spans="1:58" ht="72.5" hidden="1" x14ac:dyDescent="0.35">
      <c r="A87" s="42" t="str">
        <f>+VLOOKUP(D87,'DATA`S'!$B$8:$C$35,2,0)</f>
        <v>0001</v>
      </c>
      <c r="B87" s="42" t="str">
        <f>VLOOKUP(PRODUCTOS[[#This Row],[País]],PAISES!$B$4:$C$12,2,0)</f>
        <v>01</v>
      </c>
      <c r="C87" s="9" t="s">
        <v>1208</v>
      </c>
      <c r="D87" s="2" t="s">
        <v>3</v>
      </c>
      <c r="E87" s="2" t="s">
        <v>193</v>
      </c>
      <c r="F87" s="2" t="str">
        <f t="shared" si="3"/>
        <v>0001-01-00080</v>
      </c>
      <c r="G87" s="2" t="s">
        <v>1188</v>
      </c>
      <c r="H87" s="2" t="s">
        <v>1636</v>
      </c>
      <c r="I87" s="204" t="s">
        <v>1596</v>
      </c>
      <c r="J87" s="2" t="str">
        <f>+VLOOKUP(PRODUCTOS[[#This Row],[id_producto]],PRIORIZACION!$G$11:$J$114,3,0)</f>
        <v>No Iniciado</v>
      </c>
      <c r="K87" s="44">
        <f>+VLOOKUP(PRODUCTOS[[#This Row],[id_producto]],PRIORIZACION!$G$11:$J$112,4,0)</f>
        <v>0</v>
      </c>
      <c r="L87" s="2">
        <f>+VLOOKUP(PRODUCTOS[[#This Row],[id_producto]],PRIORIZACION!$G$11:$K$112,5,0)</f>
        <v>0</v>
      </c>
      <c r="M87" s="2">
        <f>+VLOOKUP(PRODUCTOS[[#This Row],[id_producto]],PRIORIZACION!$G$11:$L$112,6,0)</f>
        <v>0</v>
      </c>
      <c r="N87" s="2">
        <f>+VLOOKUP(PRODUCTOS[[#This Row],[id_producto]],PRIORIZACION!$G$11:$S$114,7,0)</f>
        <v>0</v>
      </c>
      <c r="O87" s="2"/>
      <c r="P87" s="2"/>
      <c r="Q87" s="2"/>
      <c r="R87" s="2"/>
      <c r="S87" s="2"/>
      <c r="T87" s="2"/>
      <c r="U87" s="2"/>
      <c r="V87" s="2"/>
      <c r="W87" s="3"/>
      <c r="X87" s="7"/>
      <c r="AB87" s="7"/>
      <c r="AC87" s="13"/>
      <c r="AD87" s="7" t="str">
        <f>PRODUCTOS[[#This Row],[Nombre comercial]]</f>
        <v>Salud 24/7 - Chile</v>
      </c>
      <c r="AG87" s="123"/>
      <c r="AO87" s="47"/>
      <c r="AU87" s="54" t="s">
        <v>872</v>
      </c>
      <c r="AV87" t="str">
        <f>PRODUCTOS[[#This Row],[Data]]</f>
        <v>DATASALUD</v>
      </c>
      <c r="AW87">
        <f>PRODUCTOS[[#This Row],[Tecnología]]</f>
        <v>0</v>
      </c>
      <c r="AY87" t="s">
        <v>957</v>
      </c>
    </row>
    <row r="88" spans="1:58" ht="24.5" hidden="1" x14ac:dyDescent="0.35">
      <c r="A88" s="42" t="str">
        <f>+VLOOKUP(D88,'DATA`S'!$B$8:$C$35,2,0)</f>
        <v>0001</v>
      </c>
      <c r="B88" s="42" t="str">
        <f>VLOOKUP(PRODUCTOS[[#This Row],[País]],PAISES!$B$4:$C$12,2,0)</f>
        <v>01</v>
      </c>
      <c r="C88" s="9" t="s">
        <v>1209</v>
      </c>
      <c r="D88" s="2" t="s">
        <v>3</v>
      </c>
      <c r="E88" s="2" t="s">
        <v>193</v>
      </c>
      <c r="F88" s="2" t="str">
        <f t="shared" si="3"/>
        <v>0001-01-00081</v>
      </c>
      <c r="G88" s="2" t="s">
        <v>761</v>
      </c>
      <c r="H88" s="2"/>
      <c r="I88" s="2"/>
      <c r="J88" s="2" t="str">
        <f>+VLOOKUP(PRODUCTOS[[#This Row],[id_producto]],PRIORIZACION!$G$11:$J$114,3,0)</f>
        <v>En Desarrollo</v>
      </c>
      <c r="K88" s="44">
        <f>+VLOOKUP(PRODUCTOS[[#This Row],[id_producto]],PRIORIZACION!$G$11:$J$112,4,0)</f>
        <v>0.1</v>
      </c>
      <c r="L88" s="2" t="str">
        <f>+VLOOKUP(PRODUCTOS[[#This Row],[id_producto]],PRIORIZACION!$G$11:$K$112,5,0)</f>
        <v>Patricio</v>
      </c>
      <c r="M88" s="2" t="str">
        <f>+VLOOKUP(PRODUCTOS[[#This Row],[id_producto]],PRIORIZACION!$G$11:$L$112,6,0)</f>
        <v>Carolina</v>
      </c>
      <c r="N88" s="2" t="str">
        <f>+VLOOKUP(PRODUCTOS[[#This Row],[id_producto]],PRIORIZACION!$G$11:$S$114,7,0)</f>
        <v>POWER BI</v>
      </c>
      <c r="O88" s="2"/>
      <c r="P88" s="2"/>
      <c r="Q88" s="2"/>
      <c r="R88" s="2"/>
      <c r="S88" s="2"/>
      <c r="T88" s="2"/>
      <c r="U88" s="2"/>
      <c r="V88" s="2"/>
      <c r="W88" s="3"/>
      <c r="X88" s="7"/>
      <c r="AB88" s="7"/>
      <c r="AC88" s="13"/>
      <c r="AD88" s="7">
        <f>PRODUCTOS[[#This Row],[Nombre comercial]]</f>
        <v>0</v>
      </c>
      <c r="AG88" s="123"/>
      <c r="AO88" s="47"/>
      <c r="AU88" s="54" t="s">
        <v>872</v>
      </c>
      <c r="AV88" t="str">
        <f>PRODUCTOS[[#This Row],[Data]]</f>
        <v>DATASALUD</v>
      </c>
      <c r="AW88" t="str">
        <f>PRODUCTOS[[#This Row],[Tecnología]]</f>
        <v>POWER BI</v>
      </c>
    </row>
    <row r="89" spans="1:58" ht="24.5" hidden="1" x14ac:dyDescent="0.35">
      <c r="A89" s="42" t="str">
        <f>+VLOOKUP(D89,'DATA`S'!$B$8:$C$35,2,0)</f>
        <v>0001</v>
      </c>
      <c r="B89" s="42" t="str">
        <f>VLOOKUP(PRODUCTOS[[#This Row],[País]],PAISES!$B$4:$C$12,2,0)</f>
        <v>01</v>
      </c>
      <c r="C89" s="9" t="s">
        <v>1210</v>
      </c>
      <c r="D89" s="2" t="s">
        <v>3</v>
      </c>
      <c r="E89" s="2" t="s">
        <v>193</v>
      </c>
      <c r="F89" s="2" t="str">
        <f t="shared" si="3"/>
        <v>0001-01-00082</v>
      </c>
      <c r="G89" s="2" t="s">
        <v>762</v>
      </c>
      <c r="H89" s="2"/>
      <c r="I89" s="2"/>
      <c r="J89" s="2" t="str">
        <f>+VLOOKUP(PRODUCTOS[[#This Row],[id_producto]],PRIORIZACION!$G$11:$J$114,3,0)</f>
        <v>En Desarrollo</v>
      </c>
      <c r="K89" s="44">
        <f>+VLOOKUP(PRODUCTOS[[#This Row],[id_producto]],PRIORIZACION!$G$11:$J$112,4,0)</f>
        <v>0.1</v>
      </c>
      <c r="L89" s="2" t="str">
        <f>+VLOOKUP(PRODUCTOS[[#This Row],[id_producto]],PRIORIZACION!$G$11:$K$112,5,0)</f>
        <v>Patricio</v>
      </c>
      <c r="M89" s="2" t="str">
        <f>+VLOOKUP(PRODUCTOS[[#This Row],[id_producto]],PRIORIZACION!$G$11:$L$112,6,0)</f>
        <v>Carolina</v>
      </c>
      <c r="N89" s="2" t="str">
        <f>+VLOOKUP(PRODUCTOS[[#This Row],[id_producto]],PRIORIZACION!$G$11:$S$114,7,0)</f>
        <v>POWER BI</v>
      </c>
      <c r="O89" s="2"/>
      <c r="P89" s="2"/>
      <c r="Q89" s="2"/>
      <c r="R89" s="2"/>
      <c r="S89" s="2"/>
      <c r="T89" s="2"/>
      <c r="U89" s="2"/>
      <c r="V89" s="2"/>
      <c r="W89" s="3"/>
      <c r="X89" s="7"/>
      <c r="AB89" s="7"/>
      <c r="AC89" s="13"/>
      <c r="AD89" s="7">
        <f>PRODUCTOS[[#This Row],[Nombre comercial]]</f>
        <v>0</v>
      </c>
      <c r="AG89" s="123"/>
      <c r="AO89" s="47"/>
      <c r="AU89" s="54" t="s">
        <v>872</v>
      </c>
      <c r="AV89" t="str">
        <f>PRODUCTOS[[#This Row],[Data]]</f>
        <v>DATASALUD</v>
      </c>
      <c r="AW89" t="str">
        <f>PRODUCTOS[[#This Row],[Tecnología]]</f>
        <v>POWER BI</v>
      </c>
    </row>
    <row r="90" spans="1:58" ht="78" hidden="1" x14ac:dyDescent="0.35">
      <c r="A90" s="42" t="str">
        <f>+VLOOKUP(D90,'DATA`S'!$B$8:$C$35,2,0)</f>
        <v>0001</v>
      </c>
      <c r="B90" s="42" t="str">
        <f>VLOOKUP(PRODUCTOS[[#This Row],[País]],PAISES!$B$4:$C$12,2,0)</f>
        <v>02</v>
      </c>
      <c r="C90" s="9" t="s">
        <v>1215</v>
      </c>
      <c r="D90" s="2" t="s">
        <v>3</v>
      </c>
      <c r="E90" s="2" t="s">
        <v>765</v>
      </c>
      <c r="F90" s="2" t="str">
        <f t="shared" si="3"/>
        <v>0001-02-00083</v>
      </c>
      <c r="G90" s="2" t="s">
        <v>1117</v>
      </c>
      <c r="H90" s="2" t="s">
        <v>1671</v>
      </c>
      <c r="I90" s="2"/>
      <c r="J90" s="2" t="str">
        <f>+VLOOKUP(PRODUCTOS[[#This Row],[id_producto]],PRIORIZACION!$G$11:$J$114,3,0)</f>
        <v>Publicado</v>
      </c>
      <c r="K90" s="44">
        <f>+VLOOKUP(PRODUCTOS[[#This Row],[id_producto]],PRIORIZACION!$G$11:$J$112,4,0)</f>
        <v>1</v>
      </c>
      <c r="L90" s="2">
        <f>+VLOOKUP(PRODUCTOS[[#This Row],[id_producto]],PRIORIZACION!$G$11:$K$112,5,0)</f>
        <v>0</v>
      </c>
      <c r="M90" s="2">
        <f>+VLOOKUP(PRODUCTOS[[#This Row],[id_producto]],PRIORIZACION!$G$11:$L$112,6,0)</f>
        <v>0</v>
      </c>
      <c r="N90" s="2" t="str">
        <f>+VLOOKUP(PRODUCTOS[[#This Row],[id_producto]],PRIORIZACION!$G$11:$S$114,7,0)</f>
        <v>POWER BI</v>
      </c>
      <c r="O90" s="2"/>
      <c r="P90" s="2"/>
      <c r="Q90" s="2"/>
      <c r="R90" s="2"/>
      <c r="S90" s="2"/>
      <c r="T90" s="2"/>
      <c r="U90" s="2"/>
      <c r="V90" s="2"/>
      <c r="W90" s="3"/>
      <c r="X90" s="7"/>
      <c r="Y90" s="68" t="s">
        <v>1402</v>
      </c>
      <c r="AB90" s="7"/>
      <c r="AC90" s="13"/>
      <c r="AD90" s="7" t="str">
        <f>PRODUCTOS[[#This Row],[Nombre comercial]]</f>
        <v>Avance del COVID-19 - Guatemala</v>
      </c>
      <c r="AE90" s="7" t="s">
        <v>1578</v>
      </c>
      <c r="AF90" s="56" t="s">
        <v>194</v>
      </c>
      <c r="AG90" s="168">
        <v>0</v>
      </c>
      <c r="AH90" s="56" t="s">
        <v>1248</v>
      </c>
      <c r="AI90" s="56" t="s">
        <v>1248</v>
      </c>
      <c r="AJ90" s="19" t="s">
        <v>1248</v>
      </c>
      <c r="AK90" s="56" t="s">
        <v>1248</v>
      </c>
      <c r="AL90" s="169"/>
      <c r="AM90" s="56" t="s">
        <v>1248</v>
      </c>
      <c r="AN90" s="56" t="s">
        <v>1248</v>
      </c>
      <c r="AO90" s="19" t="s">
        <v>1398</v>
      </c>
      <c r="AP90" s="56" t="s">
        <v>953</v>
      </c>
      <c r="AQ90" s="19" t="s">
        <v>765</v>
      </c>
      <c r="AR90" s="56" t="s">
        <v>1248</v>
      </c>
      <c r="AS90" s="56" t="s">
        <v>1248</v>
      </c>
      <c r="AT90" s="39">
        <v>2020</v>
      </c>
      <c r="AU90" s="7" t="s">
        <v>872</v>
      </c>
      <c r="AV90" s="16" t="str">
        <f>PRODUCTOS[[#This Row],[Data]]</f>
        <v>DATASALUD</v>
      </c>
      <c r="AW90" s="16" t="str">
        <f>PRODUCTOS[[#This Row],[Tecnología]]</f>
        <v>POWER BI</v>
      </c>
      <c r="AX90" s="19" t="s">
        <v>1504</v>
      </c>
      <c r="AY90" s="14" t="s">
        <v>956</v>
      </c>
      <c r="AZ90" s="68" t="s">
        <v>1399</v>
      </c>
      <c r="BA90" s="68" t="s">
        <v>1498</v>
      </c>
      <c r="BB90" s="7" t="s">
        <v>874</v>
      </c>
      <c r="BC90" s="16" t="s">
        <v>875</v>
      </c>
      <c r="BD90" s="170"/>
      <c r="BE90" s="7">
        <v>1</v>
      </c>
      <c r="BF90" s="7" t="s">
        <v>1303</v>
      </c>
    </row>
    <row r="91" spans="1:58" ht="24.5" hidden="1" x14ac:dyDescent="0.35">
      <c r="A91" s="42" t="str">
        <f>+VLOOKUP(D91,'DATA`S'!$B$8:$C$35,2,0)</f>
        <v>0017</v>
      </c>
      <c r="B91" s="42" t="str">
        <f>VLOOKUP(PRODUCTOS[[#This Row],[País]],PAISES!$B$4:$C$12,2,0)</f>
        <v>04</v>
      </c>
      <c r="C91" s="9" t="s">
        <v>1292</v>
      </c>
      <c r="D91" s="2" t="s">
        <v>668</v>
      </c>
      <c r="E91" s="2" t="s">
        <v>834</v>
      </c>
      <c r="F91" s="42" t="str">
        <f t="shared" ref="F91:F96" si="4">A91&amp;"-"&amp;B91&amp;"-"&amp;C91</f>
        <v>0017-04-00084</v>
      </c>
      <c r="G91" s="2" t="s">
        <v>1291</v>
      </c>
      <c r="H91" s="2" t="s">
        <v>1291</v>
      </c>
      <c r="I91" s="2"/>
      <c r="J91" s="2" t="e">
        <f>+VLOOKUP(PRODUCTOS[[#This Row],[id_producto]],PRIORIZACION!$G$11:$J$114,3,0)</f>
        <v>#N/A</v>
      </c>
      <c r="K91" s="44" t="e">
        <f>+VLOOKUP(PRODUCTOS[[#This Row],[id_producto]],PRIORIZACION!$G$11:$J$112,4,0)</f>
        <v>#N/A</v>
      </c>
      <c r="L91" s="2" t="e">
        <f>+VLOOKUP(PRODUCTOS[[#This Row],[id_producto]],PRIORIZACION!$G$11:$K$112,5,0)</f>
        <v>#N/A</v>
      </c>
      <c r="M91" s="2" t="e">
        <f>+VLOOKUP(PRODUCTOS[[#This Row],[id_producto]],PRIORIZACION!$G$11:$L$112,6,0)</f>
        <v>#N/A</v>
      </c>
      <c r="N91" s="2" t="e">
        <f>+VLOOKUP(PRODUCTOS[[#This Row],[id_producto]],PRIORIZACION!$G$11:$S$114,7,0)</f>
        <v>#N/A</v>
      </c>
      <c r="O91" s="2"/>
      <c r="P91" s="2"/>
      <c r="Q91" s="2"/>
      <c r="R91" s="2"/>
      <c r="S91" s="2"/>
      <c r="T91" s="2"/>
      <c r="U91" s="2"/>
      <c r="V91" s="2"/>
      <c r="W91" s="3"/>
      <c r="X91" s="7"/>
      <c r="AB91" s="7"/>
      <c r="AC91" s="13"/>
      <c r="AD91" s="7" t="str">
        <f>PRODUCTOS[[#This Row],[Nombre comercial]]</f>
        <v>Estadísticas de elecciones</v>
      </c>
      <c r="AG91" s="123"/>
      <c r="AO91" s="47"/>
      <c r="AU91" s="54" t="s">
        <v>872</v>
      </c>
      <c r="AV91" s="126" t="str">
        <f>PRODUCTOS[[#This Row],[Data]]</f>
        <v>DATAELECCIONES</v>
      </c>
      <c r="AW91" s="126" t="e">
        <f>PRODUCTOS[[#This Row],[Tecnología]]</f>
        <v>#N/A</v>
      </c>
    </row>
    <row r="92" spans="1:58" ht="143" hidden="1" customHeight="1" x14ac:dyDescent="0.35">
      <c r="A92" s="42" t="str">
        <f>+VLOOKUP(D92,'DATA`S'!$B$8:$C$35,2,0)</f>
        <v>0018</v>
      </c>
      <c r="B92" s="42" t="str">
        <f>VLOOKUP(PRODUCTOS[[#This Row],[País]],PAISES!$B$4:$C$12,2,0)</f>
        <v>01</v>
      </c>
      <c r="C92" s="9" t="s">
        <v>1293</v>
      </c>
      <c r="D92" s="2" t="s">
        <v>28</v>
      </c>
      <c r="E92" s="2" t="s">
        <v>193</v>
      </c>
      <c r="F92" s="42" t="str">
        <f t="shared" si="4"/>
        <v>0018-01-00085</v>
      </c>
      <c r="G92" s="2" t="s">
        <v>817</v>
      </c>
      <c r="H92" s="2" t="s">
        <v>1632</v>
      </c>
      <c r="I92" s="204" t="s">
        <v>1563</v>
      </c>
      <c r="J92" s="2" t="str">
        <f>+VLOOKUP(PRODUCTOS[[#This Row],[id_producto]],PRIORIZACION!$G$11:$J$114,3,0)</f>
        <v>En Desarrollo</v>
      </c>
      <c r="K92" s="44">
        <f>+VLOOKUP(PRODUCTOS[[#This Row],[id_producto]],PRIORIZACION!$G$11:$J$112,4,0)</f>
        <v>0.5</v>
      </c>
      <c r="L92" s="2" t="str">
        <f>+VLOOKUP(PRODUCTOS[[#This Row],[id_producto]],PRIORIZACION!$G$11:$K$112,5,0)</f>
        <v>Patricio</v>
      </c>
      <c r="M92" s="2" t="str">
        <f>+VLOOKUP(PRODUCTOS[[#This Row],[id_producto]],PRIORIZACION!$G$11:$L$112,6,0)</f>
        <v>Reyes-Monse</v>
      </c>
      <c r="N92" s="2" t="str">
        <f>+VLOOKUP(PRODUCTOS[[#This Row],[id_producto]],PRIORIZACION!$G$11:$S$114,7,0)</f>
        <v>POWER BI</v>
      </c>
      <c r="O92" s="2"/>
      <c r="P92" s="2"/>
      <c r="Q92" s="2"/>
      <c r="R92" s="2"/>
      <c r="S92" s="2"/>
      <c r="T92" s="2"/>
      <c r="U92" s="2"/>
      <c r="V92" s="2"/>
      <c r="W92" s="3"/>
      <c r="X92" s="7"/>
      <c r="AB92" s="7"/>
      <c r="AC92" s="13"/>
      <c r="AD92" s="7" t="str">
        <f>PRODUCTOS[[#This Row],[Nombre comercial]]</f>
        <v>Evaluación de Programas e Instituciones del servicio público (1997-2020) - Chile</v>
      </c>
      <c r="AG92" s="123"/>
      <c r="AO92" s="47"/>
      <c r="AU92" s="54" t="s">
        <v>872</v>
      </c>
      <c r="AV92" s="126" t="str">
        <f>PRODUCTOS[[#This Row],[Data]]</f>
        <v>DATAEVALUACIÓN</v>
      </c>
      <c r="AW92" s="126" t="str">
        <f>PRODUCTOS[[#This Row],[Tecnología]]</f>
        <v>POWER BI</v>
      </c>
    </row>
    <row r="93" spans="1:58" s="16" customFormat="1" ht="111.5" hidden="1" customHeight="1" x14ac:dyDescent="0.35">
      <c r="A93" s="42" t="str">
        <f>+VLOOKUP(D93,'DATA`S'!$B$8:$C$35,2,0)</f>
        <v>0019</v>
      </c>
      <c r="B93" s="42" t="str">
        <f>VLOOKUP(PRODUCTOS[[#This Row],[País]],PAISES!$B$4:$C$12,2,0)</f>
        <v>02</v>
      </c>
      <c r="C93" s="9" t="s">
        <v>1294</v>
      </c>
      <c r="D93" s="2" t="s">
        <v>831</v>
      </c>
      <c r="E93" s="2" t="s">
        <v>765</v>
      </c>
      <c r="F93" s="42" t="str">
        <f t="shared" si="4"/>
        <v>0019-02-00086</v>
      </c>
      <c r="G93" s="2" t="s">
        <v>1184</v>
      </c>
      <c r="H93" s="2" t="s">
        <v>1184</v>
      </c>
      <c r="I93" s="205" t="s">
        <v>1595</v>
      </c>
      <c r="J93" s="2" t="str">
        <f>+VLOOKUP(PRODUCTOS[[#This Row],[id_producto]],PRIORIZACION!$G$11:$J$114,3,0)</f>
        <v>En Desarrollo</v>
      </c>
      <c r="K93" s="44">
        <f>+VLOOKUP(PRODUCTOS[[#This Row],[id_producto]],PRIORIZACION!$G$11:$J$112,4,0)</f>
        <v>0.9</v>
      </c>
      <c r="L93" s="2">
        <f>+VLOOKUP(PRODUCTOS[[#This Row],[id_producto]],PRIORIZACION!$G$11:$K$112,5,0)</f>
        <v>0</v>
      </c>
      <c r="M93" s="2" t="str">
        <f>+VLOOKUP(PRODUCTOS[[#This Row],[id_producto]],PRIORIZACION!$G$11:$L$112,6,0)</f>
        <v>Ma. Victoria</v>
      </c>
      <c r="N93" s="2" t="str">
        <f>+VLOOKUP(PRODUCTOS[[#This Row],[id_producto]],PRIORIZACION!$G$11:$S$114,7,0)</f>
        <v>POWER BI</v>
      </c>
      <c r="O93" s="2"/>
      <c r="P93" s="2"/>
      <c r="Q93" s="2"/>
      <c r="R93" s="2"/>
      <c r="S93" s="2"/>
      <c r="T93" s="2"/>
      <c r="U93" s="2"/>
      <c r="V93" s="2"/>
      <c r="W93" s="3"/>
      <c r="X93" s="7"/>
      <c r="Y93" s="171" t="s">
        <v>1459</v>
      </c>
      <c r="Z93"/>
      <c r="AA93"/>
      <c r="AB93" s="7"/>
      <c r="AC93" s="13"/>
      <c r="AD93" s="7" t="str">
        <f>PRODUCTOS[[#This Row],[Nombre comercial]]</f>
        <v>Pueblos de Guatemala</v>
      </c>
      <c r="AE93" s="16" t="s">
        <v>1501</v>
      </c>
      <c r="AF93" s="16" t="s">
        <v>194</v>
      </c>
      <c r="AG93" s="197"/>
      <c r="AH93" s="16" t="s">
        <v>1388</v>
      </c>
      <c r="AI93" s="170"/>
      <c r="AJ93" s="16" t="s">
        <v>1248</v>
      </c>
      <c r="AK93" s="16" t="s">
        <v>1248</v>
      </c>
      <c r="AL93" s="198"/>
      <c r="AM93" s="198"/>
      <c r="AN93" s="16" t="s">
        <v>1248</v>
      </c>
      <c r="AO93" s="68" t="s">
        <v>1477</v>
      </c>
      <c r="AP93" s="16" t="s">
        <v>1498</v>
      </c>
      <c r="AQ93" s="19" t="s">
        <v>765</v>
      </c>
      <c r="AR93" s="68" t="s">
        <v>1390</v>
      </c>
      <c r="AS93" s="16" t="s">
        <v>1248</v>
      </c>
      <c r="AT93" s="196">
        <v>2018</v>
      </c>
      <c r="AU93" s="61" t="s">
        <v>872</v>
      </c>
      <c r="AV93" s="190" t="str">
        <f>PRODUCTOS[[#This Row],[Data]]</f>
        <v>DATAPUEBLOS</v>
      </c>
      <c r="AW93" s="190" t="str">
        <f>PRODUCTOS[[#This Row],[Tecnología]]</f>
        <v>POWER BI</v>
      </c>
      <c r="AX93" s="14" t="s">
        <v>1504</v>
      </c>
      <c r="AY93" s="14" t="s">
        <v>956</v>
      </c>
      <c r="AZ93" s="7" t="s">
        <v>1610</v>
      </c>
      <c r="BA93" s="7" t="s">
        <v>1608</v>
      </c>
      <c r="BB93" s="16" t="s">
        <v>874</v>
      </c>
      <c r="BC93" s="16" t="s">
        <v>875</v>
      </c>
      <c r="BD93" s="16" t="s">
        <v>1479</v>
      </c>
      <c r="BE93" s="16">
        <v>1</v>
      </c>
      <c r="BF93" s="7" t="s">
        <v>1542</v>
      </c>
    </row>
    <row r="94" spans="1:58" s="16" customFormat="1" ht="138" hidden="1" customHeight="1" x14ac:dyDescent="0.35">
      <c r="A94" s="42" t="str">
        <f>+VLOOKUP(D94,'DATA`S'!$B$8:$C$35,2,0)</f>
        <v>0019</v>
      </c>
      <c r="B94" s="42" t="str">
        <f>VLOOKUP(PRODUCTOS[[#This Row],[País]],PAISES!$B$4:$C$12,2,0)</f>
        <v>02</v>
      </c>
      <c r="C94" s="9" t="s">
        <v>1295</v>
      </c>
      <c r="D94" s="2" t="s">
        <v>831</v>
      </c>
      <c r="E94" s="2" t="s">
        <v>765</v>
      </c>
      <c r="F94" s="42" t="str">
        <f t="shared" si="4"/>
        <v>0019-02-00087</v>
      </c>
      <c r="G94" s="2" t="s">
        <v>1296</v>
      </c>
      <c r="H94" s="2" t="s">
        <v>1672</v>
      </c>
      <c r="I94" s="205" t="s">
        <v>1595</v>
      </c>
      <c r="J94" s="2" t="str">
        <f>+VLOOKUP(PRODUCTOS[[#This Row],[id_producto]],PRIORIZACION!$G$11:$J$114,3,0)</f>
        <v>En Desarrollo</v>
      </c>
      <c r="K94" s="44">
        <f>+VLOOKUP(PRODUCTOS[[#This Row],[id_producto]],PRIORIZACION!$G$11:$J$112,4,0)</f>
        <v>0.9</v>
      </c>
      <c r="L94" s="2">
        <f>+VLOOKUP(PRODUCTOS[[#This Row],[id_producto]],PRIORIZACION!$G$11:$K$112,5,0)</f>
        <v>0</v>
      </c>
      <c r="M94" s="2" t="str">
        <f>+VLOOKUP(PRODUCTOS[[#This Row],[id_producto]],PRIORIZACION!$G$11:$L$112,6,0)</f>
        <v>Ma. Victoria</v>
      </c>
      <c r="N94" s="2" t="str">
        <f>+VLOOKUP(PRODUCTOS[[#This Row],[id_producto]],PRIORIZACION!$G$11:$S$114,7,0)</f>
        <v>POWER BI</v>
      </c>
      <c r="O94" s="2"/>
      <c r="P94" s="2"/>
      <c r="Q94" s="2"/>
      <c r="R94" s="2"/>
      <c r="S94" s="2"/>
      <c r="T94" s="2"/>
      <c r="U94" s="2"/>
      <c r="V94" s="2"/>
      <c r="W94" s="3"/>
      <c r="X94" s="7"/>
      <c r="Y94" s="171" t="s">
        <v>1461</v>
      </c>
      <c r="Z94"/>
      <c r="AA94"/>
      <c r="AB94" s="7"/>
      <c r="AC94" s="13"/>
      <c r="AD94" s="7" t="str">
        <f>PRODUCTOS[[#This Row],[Nombre comercial]]</f>
        <v>Comunidad Lingüística - Guatemala</v>
      </c>
      <c r="AE94" s="16" t="s">
        <v>1501</v>
      </c>
      <c r="AF94" s="14" t="s">
        <v>1497</v>
      </c>
      <c r="AG94" s="197"/>
      <c r="AH94" s="16" t="s">
        <v>194</v>
      </c>
      <c r="AI94" s="170"/>
      <c r="AJ94" s="16" t="s">
        <v>1248</v>
      </c>
      <c r="AK94" s="16" t="s">
        <v>1248</v>
      </c>
      <c r="AL94" s="198"/>
      <c r="AM94" s="198"/>
      <c r="AN94" s="16" t="s">
        <v>1248</v>
      </c>
      <c r="AO94" s="68" t="s">
        <v>1478</v>
      </c>
      <c r="AP94" s="16" t="s">
        <v>1498</v>
      </c>
      <c r="AQ94" s="16" t="s">
        <v>1540</v>
      </c>
      <c r="AR94" s="16" t="s">
        <v>765</v>
      </c>
      <c r="AS94" s="16" t="s">
        <v>1248</v>
      </c>
      <c r="AT94" s="191">
        <v>2018</v>
      </c>
      <c r="AU94" s="61" t="s">
        <v>872</v>
      </c>
      <c r="AV94" s="190" t="str">
        <f>PRODUCTOS[[#This Row],[Data]]</f>
        <v>DATAPUEBLOS</v>
      </c>
      <c r="AW94" s="190" t="str">
        <f>PRODUCTOS[[#This Row],[Tecnología]]</f>
        <v>POWER BI</v>
      </c>
      <c r="AX94" s="14" t="s">
        <v>1504</v>
      </c>
      <c r="AY94" s="14" t="s">
        <v>956</v>
      </c>
      <c r="AZ94" s="7" t="s">
        <v>1609</v>
      </c>
      <c r="BA94" s="7" t="s">
        <v>1607</v>
      </c>
      <c r="BB94" s="16" t="s">
        <v>874</v>
      </c>
      <c r="BC94" s="16" t="s">
        <v>875</v>
      </c>
      <c r="BD94" s="16" t="s">
        <v>1479</v>
      </c>
      <c r="BE94" s="10">
        <v>1</v>
      </c>
      <c r="BF94" s="14" t="s">
        <v>1541</v>
      </c>
    </row>
    <row r="95" spans="1:58" ht="24.5" hidden="1" x14ac:dyDescent="0.35">
      <c r="A95" s="42" t="str">
        <f>+VLOOKUP(D95,'DATA`S'!$B$8:$C$35,2,0)</f>
        <v>0001</v>
      </c>
      <c r="B95" s="42" t="str">
        <f>VLOOKUP(PRODUCTOS[[#This Row],[País]],PAISES!$B$4:$C$12,2,0)</f>
        <v>01</v>
      </c>
      <c r="C95" s="9" t="s">
        <v>1299</v>
      </c>
      <c r="D95" s="2" t="s">
        <v>3</v>
      </c>
      <c r="E95" s="2" t="s">
        <v>193</v>
      </c>
      <c r="F95" s="42" t="str">
        <f t="shared" si="4"/>
        <v>0001-01-00088</v>
      </c>
      <c r="G95" s="2" t="s">
        <v>763</v>
      </c>
      <c r="H95" s="2"/>
      <c r="I95" s="2"/>
      <c r="J95" s="2" t="str">
        <f>+VLOOKUP(PRODUCTOS[[#This Row],[id_producto]],PRIORIZACION!$G$11:$J$114,3,0)</f>
        <v>En Desarrollo</v>
      </c>
      <c r="K95" s="44">
        <f>+VLOOKUP(PRODUCTOS[[#This Row],[id_producto]],PRIORIZACION!$G$11:$J$112,4,0)</f>
        <v>0.3</v>
      </c>
      <c r="L95" s="2" t="str">
        <f>+VLOOKUP(PRODUCTOS[[#This Row],[id_producto]],PRIORIZACION!$G$11:$K$112,5,0)</f>
        <v>Abner</v>
      </c>
      <c r="M95" s="2" t="str">
        <f>+VLOOKUP(PRODUCTOS[[#This Row],[id_producto]],PRIORIZACION!$G$11:$L$114,6,0)</f>
        <v>Carolina</v>
      </c>
      <c r="N95" s="2" t="str">
        <f>+VLOOKUP(PRODUCTOS[[#This Row],[id_producto]],PRIORIZACION!$G$11:$S$114,7,0)</f>
        <v>ARCGISONLINE</v>
      </c>
      <c r="O95" s="2"/>
      <c r="P95" s="2"/>
      <c r="Q95" s="2"/>
      <c r="R95" s="2"/>
      <c r="S95" s="2"/>
      <c r="T95" s="2"/>
      <c r="U95" s="2"/>
      <c r="V95" s="2"/>
      <c r="W95" s="3"/>
      <c r="X95" s="7"/>
      <c r="Y95" s="130"/>
      <c r="AB95" s="7"/>
      <c r="AC95" s="13"/>
      <c r="AD95" s="7">
        <f>PRODUCTOS[[#This Row],[Nombre comercial]]</f>
        <v>0</v>
      </c>
      <c r="AG95" s="123"/>
      <c r="AO95" s="47"/>
      <c r="AU95" s="54" t="s">
        <v>872</v>
      </c>
      <c r="AV95" s="126" t="str">
        <f>PRODUCTOS[[#This Row],[Data]]</f>
        <v>DATASALUD</v>
      </c>
      <c r="AW95" s="126" t="str">
        <f>PRODUCTOS[[#This Row],[Tecnología]]</f>
        <v>ARCGISONLINE</v>
      </c>
      <c r="BE95" s="5"/>
    </row>
    <row r="96" spans="1:58" ht="99" hidden="1" customHeight="1" x14ac:dyDescent="0.35">
      <c r="A96" s="42" t="str">
        <f>+VLOOKUP(D96,'DATA`S'!$B$8:$C$35,2,0)</f>
        <v>0026</v>
      </c>
      <c r="B96" s="42" t="str">
        <f>VLOOKUP(PRODUCTOS[[#This Row],[País]],PAISES!$B$4:$C$12,2,0)</f>
        <v>04</v>
      </c>
      <c r="C96" s="9" t="s">
        <v>1407</v>
      </c>
      <c r="D96" s="2" t="s">
        <v>1406</v>
      </c>
      <c r="E96" s="2" t="s">
        <v>834</v>
      </c>
      <c r="F96" s="42" t="str">
        <f t="shared" si="4"/>
        <v>0026-04-00089</v>
      </c>
      <c r="G96" s="2" t="s">
        <v>1421</v>
      </c>
      <c r="H96" s="2" t="s">
        <v>1673</v>
      </c>
      <c r="I96" s="205" t="s">
        <v>1595</v>
      </c>
      <c r="J96" s="2" t="str">
        <f>+VLOOKUP(PRODUCTOS[[#This Row],[id_producto]],PRIORIZACION!$G$11:$J$114,3,0)</f>
        <v>Publicado</v>
      </c>
      <c r="K96" s="172">
        <f>+VLOOKUP(PRODUCTOS[[#This Row],[id_producto]],PRIORIZACION!$G$11:$J$114,4,0)</f>
        <v>1</v>
      </c>
      <c r="L96" s="2">
        <f>+VLOOKUP(PRODUCTOS[[#This Row],[id_producto]],PRIORIZACION!$G$11:$K$114,5,0)</f>
        <v>0</v>
      </c>
      <c r="M96" s="2">
        <f>+VLOOKUP(PRODUCTOS[[#This Row],[id_producto]],PRIORIZACION!$G$11:$L$114,6,0)</f>
        <v>0</v>
      </c>
      <c r="N96" s="2" t="str">
        <f>+VLOOKUP(PRODUCTOS[[#This Row],[id_producto]],PRIORIZACION!$G$11:$S$114,7,0)</f>
        <v>ARCGIS-POWER BI</v>
      </c>
      <c r="O96" s="2"/>
      <c r="P96" s="2"/>
      <c r="Q96" s="2"/>
      <c r="R96" s="2"/>
      <c r="S96" s="2"/>
      <c r="T96" s="2"/>
      <c r="U96" s="2"/>
      <c r="V96" s="2"/>
      <c r="W96" s="3"/>
      <c r="X96" s="7"/>
      <c r="Y96" s="91" t="s">
        <v>1422</v>
      </c>
      <c r="AB96" s="7"/>
      <c r="AC96" s="13"/>
      <c r="AD96" s="7" t="str">
        <f>PRODUCTOS[[#This Row],[Nombre comercial]]</f>
        <v>Impactos del Huracán ETA - Honduras</v>
      </c>
      <c r="AE96" s="61" t="s">
        <v>1579</v>
      </c>
      <c r="AF96" s="16" t="s">
        <v>194</v>
      </c>
      <c r="AG96" s="202">
        <v>0</v>
      </c>
      <c r="AH96" s="16" t="s">
        <v>1248</v>
      </c>
      <c r="AI96" s="16" t="s">
        <v>1248</v>
      </c>
      <c r="AJ96" s="16" t="s">
        <v>1248</v>
      </c>
      <c r="AK96" s="16" t="s">
        <v>1248</v>
      </c>
      <c r="AL96" s="165"/>
      <c r="AM96" s="19" t="s">
        <v>1248</v>
      </c>
      <c r="AN96" s="19" t="s">
        <v>1248</v>
      </c>
      <c r="AO96" s="166" t="s">
        <v>1481</v>
      </c>
      <c r="AP96" s="181" t="s">
        <v>953</v>
      </c>
      <c r="AQ96" s="16" t="s">
        <v>834</v>
      </c>
      <c r="AR96" s="16" t="s">
        <v>1248</v>
      </c>
      <c r="AS96" s="16" t="s">
        <v>1248</v>
      </c>
      <c r="AT96" s="10">
        <v>2020</v>
      </c>
      <c r="AU96" s="61" t="s">
        <v>872</v>
      </c>
      <c r="AV96" s="190" t="str">
        <f>PRODUCTOS[[#This Row],[Data]]</f>
        <v>DATAIMPACTO</v>
      </c>
      <c r="AW96" s="190" t="str">
        <f>PRODUCTOS[[#This Row],[Tecnología]]</f>
        <v>ARCGIS-POWER BI</v>
      </c>
      <c r="AX96" s="14" t="s">
        <v>1556</v>
      </c>
      <c r="AY96" s="14" t="s">
        <v>956</v>
      </c>
      <c r="AZ96" s="203" t="s">
        <v>1586</v>
      </c>
      <c r="BA96" s="170" t="s">
        <v>1498</v>
      </c>
      <c r="BB96" s="16" t="s">
        <v>874</v>
      </c>
      <c r="BC96" s="16" t="s">
        <v>875</v>
      </c>
      <c r="BD96" s="170" t="s">
        <v>1498</v>
      </c>
      <c r="BE96" s="10">
        <v>1</v>
      </c>
      <c r="BF96" s="14" t="s">
        <v>1585</v>
      </c>
    </row>
    <row r="97" spans="1:58" ht="101.5" hidden="1" x14ac:dyDescent="0.35">
      <c r="A97" s="42" t="str">
        <f>+VLOOKUP(D97,'DATA`S'!$B$8:$C$35,2,0)</f>
        <v>0028</v>
      </c>
      <c r="B97" s="42" t="str">
        <f>VLOOKUP(PRODUCTOS[[#This Row],[País]],PAISES!$B$4:$C$12,2,0)</f>
        <v>01</v>
      </c>
      <c r="C97" s="9" t="s">
        <v>1534</v>
      </c>
      <c r="D97" s="2" t="s">
        <v>1677</v>
      </c>
      <c r="E97" s="2" t="s">
        <v>193</v>
      </c>
      <c r="F97" s="2" t="str">
        <f>A97&amp;"-"&amp;B97&amp;"-"&amp;C97</f>
        <v>0028-01-00090</v>
      </c>
      <c r="G97" s="2" t="s">
        <v>1680</v>
      </c>
      <c r="H97" s="2" t="s">
        <v>1679</v>
      </c>
      <c r="I97" s="204" t="s">
        <v>1594</v>
      </c>
      <c r="J97" s="2" t="str">
        <f>+VLOOKUP(PRODUCTOS[[#This Row],[id_producto]],PRIORIZACION!$G$11:$J$116,3,0)</f>
        <v>En Desarrollo</v>
      </c>
      <c r="K97" s="44">
        <f>+VLOOKUP(PRODUCTOS[[#This Row],[id_producto]],PRIORIZACION!$G$11:$J$114,4,0)</f>
        <v>0.9</v>
      </c>
      <c r="L97" s="2" t="str">
        <f>+VLOOKUP(PRODUCTOS[[#This Row],[id_producto]],PRIORIZACION!$G$11:$K$114,5,0)</f>
        <v>Patricio</v>
      </c>
      <c r="M97" s="2" t="str">
        <f>+VLOOKUP(PRODUCTOS[[#This Row],[id_producto]],PRIORIZACION!$G$11:$L$114,6,0)</f>
        <v>Claudia</v>
      </c>
      <c r="N97" s="2" t="str">
        <f>+VLOOKUP(PRODUCTOS[[#This Row],[id_producto]],PRIORIZACION!$G$11:$S$114,7,0)</f>
        <v>POWER BI</v>
      </c>
      <c r="P97" s="7"/>
      <c r="Q97" s="7"/>
      <c r="R97" s="7"/>
      <c r="S97" s="122"/>
      <c r="T97" s="7"/>
      <c r="U97" s="7"/>
      <c r="V97" s="7"/>
      <c r="W97" s="7"/>
      <c r="X97" s="7"/>
      <c r="Y97" s="7" t="s">
        <v>1535</v>
      </c>
      <c r="Z97" s="7"/>
      <c r="AA97" s="19"/>
      <c r="AB97" s="7"/>
      <c r="AC97" s="7"/>
      <c r="AD97" s="7" t="str">
        <f>PRODUCTOS[[#This Row],[Nombre comercial]]</f>
        <v>Estadísticas de Incendios Forestales</v>
      </c>
      <c r="AE97" s="100" t="s">
        <v>1501</v>
      </c>
      <c r="AF97" s="191" t="s">
        <v>1140</v>
      </c>
      <c r="AG97" s="100"/>
      <c r="AH97" s="102" t="s">
        <v>1248</v>
      </c>
      <c r="AI97" s="7" t="s">
        <v>1248</v>
      </c>
      <c r="AJ97" s="7" t="s">
        <v>1248</v>
      </c>
      <c r="AK97" s="7" t="s">
        <v>1248</v>
      </c>
      <c r="AL97" s="199"/>
      <c r="AM97" s="16" t="s">
        <v>1248</v>
      </c>
      <c r="AN97" s="16" t="s">
        <v>1248</v>
      </c>
      <c r="AO97" s="7" t="s">
        <v>1681</v>
      </c>
      <c r="AP97" s="208" t="s">
        <v>1144</v>
      </c>
      <c r="AQ97" s="7" t="s">
        <v>1383</v>
      </c>
      <c r="AR97" s="7" t="s">
        <v>1248</v>
      </c>
      <c r="AS97" s="7" t="s">
        <v>1248</v>
      </c>
      <c r="AT97" s="7" t="s">
        <v>1243</v>
      </c>
      <c r="AU97" s="7" t="s">
        <v>872</v>
      </c>
      <c r="AV97" s="7" t="str">
        <f>PRODUCTOS[[#This Row],[Data]]</f>
        <v>DATAFOREST</v>
      </c>
      <c r="AW97" s="7" t="str">
        <f>PRODUCTOS[[#This Row],[Tecnología]]</f>
        <v>POWER BI</v>
      </c>
      <c r="AX97" s="7" t="s">
        <v>1583</v>
      </c>
      <c r="AY97" s="7" t="s">
        <v>956</v>
      </c>
      <c r="AZ97" s="35" t="s">
        <v>1624</v>
      </c>
      <c r="BA97" s="35" t="s">
        <v>1624</v>
      </c>
      <c r="BB97" s="7" t="s">
        <v>874</v>
      </c>
      <c r="BC97" s="7" t="s">
        <v>875</v>
      </c>
      <c r="BD97" s="170" t="s">
        <v>1498</v>
      </c>
      <c r="BE97" s="191">
        <v>1</v>
      </c>
      <c r="BF97" s="130" t="s">
        <v>1584</v>
      </c>
    </row>
    <row r="98" spans="1:58" ht="159.5" hidden="1" x14ac:dyDescent="0.35">
      <c r="A98" s="42" t="str">
        <f>+VLOOKUP(D98,'DATA`S'!$B$8:$C$35,2,0)</f>
        <v>0012</v>
      </c>
      <c r="B98" s="42" t="str">
        <f>VLOOKUP(PRODUCTOS[[#This Row],[País]],PAISES!$B$4:$C$12,2,0)</f>
        <v>04</v>
      </c>
      <c r="C98" s="9" t="s">
        <v>1588</v>
      </c>
      <c r="D98" s="2" t="s">
        <v>13</v>
      </c>
      <c r="E98" s="2" t="s">
        <v>834</v>
      </c>
      <c r="F98" s="42" t="str">
        <f>A98&amp;"-"&amp;B98&amp;"-"&amp;C98</f>
        <v>0012-04-00091</v>
      </c>
      <c r="G98" s="2" t="s">
        <v>1587</v>
      </c>
      <c r="H98" s="2" t="s">
        <v>1674</v>
      </c>
      <c r="I98" s="204" t="s">
        <v>1605</v>
      </c>
      <c r="J98" s="2" t="str">
        <f>+VLOOKUP(PRODUCTOS[[#This Row],[id_producto]],PRIORIZACION!$G$11:$J$116,3,0)</f>
        <v>Listo</v>
      </c>
      <c r="K98" s="172">
        <f>+VLOOKUP(PRODUCTOS[[#This Row],[id_producto]],PRIORIZACION!$G$11:$J$115,4,0)</f>
        <v>0.9</v>
      </c>
      <c r="L98" s="2" t="str">
        <f>+VLOOKUP(PRODUCTOS[[#This Row],[id_producto]],PRIORIZACION!$G$11:$K$118,5,0)</f>
        <v>Efraín</v>
      </c>
      <c r="M98" s="2" t="str">
        <f>+VLOOKUP(PRODUCTOS[[#This Row],[id_producto]],PRIORIZACION!$G$11:$L$118,6,0)</f>
        <v>Efraín</v>
      </c>
      <c r="N98" s="42" t="str">
        <f>+VLOOKUP(PRODUCTOS[[#This Row],[id_producto]],PRIORIZACION!$G$11:$S$115,7,0)</f>
        <v>GEE</v>
      </c>
      <c r="O98" s="2"/>
      <c r="P98" s="2"/>
      <c r="Q98" s="2"/>
      <c r="R98" s="2"/>
      <c r="S98" s="2"/>
      <c r="T98" s="2"/>
      <c r="U98" s="2"/>
      <c r="V98" s="2"/>
      <c r="W98" s="3"/>
      <c r="X98" s="7"/>
      <c r="Y98" s="171" t="s">
        <v>1591</v>
      </c>
      <c r="AB98" s="7"/>
      <c r="AC98" s="13"/>
      <c r="AD98" s="7" t="str">
        <f>PRODUCTOS[[#This Row],[Nombre comercial]]</f>
        <v>Plataforma de Análisis y Monitoreo de focos de Fuego - Honduras</v>
      </c>
      <c r="AE98" s="14" t="s">
        <v>1604</v>
      </c>
      <c r="AF98" s="16" t="s">
        <v>194</v>
      </c>
      <c r="AG98" s="197"/>
      <c r="AH98" s="14" t="s">
        <v>1388</v>
      </c>
      <c r="AI98" s="170"/>
      <c r="AJ98" s="7" t="s">
        <v>1248</v>
      </c>
      <c r="AK98" s="7" t="s">
        <v>1248</v>
      </c>
      <c r="AL98" s="199"/>
      <c r="AM98" s="199"/>
      <c r="AN98" s="16" t="s">
        <v>1248</v>
      </c>
      <c r="AO98" s="61" t="s">
        <v>1612</v>
      </c>
      <c r="AP98" s="16" t="s">
        <v>1144</v>
      </c>
      <c r="AQ98" s="16" t="s">
        <v>834</v>
      </c>
      <c r="AR98" s="14" t="s">
        <v>1598</v>
      </c>
      <c r="AS98" s="16" t="s">
        <v>1248</v>
      </c>
      <c r="AT98" s="10" t="s">
        <v>1589</v>
      </c>
      <c r="AU98" s="16" t="s">
        <v>872</v>
      </c>
      <c r="AV98" s="190" t="str">
        <f>PRODUCTOS[[#This Row],[Data]]</f>
        <v>DATARIESGO</v>
      </c>
      <c r="AW98" s="190" t="str">
        <f>PRODUCTOS[[#This Row],[Tecnología]]</f>
        <v>GEE</v>
      </c>
      <c r="AX98" s="14" t="s">
        <v>873</v>
      </c>
      <c r="AY98" s="16" t="s">
        <v>1599</v>
      </c>
      <c r="AZ98" s="203" t="s">
        <v>1613</v>
      </c>
      <c r="BA98" s="110" t="s">
        <v>1616</v>
      </c>
      <c r="BB98" s="16" t="s">
        <v>874</v>
      </c>
      <c r="BC98" s="16" t="s">
        <v>875</v>
      </c>
      <c r="BD98" s="16" t="s">
        <v>1600</v>
      </c>
      <c r="BE98" s="10">
        <v>1</v>
      </c>
      <c r="BF98" s="14" t="s">
        <v>1606</v>
      </c>
    </row>
    <row r="99" spans="1:58" ht="145" x14ac:dyDescent="0.35">
      <c r="A99" s="42" t="str">
        <f>+VLOOKUP(D99,'DATA`S'!$B$8:$C$35,2,0)</f>
        <v>0013</v>
      </c>
      <c r="B99" s="42" t="str">
        <f>VLOOKUP(PRODUCTOS[[#This Row],[País]],PAISES!$B$4:$C$12,2,0)</f>
        <v>04</v>
      </c>
      <c r="C99" s="9" t="s">
        <v>1590</v>
      </c>
      <c r="D99" s="2" t="s">
        <v>14</v>
      </c>
      <c r="E99" s="2" t="s">
        <v>834</v>
      </c>
      <c r="F99" s="42" t="str">
        <f>A99&amp;"-"&amp;B99&amp;"-"&amp;C99</f>
        <v>0013-04-00092</v>
      </c>
      <c r="G99" s="2" t="s">
        <v>14</v>
      </c>
      <c r="H99" s="2" t="s">
        <v>1675</v>
      </c>
      <c r="I99" s="204" t="s">
        <v>1611</v>
      </c>
      <c r="J99" s="2" t="str">
        <f>+VLOOKUP(PRODUCTOS[[#This Row],[id_producto]],PRIORIZACION!$G$11:$J$116,3,0)</f>
        <v>Listo</v>
      </c>
      <c r="K99" s="172">
        <f>+VLOOKUP(PRODUCTOS[[#This Row],[id_producto]],PRIORIZACION!$G$11:$J$116,4,0)</f>
        <v>0.9</v>
      </c>
      <c r="L99" s="2" t="str">
        <f>+VLOOKUP(PRODUCTOS[[#This Row],[id_producto]],PRIORIZACION!$G$11:$K$118,5,0)</f>
        <v>Efraín</v>
      </c>
      <c r="M99" s="2" t="str">
        <f>+VLOOKUP(PRODUCTOS[[#This Row],[id_producto]],PRIORIZACION!$G$11:$L$118,6,0)</f>
        <v>Efraín</v>
      </c>
      <c r="N99" s="42" t="str">
        <f>+VLOOKUP(PRODUCTOS[[#This Row],[id_producto]],PRIORIZACION!$G$11:$S$116,7,0)</f>
        <v>GEE</v>
      </c>
      <c r="O99" s="2"/>
      <c r="P99" s="2"/>
      <c r="Q99" s="2"/>
      <c r="R99" s="2"/>
      <c r="S99" s="2"/>
      <c r="T99" s="2"/>
      <c r="U99" s="2"/>
      <c r="V99" s="2"/>
      <c r="W99" s="3"/>
      <c r="X99" s="7"/>
      <c r="Y99" s="171" t="s">
        <v>1593</v>
      </c>
      <c r="AB99" s="7"/>
      <c r="AC99" s="13"/>
      <c r="AD99" s="7" t="str">
        <f>PRODUCTOS[[#This Row],[Nombre comercial]]</f>
        <v>Plataforma de Análisis y Monitoreo del Clima - Honduras</v>
      </c>
      <c r="AE99" s="14" t="s">
        <v>1602</v>
      </c>
      <c r="AF99" s="16" t="s">
        <v>194</v>
      </c>
      <c r="AG99" s="197"/>
      <c r="AH99" s="14" t="s">
        <v>1388</v>
      </c>
      <c r="AI99" s="170"/>
      <c r="AJ99" s="7" t="s">
        <v>1248</v>
      </c>
      <c r="AK99" s="7" t="s">
        <v>1248</v>
      </c>
      <c r="AL99" s="199"/>
      <c r="AM99" s="199"/>
      <c r="AN99" s="16" t="s">
        <v>1248</v>
      </c>
      <c r="AO99" s="61" t="s">
        <v>1603</v>
      </c>
      <c r="AP99" s="16" t="s">
        <v>1144</v>
      </c>
      <c r="AQ99" s="16" t="s">
        <v>834</v>
      </c>
      <c r="AR99" s="14" t="s">
        <v>1598</v>
      </c>
      <c r="AS99" s="16" t="s">
        <v>1248</v>
      </c>
      <c r="AT99" s="10" t="s">
        <v>1589</v>
      </c>
      <c r="AU99" s="16" t="s">
        <v>872</v>
      </c>
      <c r="AV99" s="190" t="str">
        <f>PRODUCTOS[[#This Row],[Data]]</f>
        <v>DATACLIMA</v>
      </c>
      <c r="AW99" s="190" t="str">
        <f>PRODUCTOS[[#This Row],[Tecnología]]</f>
        <v>GEE</v>
      </c>
      <c r="AX99" s="14" t="s">
        <v>1601</v>
      </c>
      <c r="AY99" s="16" t="s">
        <v>1599</v>
      </c>
      <c r="AZ99" s="203" t="s">
        <v>1614</v>
      </c>
      <c r="BA99" s="110" t="s">
        <v>1615</v>
      </c>
      <c r="BB99" s="16" t="s">
        <v>874</v>
      </c>
      <c r="BC99" s="16" t="s">
        <v>875</v>
      </c>
      <c r="BD99" s="16" t="s">
        <v>1600</v>
      </c>
      <c r="BE99" s="10">
        <v>1</v>
      </c>
      <c r="BF99" s="14" t="s">
        <v>1617</v>
      </c>
    </row>
  </sheetData>
  <phoneticPr fontId="2" type="noConversion"/>
  <conditionalFormatting sqref="J8:J96">
    <cfRule type="containsText" dxfId="200" priority="21" operator="containsText" text="Caída">
      <formula>NOT(ISERROR(SEARCH("Caída",J8)))</formula>
    </cfRule>
    <cfRule type="containsText" dxfId="199" priority="22" operator="containsText" text="Publicado">
      <formula>NOT(ISERROR(SEARCH("Publicado",J8)))</formula>
    </cfRule>
    <cfRule type="containsText" dxfId="198" priority="23" operator="containsText" text="En pausa">
      <formula>NOT(ISERROR(SEARCH("En pausa",J8)))</formula>
    </cfRule>
    <cfRule type="containsText" dxfId="197" priority="24" operator="containsText" text="No Iniciado">
      <formula>NOT(ISERROR(SEARCH("No Iniciado",J8)))</formula>
    </cfRule>
    <cfRule type="containsText" dxfId="196" priority="25" operator="containsText" text="Listo">
      <formula>NOT(ISERROR(SEARCH("Listo",J8)))</formula>
    </cfRule>
    <cfRule type="containsText" dxfId="195" priority="30" operator="containsText" text="En Desarrollo">
      <formula>NOT(ISERROR(SEARCH("En Desarrollo",J8)))</formula>
    </cfRule>
  </conditionalFormatting>
  <conditionalFormatting sqref="K8:K96">
    <cfRule type="colorScale" priority="20">
      <colorScale>
        <cfvo type="min"/>
        <cfvo type="percentile" val="50"/>
        <cfvo type="max"/>
        <color rgb="FFF8696B"/>
        <color rgb="FFFFEB84"/>
        <color rgb="FF63BE7B"/>
      </colorScale>
    </cfRule>
  </conditionalFormatting>
  <conditionalFormatting sqref="J97">
    <cfRule type="containsText" dxfId="194" priority="14" operator="containsText" text="Caída">
      <formula>NOT(ISERROR(SEARCH("Caída",J97)))</formula>
    </cfRule>
    <cfRule type="containsText" dxfId="193" priority="15" operator="containsText" text="Publicado">
      <formula>NOT(ISERROR(SEARCH("Publicado",J97)))</formula>
    </cfRule>
    <cfRule type="containsText" dxfId="192" priority="16" operator="containsText" text="En pausa">
      <formula>NOT(ISERROR(SEARCH("En pausa",J97)))</formula>
    </cfRule>
    <cfRule type="containsText" dxfId="191" priority="17" operator="containsText" text="No Iniciado">
      <formula>NOT(ISERROR(SEARCH("No Iniciado",J97)))</formula>
    </cfRule>
    <cfRule type="containsText" dxfId="190" priority="18" operator="containsText" text="Listo">
      <formula>NOT(ISERROR(SEARCH("Listo",J97)))</formula>
    </cfRule>
    <cfRule type="containsText" dxfId="189" priority="19" operator="containsText" text="En Desarrollo">
      <formula>NOT(ISERROR(SEARCH("En Desarrollo",J97)))</formula>
    </cfRule>
  </conditionalFormatting>
  <conditionalFormatting sqref="K97">
    <cfRule type="colorScale" priority="13">
      <colorScale>
        <cfvo type="min"/>
        <cfvo type="percentile" val="50"/>
        <cfvo type="max"/>
        <color rgb="FFF8696B"/>
        <color rgb="FFFFEB84"/>
        <color rgb="FF63BE7B"/>
      </colorScale>
    </cfRule>
  </conditionalFormatting>
  <conditionalFormatting sqref="J98">
    <cfRule type="containsText" dxfId="188" priority="7" operator="containsText" text="Caída">
      <formula>NOT(ISERROR(SEARCH("Caída",J98)))</formula>
    </cfRule>
    <cfRule type="containsText" dxfId="187" priority="8" operator="containsText" text="Publicado">
      <formula>NOT(ISERROR(SEARCH("Publicado",J98)))</formula>
    </cfRule>
    <cfRule type="containsText" dxfId="186" priority="9" operator="containsText" text="En pausa">
      <formula>NOT(ISERROR(SEARCH("En pausa",J98)))</formula>
    </cfRule>
    <cfRule type="containsText" dxfId="185" priority="10" operator="containsText" text="No Iniciado">
      <formula>NOT(ISERROR(SEARCH("No Iniciado",J98)))</formula>
    </cfRule>
    <cfRule type="containsText" dxfId="184" priority="11" operator="containsText" text="Listo">
      <formula>NOT(ISERROR(SEARCH("Listo",J98)))</formula>
    </cfRule>
    <cfRule type="containsText" dxfId="183" priority="12" operator="containsText" text="En Desarrollo">
      <formula>NOT(ISERROR(SEARCH("En Desarrollo",J98)))</formula>
    </cfRule>
  </conditionalFormatting>
  <conditionalFormatting sqref="J99">
    <cfRule type="containsText" dxfId="182" priority="1" operator="containsText" text="Caída">
      <formula>NOT(ISERROR(SEARCH("Caída",J99)))</formula>
    </cfRule>
    <cfRule type="containsText" dxfId="181" priority="2" operator="containsText" text="Publicado">
      <formula>NOT(ISERROR(SEARCH("Publicado",J99)))</formula>
    </cfRule>
    <cfRule type="containsText" dxfId="180" priority="3" operator="containsText" text="En pausa">
      <formula>NOT(ISERROR(SEARCH("En pausa",J99)))</formula>
    </cfRule>
    <cfRule type="containsText" dxfId="179" priority="4" operator="containsText" text="No Iniciado">
      <formula>NOT(ISERROR(SEARCH("No Iniciado",J99)))</formula>
    </cfRule>
    <cfRule type="containsText" dxfId="178" priority="5" operator="containsText" text="Listo">
      <formula>NOT(ISERROR(SEARCH("Listo",J99)))</formula>
    </cfRule>
    <cfRule type="containsText" dxfId="177" priority="6" operator="containsText" text="En Desarrollo">
      <formula>NOT(ISERROR(SEARCH("En Desarrollo",J99)))</formula>
    </cfRule>
  </conditionalFormatting>
  <hyperlinks>
    <hyperlink ref="Z17" r:id="rId1" xr:uid="{C77996A8-4894-4105-94AE-98881F48FB59}"/>
    <hyperlink ref="Y59" r:id="rId2" xr:uid="{C6F80EAB-EF7C-46B7-B8CB-728C0EE7930D}"/>
    <hyperlink ref="Y50" r:id="rId3" xr:uid="{FEC2D615-4FF7-4E90-A283-B1C3CDAA7BC4}"/>
    <hyperlink ref="Y45" r:id="rId4" xr:uid="{79B27EEF-4ABC-40FE-8ED1-B26E1C44BBA2}"/>
    <hyperlink ref="Y15" r:id="rId5" xr:uid="{4FDBB138-AC80-4C46-B244-984D17E40563}"/>
    <hyperlink ref="Y14" r:id="rId6" xr:uid="{5ABB8516-2BF9-4C51-B70C-43B49E7C9A68}"/>
    <hyperlink ref="Y24" r:id="rId7" xr:uid="{2892B233-551D-4BB7-9781-0E2196F22533}"/>
    <hyperlink ref="Y58" r:id="rId8" xr:uid="{238C0432-096F-4E81-9BA0-FE5278973F1A}"/>
    <hyperlink ref="Y60" r:id="rId9" xr:uid="{D39AD730-2E9F-43DC-8461-232454E67AB9}"/>
    <hyperlink ref="Y19" r:id="rId10" xr:uid="{B15ECF38-0BA7-4CD6-9892-578315CCBF8F}"/>
    <hyperlink ref="Y30" r:id="rId11" xr:uid="{364E8BB3-40C4-4000-A0D5-1C15140D0CB0}"/>
    <hyperlink ref="Y93" r:id="rId12" xr:uid="{87ABBE0E-9417-4AE3-AC82-32043ECEF989}"/>
    <hyperlink ref="Y33" r:id="rId13" xr:uid="{843A2FFB-AEEC-4DED-9E7A-31BA1338BF8F}"/>
    <hyperlink ref="Y94" r:id="rId14" xr:uid="{77742FF8-5327-453A-9CD9-80E458A84A27}"/>
    <hyperlink ref="Y39" r:id="rId15" xr:uid="{255925B6-7E34-4336-A75D-C074D3A1D27B}"/>
    <hyperlink ref="Y96" r:id="rId16" xr:uid="{A352ED19-187F-4EFF-BB03-E756D80A606E}"/>
    <hyperlink ref="AA8" r:id="rId17" xr:uid="{4AC4F2C0-10CC-463C-AFD7-F0B508140B37}"/>
    <hyperlink ref="AA14" r:id="rId18" xr:uid="{A4F2A365-3E22-4C17-9DEB-D4F21C6307B2}"/>
    <hyperlink ref="Y23" r:id="rId19" xr:uid="{69B14F5D-26A5-44E9-9EF8-580323DF3213}"/>
    <hyperlink ref="Y97" r:id="rId20" xr:uid="{141D1361-0BBF-43CB-A66A-360C3FE0F9C5}"/>
    <hyperlink ref="Y98" r:id="rId21" xr:uid="{18D4A6CF-F73E-49D0-88CB-6F6F30B4826F}"/>
    <hyperlink ref="Y99" r:id="rId22" xr:uid="{41761420-051A-4ACE-BD06-08D0BA5F3E14}"/>
  </hyperlinks>
  <pageMargins left="0.7" right="0.7" top="0.75" bottom="0.75" header="0.3" footer="0.3"/>
  <pageSetup orientation="portrait" horizontalDpi="4294967293" verticalDpi="4294967293" r:id="rId23"/>
  <drawing r:id="rId24"/>
  <tableParts count="1">
    <tablePart r:id="rId25"/>
  </tableParts>
  <extLst>
    <ext xmlns:x15="http://schemas.microsoft.com/office/spreadsheetml/2010/11/main" uri="{3A4CF648-6AED-40f4-86FF-DC5316D8AED3}">
      <x14:slicerList xmlns:x14="http://schemas.microsoft.com/office/spreadsheetml/2009/9/main">
        <x14:slicer r:id="rId2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topLeftCell="A10"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24"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667</v>
      </c>
      <c r="D3" t="s">
        <v>666</v>
      </c>
      <c r="E3" t="s">
        <v>242</v>
      </c>
      <c r="F3" t="s">
        <v>241</v>
      </c>
      <c r="G3" t="s">
        <v>240</v>
      </c>
      <c r="H3" t="s">
        <v>665</v>
      </c>
    </row>
    <row r="4" spans="2:8" x14ac:dyDescent="0.35">
      <c r="B4" s="17" t="s">
        <v>6</v>
      </c>
      <c r="C4" s="2"/>
      <c r="D4" s="2" t="s">
        <v>244</v>
      </c>
      <c r="E4" s="16" t="s">
        <v>246</v>
      </c>
      <c r="F4" s="2">
        <v>1</v>
      </c>
      <c r="G4" s="2" t="s">
        <v>243</v>
      </c>
      <c r="H4" t="s">
        <v>245</v>
      </c>
    </row>
    <row r="5" spans="2:8" ht="43.5" x14ac:dyDescent="0.35">
      <c r="B5" s="17" t="s">
        <v>6</v>
      </c>
      <c r="C5" s="2"/>
      <c r="D5" s="2" t="s">
        <v>248</v>
      </c>
      <c r="E5" s="16" t="s">
        <v>250</v>
      </c>
      <c r="F5" s="2">
        <v>1</v>
      </c>
      <c r="G5" s="2" t="s">
        <v>247</v>
      </c>
      <c r="H5" t="s">
        <v>249</v>
      </c>
    </row>
    <row r="6" spans="2:8" ht="29" x14ac:dyDescent="0.35">
      <c r="B6" s="2" t="s">
        <v>4</v>
      </c>
      <c r="C6" s="2"/>
      <c r="D6" s="2" t="s">
        <v>252</v>
      </c>
      <c r="E6" s="16" t="s">
        <v>254</v>
      </c>
      <c r="F6" s="2">
        <v>1</v>
      </c>
      <c r="G6" s="2" t="s">
        <v>251</v>
      </c>
      <c r="H6" t="s">
        <v>253</v>
      </c>
    </row>
    <row r="7" spans="2:8" x14ac:dyDescent="0.35">
      <c r="B7" s="2" t="s">
        <v>4</v>
      </c>
      <c r="C7" s="2"/>
      <c r="D7" s="2" t="s">
        <v>221</v>
      </c>
      <c r="E7" s="16" t="s">
        <v>254</v>
      </c>
      <c r="F7" s="2">
        <v>1</v>
      </c>
      <c r="G7" s="2" t="s">
        <v>251</v>
      </c>
      <c r="H7" t="s">
        <v>253</v>
      </c>
    </row>
    <row r="8" spans="2:8" ht="29" x14ac:dyDescent="0.35">
      <c r="B8" s="2" t="s">
        <v>4</v>
      </c>
      <c r="C8" s="2"/>
      <c r="D8" s="2" t="s">
        <v>224</v>
      </c>
      <c r="E8" s="16" t="s">
        <v>254</v>
      </c>
      <c r="F8" s="2">
        <v>1</v>
      </c>
      <c r="G8" s="2" t="s">
        <v>251</v>
      </c>
      <c r="H8" t="s">
        <v>253</v>
      </c>
    </row>
    <row r="9" spans="2:8" ht="29" x14ac:dyDescent="0.35">
      <c r="B9" s="2" t="s">
        <v>4</v>
      </c>
      <c r="C9" s="2"/>
      <c r="D9" s="2" t="s">
        <v>223</v>
      </c>
      <c r="E9" s="16" t="s">
        <v>254</v>
      </c>
      <c r="F9" s="2">
        <v>1</v>
      </c>
      <c r="G9" s="2" t="s">
        <v>251</v>
      </c>
      <c r="H9" t="s">
        <v>253</v>
      </c>
    </row>
    <row r="10" spans="2:8" ht="29" x14ac:dyDescent="0.35">
      <c r="B10" s="2" t="s">
        <v>4</v>
      </c>
      <c r="C10" s="2"/>
      <c r="D10" s="2" t="s">
        <v>226</v>
      </c>
      <c r="E10" s="16" t="s">
        <v>254</v>
      </c>
      <c r="F10" s="2">
        <v>1</v>
      </c>
      <c r="G10" s="2" t="s">
        <v>251</v>
      </c>
      <c r="H10" t="s">
        <v>253</v>
      </c>
    </row>
    <row r="11" spans="2:8" ht="29" x14ac:dyDescent="0.35">
      <c r="B11" s="2" t="s">
        <v>4</v>
      </c>
      <c r="C11" s="2"/>
      <c r="D11" s="2" t="s">
        <v>252</v>
      </c>
      <c r="E11" s="16" t="s">
        <v>254</v>
      </c>
      <c r="F11" s="2">
        <v>1</v>
      </c>
      <c r="G11" s="2" t="s">
        <v>255</v>
      </c>
      <c r="H11" t="s">
        <v>256</v>
      </c>
    </row>
    <row r="12" spans="2:8" x14ac:dyDescent="0.35">
      <c r="B12" s="2" t="s">
        <v>4</v>
      </c>
      <c r="C12" s="2"/>
      <c r="D12" s="2" t="s">
        <v>221</v>
      </c>
      <c r="E12" s="16" t="s">
        <v>254</v>
      </c>
      <c r="F12" s="2">
        <v>1</v>
      </c>
      <c r="G12" s="2" t="s">
        <v>255</v>
      </c>
      <c r="H12" t="s">
        <v>256</v>
      </c>
    </row>
    <row r="13" spans="2:8" ht="29" x14ac:dyDescent="0.35">
      <c r="B13" s="2" t="s">
        <v>4</v>
      </c>
      <c r="C13" s="2"/>
      <c r="D13" s="2" t="s">
        <v>224</v>
      </c>
      <c r="E13" s="16" t="s">
        <v>254</v>
      </c>
      <c r="F13" s="2">
        <v>1</v>
      </c>
      <c r="G13" s="2" t="s">
        <v>255</v>
      </c>
      <c r="H13" t="s">
        <v>256</v>
      </c>
    </row>
    <row r="14" spans="2:8" ht="29" x14ac:dyDescent="0.35">
      <c r="B14" s="2" t="s">
        <v>4</v>
      </c>
      <c r="C14" s="2"/>
      <c r="D14" s="2" t="s">
        <v>223</v>
      </c>
      <c r="E14" s="16" t="s">
        <v>254</v>
      </c>
      <c r="F14" s="2">
        <v>1</v>
      </c>
      <c r="G14" s="2" t="s">
        <v>255</v>
      </c>
      <c r="H14" t="s">
        <v>256</v>
      </c>
    </row>
    <row r="15" spans="2:8" ht="29" x14ac:dyDescent="0.35">
      <c r="B15" s="2" t="s">
        <v>4</v>
      </c>
      <c r="C15" s="2"/>
      <c r="D15" s="2" t="s">
        <v>226</v>
      </c>
      <c r="E15" s="16" t="s">
        <v>254</v>
      </c>
      <c r="F15" s="2">
        <v>1</v>
      </c>
      <c r="G15" s="2" t="s">
        <v>255</v>
      </c>
      <c r="H15" t="s">
        <v>256</v>
      </c>
    </row>
    <row r="16" spans="2:8" ht="29" x14ac:dyDescent="0.35">
      <c r="B16" s="2" t="s">
        <v>4</v>
      </c>
      <c r="C16" s="2"/>
      <c r="D16" s="2" t="s">
        <v>252</v>
      </c>
      <c r="E16" s="16" t="s">
        <v>254</v>
      </c>
      <c r="F16" s="2">
        <v>1</v>
      </c>
      <c r="G16" s="2" t="s">
        <v>257</v>
      </c>
      <c r="H16" t="s">
        <v>258</v>
      </c>
    </row>
    <row r="17" spans="2:8" x14ac:dyDescent="0.35">
      <c r="B17" s="2" t="s">
        <v>4</v>
      </c>
      <c r="C17" s="2"/>
      <c r="D17" s="2" t="s">
        <v>221</v>
      </c>
      <c r="E17" s="16" t="s">
        <v>254</v>
      </c>
      <c r="F17" s="2">
        <v>1</v>
      </c>
      <c r="G17" s="2" t="s">
        <v>257</v>
      </c>
      <c r="H17" t="s">
        <v>258</v>
      </c>
    </row>
    <row r="18" spans="2:8" ht="29" x14ac:dyDescent="0.35">
      <c r="B18" s="2" t="s">
        <v>4</v>
      </c>
      <c r="C18" s="2"/>
      <c r="D18" s="2" t="s">
        <v>224</v>
      </c>
      <c r="E18" s="16" t="s">
        <v>254</v>
      </c>
      <c r="F18" s="2">
        <v>1</v>
      </c>
      <c r="G18" s="2" t="s">
        <v>257</v>
      </c>
      <c r="H18" t="s">
        <v>258</v>
      </c>
    </row>
    <row r="19" spans="2:8" ht="29" x14ac:dyDescent="0.35">
      <c r="B19" s="2" t="s">
        <v>4</v>
      </c>
      <c r="C19" s="2"/>
      <c r="D19" s="2" t="s">
        <v>223</v>
      </c>
      <c r="E19" s="16" t="s">
        <v>254</v>
      </c>
      <c r="F19" s="2">
        <v>1</v>
      </c>
      <c r="G19" s="2" t="s">
        <v>257</v>
      </c>
      <c r="H19" t="s">
        <v>258</v>
      </c>
    </row>
    <row r="20" spans="2:8" ht="29" x14ac:dyDescent="0.35">
      <c r="B20" s="2" t="s">
        <v>4</v>
      </c>
      <c r="C20" s="2"/>
      <c r="D20" s="2" t="s">
        <v>226</v>
      </c>
      <c r="E20" s="16" t="s">
        <v>254</v>
      </c>
      <c r="F20" s="2">
        <v>1</v>
      </c>
      <c r="G20" s="2" t="s">
        <v>257</v>
      </c>
      <c r="H20" t="s">
        <v>258</v>
      </c>
    </row>
    <row r="21" spans="2:8" ht="29" x14ac:dyDescent="0.35">
      <c r="B21" s="2" t="s">
        <v>4</v>
      </c>
      <c r="C21" s="2"/>
      <c r="D21" s="2" t="s">
        <v>252</v>
      </c>
      <c r="E21" s="16" t="s">
        <v>254</v>
      </c>
      <c r="F21" s="2">
        <v>1</v>
      </c>
      <c r="G21" s="2" t="s">
        <v>259</v>
      </c>
      <c r="H21" t="s">
        <v>260</v>
      </c>
    </row>
    <row r="22" spans="2:8" x14ac:dyDescent="0.35">
      <c r="B22" t="s">
        <v>4</v>
      </c>
      <c r="D22" t="s">
        <v>221</v>
      </c>
      <c r="E22" s="16" t="s">
        <v>254</v>
      </c>
      <c r="F22">
        <v>1</v>
      </c>
      <c r="G22" t="s">
        <v>259</v>
      </c>
      <c r="H22" t="s">
        <v>260</v>
      </c>
    </row>
    <row r="23" spans="2:8" x14ac:dyDescent="0.35">
      <c r="B23" t="s">
        <v>4</v>
      </c>
      <c r="D23" t="s">
        <v>224</v>
      </c>
      <c r="E23" s="16" t="s">
        <v>254</v>
      </c>
      <c r="F23">
        <v>1</v>
      </c>
      <c r="G23" t="s">
        <v>259</v>
      </c>
      <c r="H23" t="s">
        <v>260</v>
      </c>
    </row>
    <row r="24" spans="2:8" x14ac:dyDescent="0.35">
      <c r="B24" t="s">
        <v>4</v>
      </c>
      <c r="D24" t="s">
        <v>223</v>
      </c>
      <c r="E24" s="16" t="s">
        <v>254</v>
      </c>
      <c r="F24">
        <v>1</v>
      </c>
      <c r="G24" t="s">
        <v>259</v>
      </c>
      <c r="H24" t="s">
        <v>260</v>
      </c>
    </row>
    <row r="25" spans="2:8" x14ac:dyDescent="0.35">
      <c r="B25" t="s">
        <v>4</v>
      </c>
      <c r="D25" t="s">
        <v>226</v>
      </c>
      <c r="E25" s="16" t="s">
        <v>254</v>
      </c>
      <c r="F25">
        <v>1</v>
      </c>
      <c r="G25" t="s">
        <v>259</v>
      </c>
      <c r="H25" t="s">
        <v>260</v>
      </c>
    </row>
    <row r="26" spans="2:8" x14ac:dyDescent="0.35">
      <c r="B26" t="s">
        <v>4</v>
      </c>
      <c r="D26" t="s">
        <v>252</v>
      </c>
      <c r="E26" s="16" t="s">
        <v>254</v>
      </c>
      <c r="F26">
        <v>1</v>
      </c>
      <c r="G26" t="s">
        <v>261</v>
      </c>
      <c r="H26" t="s">
        <v>262</v>
      </c>
    </row>
    <row r="27" spans="2:8" x14ac:dyDescent="0.35">
      <c r="B27" t="s">
        <v>4</v>
      </c>
      <c r="D27" t="s">
        <v>221</v>
      </c>
      <c r="E27" s="16" t="s">
        <v>254</v>
      </c>
      <c r="F27">
        <v>1</v>
      </c>
      <c r="G27" t="s">
        <v>261</v>
      </c>
      <c r="H27" t="s">
        <v>262</v>
      </c>
    </row>
    <row r="28" spans="2:8" x14ac:dyDescent="0.35">
      <c r="B28" t="s">
        <v>4</v>
      </c>
      <c r="D28" t="s">
        <v>224</v>
      </c>
      <c r="E28" s="16" t="s">
        <v>254</v>
      </c>
      <c r="F28">
        <v>1</v>
      </c>
      <c r="G28" t="s">
        <v>261</v>
      </c>
      <c r="H28" t="s">
        <v>262</v>
      </c>
    </row>
    <row r="29" spans="2:8" x14ac:dyDescent="0.35">
      <c r="B29" t="s">
        <v>4</v>
      </c>
      <c r="D29" t="s">
        <v>223</v>
      </c>
      <c r="E29" s="16" t="s">
        <v>254</v>
      </c>
      <c r="F29">
        <v>1</v>
      </c>
      <c r="G29" t="s">
        <v>261</v>
      </c>
      <c r="H29" t="s">
        <v>262</v>
      </c>
    </row>
    <row r="30" spans="2:8" x14ac:dyDescent="0.35">
      <c r="B30" t="s">
        <v>4</v>
      </c>
      <c r="D30" t="s">
        <v>226</v>
      </c>
      <c r="E30" s="16" t="s">
        <v>254</v>
      </c>
      <c r="F30">
        <v>1</v>
      </c>
      <c r="G30" t="s">
        <v>261</v>
      </c>
      <c r="H30" t="s">
        <v>262</v>
      </c>
    </row>
    <row r="31" spans="2:8" x14ac:dyDescent="0.35">
      <c r="B31" t="s">
        <v>668</v>
      </c>
      <c r="D31" t="s">
        <v>264</v>
      </c>
      <c r="E31" s="16" t="s">
        <v>246</v>
      </c>
      <c r="F31">
        <v>1</v>
      </c>
      <c r="G31" t="s">
        <v>263</v>
      </c>
      <c r="H31" t="s">
        <v>265</v>
      </c>
    </row>
    <row r="32" spans="2:8" x14ac:dyDescent="0.35">
      <c r="B32" s="17" t="s">
        <v>6</v>
      </c>
      <c r="D32" t="s">
        <v>244</v>
      </c>
      <c r="E32" s="16" t="s">
        <v>246</v>
      </c>
      <c r="F32">
        <v>1</v>
      </c>
      <c r="G32" t="s">
        <v>263</v>
      </c>
      <c r="H32" t="s">
        <v>265</v>
      </c>
    </row>
    <row r="33" spans="2:8" x14ac:dyDescent="0.35">
      <c r="B33" t="s">
        <v>4</v>
      </c>
      <c r="D33" t="s">
        <v>222</v>
      </c>
      <c r="E33" s="16" t="s">
        <v>254</v>
      </c>
      <c r="F33">
        <v>1</v>
      </c>
      <c r="G33" t="s">
        <v>266</v>
      </c>
      <c r="H33" t="s">
        <v>267</v>
      </c>
    </row>
    <row r="34" spans="2:8" x14ac:dyDescent="0.35">
      <c r="B34" t="s">
        <v>4</v>
      </c>
      <c r="D34" t="s">
        <v>221</v>
      </c>
      <c r="E34" s="16" t="s">
        <v>254</v>
      </c>
      <c r="F34">
        <v>1</v>
      </c>
      <c r="G34" t="s">
        <v>266</v>
      </c>
      <c r="H34" t="s">
        <v>267</v>
      </c>
    </row>
    <row r="35" spans="2:8" x14ac:dyDescent="0.35">
      <c r="B35" t="s">
        <v>4</v>
      </c>
      <c r="D35" t="s">
        <v>224</v>
      </c>
      <c r="E35" s="16" t="s">
        <v>254</v>
      </c>
      <c r="F35">
        <v>1</v>
      </c>
      <c r="G35" t="s">
        <v>266</v>
      </c>
      <c r="H35" t="s">
        <v>267</v>
      </c>
    </row>
    <row r="36" spans="2:8" x14ac:dyDescent="0.35">
      <c r="B36" t="s">
        <v>4</v>
      </c>
      <c r="D36" t="s">
        <v>223</v>
      </c>
      <c r="E36" s="16" t="s">
        <v>254</v>
      </c>
      <c r="F36">
        <v>1</v>
      </c>
      <c r="G36" t="s">
        <v>266</v>
      </c>
      <c r="H36" t="s">
        <v>267</v>
      </c>
    </row>
    <row r="37" spans="2:8" x14ac:dyDescent="0.35">
      <c r="B37" t="s">
        <v>4</v>
      </c>
      <c r="D37" t="s">
        <v>226</v>
      </c>
      <c r="E37" s="16" t="s">
        <v>254</v>
      </c>
      <c r="F37">
        <v>1</v>
      </c>
      <c r="G37" t="s">
        <v>266</v>
      </c>
      <c r="H37" t="s">
        <v>267</v>
      </c>
    </row>
    <row r="38" spans="2:8" x14ac:dyDescent="0.35">
      <c r="B38" t="s">
        <v>10</v>
      </c>
      <c r="D38" t="s">
        <v>269</v>
      </c>
      <c r="E38" s="16" t="s">
        <v>250</v>
      </c>
      <c r="F38">
        <v>1</v>
      </c>
      <c r="G38" t="s">
        <v>268</v>
      </c>
      <c r="H38" t="s">
        <v>270</v>
      </c>
    </row>
    <row r="39" spans="2:8" x14ac:dyDescent="0.35">
      <c r="B39" t="s">
        <v>10</v>
      </c>
      <c r="D39" t="s">
        <v>269</v>
      </c>
      <c r="E39" s="16" t="s">
        <v>250</v>
      </c>
      <c r="F39">
        <v>1</v>
      </c>
      <c r="G39" t="s">
        <v>271</v>
      </c>
      <c r="H39" t="s">
        <v>272</v>
      </c>
    </row>
    <row r="40" spans="2:8" x14ac:dyDescent="0.35">
      <c r="B40" t="s">
        <v>10</v>
      </c>
      <c r="D40" t="s">
        <v>269</v>
      </c>
      <c r="E40" s="16" t="s">
        <v>250</v>
      </c>
      <c r="F40">
        <v>1</v>
      </c>
      <c r="G40" t="s">
        <v>273</v>
      </c>
      <c r="H40" t="s">
        <v>274</v>
      </c>
    </row>
    <row r="41" spans="2:8" x14ac:dyDescent="0.35">
      <c r="B41" t="s">
        <v>10</v>
      </c>
      <c r="D41" t="s">
        <v>269</v>
      </c>
      <c r="E41" s="16" t="s">
        <v>250</v>
      </c>
      <c r="F41">
        <v>1</v>
      </c>
      <c r="G41" t="s">
        <v>275</v>
      </c>
      <c r="H41" t="s">
        <v>276</v>
      </c>
    </row>
    <row r="42" spans="2:8" x14ac:dyDescent="0.35">
      <c r="B42" s="17" t="s">
        <v>6</v>
      </c>
      <c r="D42" t="s">
        <v>248</v>
      </c>
      <c r="E42" s="16" t="s">
        <v>279</v>
      </c>
      <c r="F42">
        <v>1</v>
      </c>
      <c r="G42" t="s">
        <v>277</v>
      </c>
      <c r="H42" t="s">
        <v>278</v>
      </c>
    </row>
    <row r="43" spans="2:8" x14ac:dyDescent="0.35">
      <c r="B43" t="s">
        <v>4</v>
      </c>
      <c r="D43" t="s">
        <v>281</v>
      </c>
      <c r="E43" s="16" t="s">
        <v>254</v>
      </c>
      <c r="F43">
        <v>1</v>
      </c>
      <c r="G43" t="s">
        <v>280</v>
      </c>
      <c r="H43" t="s">
        <v>282</v>
      </c>
    </row>
    <row r="44" spans="2:8" x14ac:dyDescent="0.35">
      <c r="B44" t="s">
        <v>4</v>
      </c>
      <c r="D44" t="s">
        <v>221</v>
      </c>
      <c r="E44" s="16" t="s">
        <v>254</v>
      </c>
      <c r="F44">
        <v>1</v>
      </c>
      <c r="G44" t="s">
        <v>280</v>
      </c>
      <c r="H44" t="s">
        <v>282</v>
      </c>
    </row>
    <row r="45" spans="2:8" x14ac:dyDescent="0.35">
      <c r="B45" t="s">
        <v>4</v>
      </c>
      <c r="D45" t="s">
        <v>224</v>
      </c>
      <c r="E45" s="16" t="s">
        <v>254</v>
      </c>
      <c r="F45">
        <v>1</v>
      </c>
      <c r="G45" t="s">
        <v>280</v>
      </c>
      <c r="H45" t="s">
        <v>282</v>
      </c>
    </row>
    <row r="46" spans="2:8" x14ac:dyDescent="0.35">
      <c r="B46" t="s">
        <v>4</v>
      </c>
      <c r="D46" t="s">
        <v>223</v>
      </c>
      <c r="E46" s="16" t="s">
        <v>254</v>
      </c>
      <c r="F46">
        <v>1</v>
      </c>
      <c r="G46" t="s">
        <v>280</v>
      </c>
      <c r="H46" t="s">
        <v>282</v>
      </c>
    </row>
    <row r="47" spans="2:8" x14ac:dyDescent="0.35">
      <c r="B47" t="s">
        <v>4</v>
      </c>
      <c r="D47" t="s">
        <v>226</v>
      </c>
      <c r="E47" s="16" t="s">
        <v>254</v>
      </c>
      <c r="F47">
        <v>1</v>
      </c>
      <c r="G47" t="s">
        <v>280</v>
      </c>
      <c r="H47" t="s">
        <v>282</v>
      </c>
    </row>
    <row r="48" spans="2:8" x14ac:dyDescent="0.35">
      <c r="B48" t="s">
        <v>4</v>
      </c>
      <c r="D48" t="s">
        <v>281</v>
      </c>
      <c r="E48" s="16" t="s">
        <v>254</v>
      </c>
      <c r="F48">
        <v>1</v>
      </c>
      <c r="G48" t="s">
        <v>283</v>
      </c>
      <c r="H48" t="s">
        <v>284</v>
      </c>
    </row>
    <row r="49" spans="2:8" x14ac:dyDescent="0.35">
      <c r="B49" t="s">
        <v>4</v>
      </c>
      <c r="D49" t="s">
        <v>221</v>
      </c>
      <c r="E49" s="16" t="s">
        <v>254</v>
      </c>
      <c r="F49">
        <v>1</v>
      </c>
      <c r="G49" t="s">
        <v>283</v>
      </c>
      <c r="H49" t="s">
        <v>284</v>
      </c>
    </row>
    <row r="50" spans="2:8" x14ac:dyDescent="0.35">
      <c r="B50" t="s">
        <v>4</v>
      </c>
      <c r="D50" t="s">
        <v>224</v>
      </c>
      <c r="E50" s="16" t="s">
        <v>254</v>
      </c>
      <c r="F50">
        <v>1</v>
      </c>
      <c r="G50" t="s">
        <v>283</v>
      </c>
      <c r="H50" t="s">
        <v>284</v>
      </c>
    </row>
    <row r="51" spans="2:8" x14ac:dyDescent="0.35">
      <c r="B51" t="s">
        <v>4</v>
      </c>
      <c r="D51" t="s">
        <v>223</v>
      </c>
      <c r="E51" s="16" t="s">
        <v>254</v>
      </c>
      <c r="F51">
        <v>1</v>
      </c>
      <c r="G51" t="s">
        <v>283</v>
      </c>
      <c r="H51" t="s">
        <v>284</v>
      </c>
    </row>
    <row r="52" spans="2:8" x14ac:dyDescent="0.35">
      <c r="B52" t="s">
        <v>4</v>
      </c>
      <c r="D52" t="s">
        <v>226</v>
      </c>
      <c r="E52" s="16" t="s">
        <v>254</v>
      </c>
      <c r="F52">
        <v>1</v>
      </c>
      <c r="G52" t="s">
        <v>283</v>
      </c>
      <c r="H52" t="s">
        <v>284</v>
      </c>
    </row>
    <row r="53" spans="2:8" x14ac:dyDescent="0.35">
      <c r="B53" t="s">
        <v>13</v>
      </c>
      <c r="D53" t="s">
        <v>239</v>
      </c>
      <c r="E53" s="16" t="s">
        <v>254</v>
      </c>
      <c r="F53">
        <v>1</v>
      </c>
      <c r="G53" t="s">
        <v>283</v>
      </c>
      <c r="H53" t="s">
        <v>284</v>
      </c>
    </row>
    <row r="54" spans="2:8" x14ac:dyDescent="0.35">
      <c r="B54" t="s">
        <v>4</v>
      </c>
      <c r="D54" t="s">
        <v>281</v>
      </c>
      <c r="E54" s="16" t="s">
        <v>254</v>
      </c>
      <c r="F54">
        <v>1</v>
      </c>
      <c r="G54" t="s">
        <v>285</v>
      </c>
      <c r="H54" t="s">
        <v>286</v>
      </c>
    </row>
    <row r="55" spans="2:8" x14ac:dyDescent="0.35">
      <c r="B55" t="s">
        <v>4</v>
      </c>
      <c r="D55" t="s">
        <v>221</v>
      </c>
      <c r="E55" s="16" t="s">
        <v>254</v>
      </c>
      <c r="F55">
        <v>1</v>
      </c>
      <c r="G55" t="s">
        <v>285</v>
      </c>
      <c r="H55" t="s">
        <v>286</v>
      </c>
    </row>
    <row r="56" spans="2:8" x14ac:dyDescent="0.35">
      <c r="B56" t="s">
        <v>4</v>
      </c>
      <c r="D56" t="s">
        <v>224</v>
      </c>
      <c r="E56" s="16" t="s">
        <v>254</v>
      </c>
      <c r="F56">
        <v>1</v>
      </c>
      <c r="G56" t="s">
        <v>285</v>
      </c>
      <c r="H56" t="s">
        <v>286</v>
      </c>
    </row>
    <row r="57" spans="2:8" x14ac:dyDescent="0.35">
      <c r="B57" t="s">
        <v>4</v>
      </c>
      <c r="D57" t="s">
        <v>223</v>
      </c>
      <c r="E57" s="16" t="s">
        <v>254</v>
      </c>
      <c r="F57">
        <v>1</v>
      </c>
      <c r="G57" t="s">
        <v>285</v>
      </c>
      <c r="H57" t="s">
        <v>286</v>
      </c>
    </row>
    <row r="58" spans="2:8" x14ac:dyDescent="0.35">
      <c r="B58" t="s">
        <v>4</v>
      </c>
      <c r="D58" t="s">
        <v>226</v>
      </c>
      <c r="E58" s="16" t="s">
        <v>254</v>
      </c>
      <c r="F58">
        <v>1</v>
      </c>
      <c r="G58" t="s">
        <v>285</v>
      </c>
      <c r="H58" t="s">
        <v>286</v>
      </c>
    </row>
    <row r="59" spans="2:8" x14ac:dyDescent="0.35">
      <c r="B59" t="s">
        <v>3</v>
      </c>
      <c r="D59" t="s">
        <v>288</v>
      </c>
      <c r="E59" s="16" t="s">
        <v>290</v>
      </c>
      <c r="F59">
        <v>1</v>
      </c>
      <c r="G59" t="s">
        <v>287</v>
      </c>
      <c r="H59" t="s">
        <v>289</v>
      </c>
    </row>
    <row r="60" spans="2:8" x14ac:dyDescent="0.35">
      <c r="B60" t="s">
        <v>3</v>
      </c>
      <c r="D60" t="s">
        <v>292</v>
      </c>
      <c r="E60" s="16" t="s">
        <v>290</v>
      </c>
      <c r="F60">
        <v>1</v>
      </c>
      <c r="G60" t="s">
        <v>291</v>
      </c>
      <c r="H60" t="s">
        <v>293</v>
      </c>
    </row>
    <row r="61" spans="2:8" x14ac:dyDescent="0.35">
      <c r="B61" t="s">
        <v>10</v>
      </c>
      <c r="D61" t="s">
        <v>269</v>
      </c>
      <c r="E61" s="16" t="s">
        <v>290</v>
      </c>
      <c r="F61">
        <v>1</v>
      </c>
      <c r="G61" t="s">
        <v>291</v>
      </c>
      <c r="H61" t="s">
        <v>293</v>
      </c>
    </row>
    <row r="62" spans="2:8" x14ac:dyDescent="0.35">
      <c r="B62" t="s">
        <v>669</v>
      </c>
      <c r="D62" t="s">
        <v>295</v>
      </c>
      <c r="E62" s="16" t="s">
        <v>246</v>
      </c>
      <c r="F62">
        <v>1</v>
      </c>
      <c r="G62" t="s">
        <v>294</v>
      </c>
      <c r="H62" t="s">
        <v>296</v>
      </c>
    </row>
    <row r="63" spans="2:8" x14ac:dyDescent="0.35">
      <c r="B63" t="s">
        <v>669</v>
      </c>
      <c r="D63" t="s">
        <v>216</v>
      </c>
      <c r="E63" s="16" t="s">
        <v>246</v>
      </c>
      <c r="F63">
        <v>1</v>
      </c>
      <c r="G63" t="s">
        <v>294</v>
      </c>
      <c r="H63" t="s">
        <v>296</v>
      </c>
    </row>
    <row r="64" spans="2:8" x14ac:dyDescent="0.35">
      <c r="B64" t="s">
        <v>3</v>
      </c>
      <c r="D64" t="s">
        <v>292</v>
      </c>
      <c r="E64" s="16" t="s">
        <v>290</v>
      </c>
      <c r="F64">
        <v>1</v>
      </c>
      <c r="G64" t="s">
        <v>297</v>
      </c>
      <c r="H64" t="s">
        <v>298</v>
      </c>
    </row>
    <row r="65" spans="2:8" x14ac:dyDescent="0.35">
      <c r="B65" t="s">
        <v>669</v>
      </c>
      <c r="D65" t="s">
        <v>295</v>
      </c>
      <c r="E65" s="16" t="s">
        <v>246</v>
      </c>
      <c r="F65">
        <v>1</v>
      </c>
      <c r="G65" t="s">
        <v>299</v>
      </c>
      <c r="H65" t="s">
        <v>300</v>
      </c>
    </row>
    <row r="66" spans="2:8" x14ac:dyDescent="0.35">
      <c r="B66" t="s">
        <v>669</v>
      </c>
      <c r="D66" t="s">
        <v>216</v>
      </c>
      <c r="E66" s="16" t="s">
        <v>246</v>
      </c>
      <c r="F66">
        <v>1</v>
      </c>
      <c r="G66" t="s">
        <v>299</v>
      </c>
      <c r="H66" t="s">
        <v>300</v>
      </c>
    </row>
    <row r="67" spans="2:8" x14ac:dyDescent="0.35">
      <c r="B67" t="s">
        <v>3</v>
      </c>
      <c r="D67" t="s">
        <v>292</v>
      </c>
      <c r="E67" s="16" t="s">
        <v>290</v>
      </c>
      <c r="F67">
        <v>1</v>
      </c>
      <c r="G67" t="s">
        <v>301</v>
      </c>
      <c r="H67" t="s">
        <v>302</v>
      </c>
    </row>
    <row r="68" spans="2:8" x14ac:dyDescent="0.35">
      <c r="B68" t="s">
        <v>668</v>
      </c>
      <c r="D68" t="s">
        <v>264</v>
      </c>
      <c r="E68" s="16" t="s">
        <v>246</v>
      </c>
      <c r="F68">
        <v>1</v>
      </c>
      <c r="G68" t="s">
        <v>303</v>
      </c>
      <c r="H68" t="s">
        <v>304</v>
      </c>
    </row>
    <row r="69" spans="2:8" x14ac:dyDescent="0.35">
      <c r="B69" s="17" t="s">
        <v>6</v>
      </c>
      <c r="D69" t="s">
        <v>244</v>
      </c>
      <c r="E69" s="16" t="s">
        <v>246</v>
      </c>
      <c r="F69">
        <v>1</v>
      </c>
      <c r="G69" t="s">
        <v>303</v>
      </c>
      <c r="H69" t="s">
        <v>304</v>
      </c>
    </row>
    <row r="70" spans="2:8" x14ac:dyDescent="0.35">
      <c r="B70" s="17" t="s">
        <v>6</v>
      </c>
      <c r="D70" t="s">
        <v>248</v>
      </c>
      <c r="E70" s="16" t="s">
        <v>246</v>
      </c>
      <c r="F70">
        <v>1</v>
      </c>
      <c r="G70" t="s">
        <v>303</v>
      </c>
      <c r="H70" t="s">
        <v>304</v>
      </c>
    </row>
    <row r="71" spans="2:8" x14ac:dyDescent="0.35">
      <c r="B71" s="17" t="s">
        <v>6</v>
      </c>
      <c r="D71" t="s">
        <v>305</v>
      </c>
      <c r="E71" s="16" t="s">
        <v>246</v>
      </c>
      <c r="F71">
        <v>1</v>
      </c>
      <c r="G71" t="s">
        <v>303</v>
      </c>
      <c r="H71" t="s">
        <v>304</v>
      </c>
    </row>
    <row r="72" spans="2:8" x14ac:dyDescent="0.35">
      <c r="B72" t="s">
        <v>669</v>
      </c>
      <c r="D72" t="s">
        <v>216</v>
      </c>
      <c r="E72" s="16" t="s">
        <v>246</v>
      </c>
      <c r="F72">
        <v>1</v>
      </c>
      <c r="G72" t="s">
        <v>306</v>
      </c>
      <c r="H72" t="s">
        <v>307</v>
      </c>
    </row>
    <row r="73" spans="2:8" x14ac:dyDescent="0.35">
      <c r="B73" t="s">
        <v>669</v>
      </c>
      <c r="D73" t="s">
        <v>308</v>
      </c>
      <c r="E73" s="16" t="s">
        <v>246</v>
      </c>
      <c r="F73">
        <v>1</v>
      </c>
      <c r="G73" t="s">
        <v>306</v>
      </c>
      <c r="H73" t="s">
        <v>307</v>
      </c>
    </row>
    <row r="74" spans="2:8" x14ac:dyDescent="0.35">
      <c r="B74" t="s">
        <v>669</v>
      </c>
      <c r="D74" t="s">
        <v>216</v>
      </c>
      <c r="E74" s="16" t="s">
        <v>246</v>
      </c>
      <c r="F74">
        <v>1</v>
      </c>
      <c r="G74" t="s">
        <v>214</v>
      </c>
      <c r="H74" t="s">
        <v>309</v>
      </c>
    </row>
    <row r="75" spans="2:8" x14ac:dyDescent="0.35">
      <c r="B75" t="s">
        <v>669</v>
      </c>
      <c r="D75" t="s">
        <v>308</v>
      </c>
      <c r="E75" s="16" t="s">
        <v>246</v>
      </c>
      <c r="F75">
        <v>1</v>
      </c>
      <c r="G75" t="s">
        <v>214</v>
      </c>
      <c r="H75" t="s">
        <v>309</v>
      </c>
    </row>
    <row r="76" spans="2:8" x14ac:dyDescent="0.35">
      <c r="B76" t="s">
        <v>4</v>
      </c>
      <c r="D76" t="s">
        <v>281</v>
      </c>
      <c r="E76" s="16" t="s">
        <v>254</v>
      </c>
      <c r="F76">
        <v>1</v>
      </c>
      <c r="G76" t="s">
        <v>310</v>
      </c>
      <c r="H76" t="s">
        <v>311</v>
      </c>
    </row>
    <row r="77" spans="2:8" x14ac:dyDescent="0.35">
      <c r="B77" t="s">
        <v>4</v>
      </c>
      <c r="D77" t="s">
        <v>221</v>
      </c>
      <c r="E77" s="16" t="s">
        <v>254</v>
      </c>
      <c r="F77">
        <v>1</v>
      </c>
      <c r="G77" t="s">
        <v>310</v>
      </c>
      <c r="H77" t="s">
        <v>311</v>
      </c>
    </row>
    <row r="78" spans="2:8" x14ac:dyDescent="0.35">
      <c r="B78" t="s">
        <v>4</v>
      </c>
      <c r="D78" t="s">
        <v>224</v>
      </c>
      <c r="E78" s="16" t="s">
        <v>254</v>
      </c>
      <c r="F78">
        <v>1</v>
      </c>
      <c r="G78" t="s">
        <v>310</v>
      </c>
      <c r="H78" t="s">
        <v>311</v>
      </c>
    </row>
    <row r="79" spans="2:8" x14ac:dyDescent="0.35">
      <c r="B79" t="s">
        <v>4</v>
      </c>
      <c r="D79" t="s">
        <v>223</v>
      </c>
      <c r="E79" s="16" t="s">
        <v>254</v>
      </c>
      <c r="F79">
        <v>1</v>
      </c>
      <c r="G79" t="s">
        <v>310</v>
      </c>
      <c r="H79" t="s">
        <v>311</v>
      </c>
    </row>
    <row r="80" spans="2:8" x14ac:dyDescent="0.35">
      <c r="B80" t="s">
        <v>4</v>
      </c>
      <c r="D80" t="s">
        <v>226</v>
      </c>
      <c r="E80" s="16" t="s">
        <v>254</v>
      </c>
      <c r="F80">
        <v>1</v>
      </c>
      <c r="G80" t="s">
        <v>310</v>
      </c>
      <c r="H80" t="s">
        <v>311</v>
      </c>
    </row>
    <row r="81" spans="2:8" x14ac:dyDescent="0.35">
      <c r="B81" t="s">
        <v>3</v>
      </c>
      <c r="D81" t="s">
        <v>313</v>
      </c>
      <c r="E81" s="16" t="s">
        <v>290</v>
      </c>
      <c r="F81">
        <v>1</v>
      </c>
      <c r="G81" t="s">
        <v>312</v>
      </c>
      <c r="H81" t="s">
        <v>314</v>
      </c>
    </row>
    <row r="82" spans="2:8" x14ac:dyDescent="0.35">
      <c r="B82" t="s">
        <v>3</v>
      </c>
      <c r="D82" t="s">
        <v>313</v>
      </c>
      <c r="E82" s="16" t="s">
        <v>290</v>
      </c>
      <c r="F82">
        <v>1</v>
      </c>
      <c r="G82" t="s">
        <v>315</v>
      </c>
      <c r="H82" t="s">
        <v>316</v>
      </c>
    </row>
    <row r="83" spans="2:8" x14ac:dyDescent="0.35">
      <c r="B83" t="s">
        <v>8</v>
      </c>
      <c r="D83" t="s">
        <v>318</v>
      </c>
      <c r="E83" s="16" t="s">
        <v>320</v>
      </c>
      <c r="F83">
        <v>1</v>
      </c>
      <c r="G83" t="s">
        <v>317</v>
      </c>
      <c r="H83" t="s">
        <v>319</v>
      </c>
    </row>
    <row r="84" spans="2:8" x14ac:dyDescent="0.35">
      <c r="B84" t="s">
        <v>669</v>
      </c>
      <c r="D84" t="s">
        <v>216</v>
      </c>
      <c r="E84" s="16" t="s">
        <v>246</v>
      </c>
      <c r="F84">
        <v>1</v>
      </c>
      <c r="G84" t="s">
        <v>321</v>
      </c>
      <c r="H84" t="s">
        <v>322</v>
      </c>
    </row>
    <row r="85" spans="2:8" x14ac:dyDescent="0.35">
      <c r="B85" t="s">
        <v>669</v>
      </c>
      <c r="D85" t="s">
        <v>308</v>
      </c>
      <c r="E85" s="16" t="s">
        <v>246</v>
      </c>
      <c r="F85">
        <v>1</v>
      </c>
      <c r="G85" t="s">
        <v>321</v>
      </c>
      <c r="H85" t="s">
        <v>322</v>
      </c>
    </row>
    <row r="86" spans="2:8" x14ac:dyDescent="0.35">
      <c r="B86" t="s">
        <v>4</v>
      </c>
      <c r="D86" t="s">
        <v>281</v>
      </c>
      <c r="E86" s="16" t="s">
        <v>254</v>
      </c>
      <c r="F86">
        <v>1</v>
      </c>
      <c r="G86" t="s">
        <v>323</v>
      </c>
      <c r="H86" t="s">
        <v>324</v>
      </c>
    </row>
    <row r="87" spans="2:8" x14ac:dyDescent="0.35">
      <c r="B87" t="s">
        <v>4</v>
      </c>
      <c r="D87" t="s">
        <v>221</v>
      </c>
      <c r="E87" s="16" t="s">
        <v>254</v>
      </c>
      <c r="F87">
        <v>1</v>
      </c>
      <c r="G87" t="s">
        <v>323</v>
      </c>
      <c r="H87" t="s">
        <v>324</v>
      </c>
    </row>
    <row r="88" spans="2:8" x14ac:dyDescent="0.35">
      <c r="B88" t="s">
        <v>4</v>
      </c>
      <c r="D88" t="s">
        <v>224</v>
      </c>
      <c r="E88" s="16" t="s">
        <v>254</v>
      </c>
      <c r="F88">
        <v>1</v>
      </c>
      <c r="G88" t="s">
        <v>323</v>
      </c>
      <c r="H88" t="s">
        <v>324</v>
      </c>
    </row>
    <row r="89" spans="2:8" x14ac:dyDescent="0.35">
      <c r="B89" t="s">
        <v>4</v>
      </c>
      <c r="D89" t="s">
        <v>223</v>
      </c>
      <c r="E89" s="16" t="s">
        <v>254</v>
      </c>
      <c r="F89">
        <v>1</v>
      </c>
      <c r="G89" t="s">
        <v>323</v>
      </c>
      <c r="H89" t="s">
        <v>324</v>
      </c>
    </row>
    <row r="90" spans="2:8" x14ac:dyDescent="0.35">
      <c r="B90" t="s">
        <v>4</v>
      </c>
      <c r="D90" t="s">
        <v>226</v>
      </c>
      <c r="E90" s="16" t="s">
        <v>254</v>
      </c>
      <c r="F90">
        <v>1</v>
      </c>
      <c r="G90" t="s">
        <v>323</v>
      </c>
      <c r="H90" t="s">
        <v>324</v>
      </c>
    </row>
    <row r="91" spans="2:8" x14ac:dyDescent="0.35">
      <c r="B91" s="17" t="s">
        <v>6</v>
      </c>
      <c r="D91" t="s">
        <v>326</v>
      </c>
      <c r="E91" s="16" t="s">
        <v>279</v>
      </c>
      <c r="F91">
        <v>1</v>
      </c>
      <c r="G91" t="s">
        <v>325</v>
      </c>
      <c r="H91" t="s">
        <v>327</v>
      </c>
    </row>
    <row r="92" spans="2:8" x14ac:dyDescent="0.35">
      <c r="B92" t="s">
        <v>668</v>
      </c>
      <c r="D92" t="s">
        <v>264</v>
      </c>
      <c r="E92" s="16" t="s">
        <v>320</v>
      </c>
      <c r="F92">
        <v>1</v>
      </c>
      <c r="G92" t="s">
        <v>328</v>
      </c>
      <c r="H92" t="s">
        <v>329</v>
      </c>
    </row>
    <row r="93" spans="2:8" x14ac:dyDescent="0.35">
      <c r="B93" s="17" t="s">
        <v>6</v>
      </c>
      <c r="D93" t="s">
        <v>326</v>
      </c>
      <c r="E93" s="16" t="s">
        <v>320</v>
      </c>
      <c r="F93">
        <v>1</v>
      </c>
      <c r="G93" t="s">
        <v>328</v>
      </c>
      <c r="H93" t="s">
        <v>329</v>
      </c>
    </row>
    <row r="94" spans="2:8" x14ac:dyDescent="0.35">
      <c r="B94" t="s">
        <v>18</v>
      </c>
      <c r="D94" t="s">
        <v>212</v>
      </c>
      <c r="E94" s="16" t="s">
        <v>279</v>
      </c>
      <c r="F94">
        <v>1</v>
      </c>
      <c r="G94" t="s">
        <v>330</v>
      </c>
      <c r="H94" t="s">
        <v>331</v>
      </c>
    </row>
    <row r="95" spans="2:8" x14ac:dyDescent="0.35">
      <c r="B95" t="s">
        <v>18</v>
      </c>
      <c r="D95" t="s">
        <v>332</v>
      </c>
      <c r="E95" s="16" t="s">
        <v>279</v>
      </c>
      <c r="F95">
        <v>1</v>
      </c>
      <c r="G95" t="s">
        <v>330</v>
      </c>
      <c r="H95" t="s">
        <v>331</v>
      </c>
    </row>
    <row r="96" spans="2:8" x14ac:dyDescent="0.35">
      <c r="B96" t="s">
        <v>18</v>
      </c>
      <c r="D96" t="s">
        <v>333</v>
      </c>
      <c r="E96" s="16" t="s">
        <v>279</v>
      </c>
      <c r="F96">
        <v>1</v>
      </c>
      <c r="G96" t="s">
        <v>330</v>
      </c>
      <c r="H96" t="s">
        <v>331</v>
      </c>
    </row>
    <row r="97" spans="2:8" x14ac:dyDescent="0.35">
      <c r="B97" t="s">
        <v>18</v>
      </c>
      <c r="D97" t="s">
        <v>213</v>
      </c>
      <c r="E97" s="16" t="s">
        <v>279</v>
      </c>
      <c r="F97">
        <v>1</v>
      </c>
      <c r="G97" t="s">
        <v>330</v>
      </c>
      <c r="H97" t="s">
        <v>331</v>
      </c>
    </row>
    <row r="98" spans="2:8" x14ac:dyDescent="0.35">
      <c r="B98" t="s">
        <v>18</v>
      </c>
      <c r="D98" t="s">
        <v>212</v>
      </c>
      <c r="E98" s="16" t="s">
        <v>279</v>
      </c>
      <c r="F98">
        <v>1</v>
      </c>
      <c r="G98" t="s">
        <v>334</v>
      </c>
      <c r="H98" t="s">
        <v>335</v>
      </c>
    </row>
    <row r="99" spans="2:8" x14ac:dyDescent="0.35">
      <c r="B99" t="s">
        <v>18</v>
      </c>
      <c r="D99" t="s">
        <v>332</v>
      </c>
      <c r="E99" s="16" t="s">
        <v>279</v>
      </c>
      <c r="F99">
        <v>1</v>
      </c>
      <c r="G99" t="s">
        <v>334</v>
      </c>
      <c r="H99" t="s">
        <v>335</v>
      </c>
    </row>
    <row r="100" spans="2:8" x14ac:dyDescent="0.35">
      <c r="B100" t="s">
        <v>18</v>
      </c>
      <c r="D100" t="s">
        <v>333</v>
      </c>
      <c r="E100" s="16" t="s">
        <v>279</v>
      </c>
      <c r="F100">
        <v>1</v>
      </c>
      <c r="G100" t="s">
        <v>334</v>
      </c>
      <c r="H100" t="s">
        <v>335</v>
      </c>
    </row>
    <row r="101" spans="2:8" x14ac:dyDescent="0.35">
      <c r="B101" t="s">
        <v>18</v>
      </c>
      <c r="D101" t="s">
        <v>213</v>
      </c>
      <c r="E101" s="16" t="s">
        <v>279</v>
      </c>
      <c r="F101">
        <v>1</v>
      </c>
      <c r="G101" t="s">
        <v>334</v>
      </c>
      <c r="H101" t="s">
        <v>335</v>
      </c>
    </row>
    <row r="102" spans="2:8" x14ac:dyDescent="0.35">
      <c r="B102" s="17" t="s">
        <v>6</v>
      </c>
      <c r="D102" t="s">
        <v>248</v>
      </c>
      <c r="E102" s="16" t="s">
        <v>338</v>
      </c>
      <c r="F102">
        <v>1</v>
      </c>
      <c r="G102" t="s">
        <v>336</v>
      </c>
      <c r="H102" t="s">
        <v>337</v>
      </c>
    </row>
    <row r="103" spans="2:8" x14ac:dyDescent="0.35">
      <c r="B103" t="s">
        <v>18</v>
      </c>
      <c r="D103" t="s">
        <v>212</v>
      </c>
      <c r="E103" s="16" t="s">
        <v>341</v>
      </c>
      <c r="F103">
        <v>1</v>
      </c>
      <c r="G103" t="s">
        <v>339</v>
      </c>
      <c r="H103" t="s">
        <v>340</v>
      </c>
    </row>
    <row r="104" spans="2:8" x14ac:dyDescent="0.35">
      <c r="B104" t="s">
        <v>18</v>
      </c>
      <c r="D104" t="s">
        <v>332</v>
      </c>
      <c r="E104" s="16" t="s">
        <v>341</v>
      </c>
      <c r="F104">
        <v>1</v>
      </c>
      <c r="G104" t="s">
        <v>339</v>
      </c>
      <c r="H104" t="s">
        <v>340</v>
      </c>
    </row>
    <row r="105" spans="2:8" x14ac:dyDescent="0.35">
      <c r="B105" t="s">
        <v>18</v>
      </c>
      <c r="D105" t="s">
        <v>333</v>
      </c>
      <c r="E105" s="16" t="s">
        <v>341</v>
      </c>
      <c r="F105">
        <v>1</v>
      </c>
      <c r="G105" t="s">
        <v>339</v>
      </c>
      <c r="H105" t="s">
        <v>340</v>
      </c>
    </row>
    <row r="106" spans="2:8" x14ac:dyDescent="0.35">
      <c r="B106" t="s">
        <v>18</v>
      </c>
      <c r="D106" t="s">
        <v>213</v>
      </c>
      <c r="E106" s="16" t="s">
        <v>341</v>
      </c>
      <c r="F106">
        <v>1</v>
      </c>
      <c r="G106" t="s">
        <v>339</v>
      </c>
      <c r="H106" t="s">
        <v>340</v>
      </c>
    </row>
    <row r="107" spans="2:8" x14ac:dyDescent="0.35">
      <c r="B107" t="s">
        <v>4</v>
      </c>
      <c r="D107" t="s">
        <v>281</v>
      </c>
      <c r="E107" s="16" t="s">
        <v>341</v>
      </c>
      <c r="F107">
        <v>1</v>
      </c>
      <c r="G107" t="s">
        <v>339</v>
      </c>
      <c r="H107" t="s">
        <v>340</v>
      </c>
    </row>
    <row r="108" spans="2:8" x14ac:dyDescent="0.35">
      <c r="B108" t="s">
        <v>4</v>
      </c>
      <c r="D108" t="s">
        <v>252</v>
      </c>
      <c r="E108" s="16" t="s">
        <v>341</v>
      </c>
      <c r="F108">
        <v>1</v>
      </c>
      <c r="G108" t="s">
        <v>339</v>
      </c>
      <c r="H108" t="s">
        <v>340</v>
      </c>
    </row>
    <row r="109" spans="2:8" x14ac:dyDescent="0.35">
      <c r="B109" t="s">
        <v>4</v>
      </c>
      <c r="D109" t="s">
        <v>225</v>
      </c>
      <c r="E109" s="16" t="s">
        <v>341</v>
      </c>
      <c r="F109">
        <v>1</v>
      </c>
      <c r="G109" t="s">
        <v>339</v>
      </c>
      <c r="H109" t="s">
        <v>340</v>
      </c>
    </row>
    <row r="110" spans="2:8" x14ac:dyDescent="0.35">
      <c r="B110" t="s">
        <v>4</v>
      </c>
      <c r="D110" t="s">
        <v>221</v>
      </c>
      <c r="E110" s="16" t="s">
        <v>341</v>
      </c>
      <c r="F110">
        <v>1</v>
      </c>
      <c r="G110" t="s">
        <v>339</v>
      </c>
      <c r="H110" t="s">
        <v>340</v>
      </c>
    </row>
    <row r="111" spans="2:8" x14ac:dyDescent="0.35">
      <c r="B111" t="s">
        <v>4</v>
      </c>
      <c r="D111" t="s">
        <v>224</v>
      </c>
      <c r="E111" s="16" t="s">
        <v>341</v>
      </c>
      <c r="F111">
        <v>1</v>
      </c>
      <c r="G111" t="s">
        <v>339</v>
      </c>
      <c r="H111" t="s">
        <v>340</v>
      </c>
    </row>
    <row r="112" spans="2:8" x14ac:dyDescent="0.35">
      <c r="B112" t="s">
        <v>4</v>
      </c>
      <c r="D112" t="s">
        <v>223</v>
      </c>
      <c r="E112" s="16" t="s">
        <v>341</v>
      </c>
      <c r="F112">
        <v>1</v>
      </c>
      <c r="G112" t="s">
        <v>339</v>
      </c>
      <c r="H112" t="s">
        <v>340</v>
      </c>
    </row>
    <row r="113" spans="2:8" x14ac:dyDescent="0.35">
      <c r="B113" t="s">
        <v>4</v>
      </c>
      <c r="D113" t="s">
        <v>226</v>
      </c>
      <c r="E113" s="16" t="s">
        <v>341</v>
      </c>
      <c r="F113">
        <v>1</v>
      </c>
      <c r="G113" t="s">
        <v>339</v>
      </c>
      <c r="H113" t="s">
        <v>340</v>
      </c>
    </row>
    <row r="114" spans="2:8" x14ac:dyDescent="0.35">
      <c r="B114" s="17" t="s">
        <v>6</v>
      </c>
      <c r="D114" t="s">
        <v>342</v>
      </c>
      <c r="E114" s="16" t="s">
        <v>341</v>
      </c>
      <c r="F114">
        <v>1</v>
      </c>
      <c r="G114" t="s">
        <v>339</v>
      </c>
      <c r="H114" t="s">
        <v>340</v>
      </c>
    </row>
    <row r="115" spans="2:8" x14ac:dyDescent="0.35">
      <c r="B115" s="17" t="s">
        <v>6</v>
      </c>
      <c r="D115" t="s">
        <v>343</v>
      </c>
      <c r="E115" s="16" t="s">
        <v>341</v>
      </c>
      <c r="F115">
        <v>1</v>
      </c>
      <c r="G115" t="s">
        <v>339</v>
      </c>
      <c r="H115" t="s">
        <v>340</v>
      </c>
    </row>
    <row r="116" spans="2:8" x14ac:dyDescent="0.35">
      <c r="B116" s="17" t="s">
        <v>6</v>
      </c>
      <c r="D116" t="s">
        <v>232</v>
      </c>
      <c r="E116" s="16" t="s">
        <v>341</v>
      </c>
      <c r="F116">
        <v>1</v>
      </c>
      <c r="G116" t="s">
        <v>339</v>
      </c>
      <c r="H116" t="s">
        <v>340</v>
      </c>
    </row>
    <row r="117" spans="2:8" x14ac:dyDescent="0.35">
      <c r="B117" t="s">
        <v>3</v>
      </c>
      <c r="D117" t="s">
        <v>288</v>
      </c>
      <c r="E117" s="16" t="s">
        <v>341</v>
      </c>
      <c r="F117">
        <v>1</v>
      </c>
      <c r="G117" t="s">
        <v>339</v>
      </c>
      <c r="H117" t="s">
        <v>340</v>
      </c>
    </row>
    <row r="118" spans="2:8" x14ac:dyDescent="0.35">
      <c r="B118" t="s">
        <v>669</v>
      </c>
      <c r="D118" t="s">
        <v>295</v>
      </c>
      <c r="E118" s="16" t="s">
        <v>246</v>
      </c>
      <c r="F118">
        <v>1</v>
      </c>
      <c r="G118" t="s">
        <v>217</v>
      </c>
      <c r="H118" t="s">
        <v>344</v>
      </c>
    </row>
    <row r="119" spans="2:8" x14ac:dyDescent="0.35">
      <c r="B119" t="s">
        <v>669</v>
      </c>
      <c r="D119" t="s">
        <v>216</v>
      </c>
      <c r="E119" s="16" t="s">
        <v>246</v>
      </c>
      <c r="F119">
        <v>1</v>
      </c>
      <c r="G119" t="s">
        <v>217</v>
      </c>
      <c r="H119" t="s">
        <v>344</v>
      </c>
    </row>
    <row r="120" spans="2:8" x14ac:dyDescent="0.35">
      <c r="B120" s="17" t="s">
        <v>6</v>
      </c>
      <c r="D120" t="s">
        <v>346</v>
      </c>
      <c r="E120" s="16" t="s">
        <v>348</v>
      </c>
      <c r="F120">
        <v>1</v>
      </c>
      <c r="G120" t="s">
        <v>345</v>
      </c>
      <c r="H120" t="s">
        <v>347</v>
      </c>
    </row>
    <row r="121" spans="2:8" x14ac:dyDescent="0.35">
      <c r="B121" s="17" t="s">
        <v>6</v>
      </c>
      <c r="D121" t="s">
        <v>346</v>
      </c>
      <c r="E121" s="16" t="s">
        <v>348</v>
      </c>
      <c r="F121">
        <v>1</v>
      </c>
      <c r="G121" t="s">
        <v>349</v>
      </c>
      <c r="H121" t="s">
        <v>350</v>
      </c>
    </row>
    <row r="122" spans="2:8" x14ac:dyDescent="0.35">
      <c r="B122" s="17" t="s">
        <v>6</v>
      </c>
      <c r="D122" t="s">
        <v>244</v>
      </c>
      <c r="E122" s="16" t="s">
        <v>320</v>
      </c>
      <c r="F122">
        <v>1</v>
      </c>
      <c r="G122" t="s">
        <v>351</v>
      </c>
      <c r="H122" t="s">
        <v>352</v>
      </c>
    </row>
    <row r="123" spans="2:8" x14ac:dyDescent="0.35">
      <c r="B123" t="s">
        <v>8</v>
      </c>
      <c r="D123" t="s">
        <v>354</v>
      </c>
      <c r="E123" s="16" t="s">
        <v>320</v>
      </c>
      <c r="F123">
        <v>1</v>
      </c>
      <c r="G123" t="s">
        <v>353</v>
      </c>
      <c r="H123" t="s">
        <v>355</v>
      </c>
    </row>
    <row r="124" spans="2:8" x14ac:dyDescent="0.35">
      <c r="B124" s="17" t="s">
        <v>6</v>
      </c>
      <c r="D124" t="s">
        <v>326</v>
      </c>
      <c r="E124" s="16" t="s">
        <v>250</v>
      </c>
      <c r="F124">
        <v>1</v>
      </c>
      <c r="G124" t="s">
        <v>356</v>
      </c>
      <c r="H124" t="s">
        <v>357</v>
      </c>
    </row>
    <row r="125" spans="2:8" x14ac:dyDescent="0.35">
      <c r="B125" s="17" t="s">
        <v>6</v>
      </c>
      <c r="D125" t="s">
        <v>248</v>
      </c>
      <c r="E125" s="16" t="s">
        <v>250</v>
      </c>
      <c r="F125">
        <v>1</v>
      </c>
      <c r="G125" t="s">
        <v>356</v>
      </c>
      <c r="H125" t="s">
        <v>357</v>
      </c>
    </row>
    <row r="126" spans="2:8" x14ac:dyDescent="0.35">
      <c r="B126" s="17" t="s">
        <v>6</v>
      </c>
      <c r="D126" t="s">
        <v>358</v>
      </c>
      <c r="E126" s="16" t="s">
        <v>250</v>
      </c>
      <c r="F126">
        <v>1</v>
      </c>
      <c r="G126" t="s">
        <v>356</v>
      </c>
      <c r="H126" t="s">
        <v>357</v>
      </c>
    </row>
    <row r="127" spans="2:8" x14ac:dyDescent="0.35">
      <c r="B127" t="s">
        <v>13</v>
      </c>
      <c r="D127" t="s">
        <v>237</v>
      </c>
      <c r="E127" s="16" t="s">
        <v>250</v>
      </c>
      <c r="F127">
        <v>1</v>
      </c>
      <c r="G127" t="s">
        <v>356</v>
      </c>
      <c r="H127" t="s">
        <v>357</v>
      </c>
    </row>
    <row r="128" spans="2:8" x14ac:dyDescent="0.35">
      <c r="B128" s="17" t="s">
        <v>6</v>
      </c>
      <c r="D128" t="s">
        <v>326</v>
      </c>
      <c r="E128" s="16" t="s">
        <v>250</v>
      </c>
      <c r="F128">
        <v>1</v>
      </c>
      <c r="G128" t="s">
        <v>359</v>
      </c>
      <c r="H128" t="s">
        <v>360</v>
      </c>
    </row>
    <row r="129" spans="2:8" x14ac:dyDescent="0.35">
      <c r="B129" s="17" t="s">
        <v>6</v>
      </c>
      <c r="D129" t="s">
        <v>248</v>
      </c>
      <c r="E129" s="16" t="s">
        <v>250</v>
      </c>
      <c r="F129">
        <v>1</v>
      </c>
      <c r="G129" t="s">
        <v>359</v>
      </c>
      <c r="H129" t="s">
        <v>360</v>
      </c>
    </row>
    <row r="130" spans="2:8" x14ac:dyDescent="0.35">
      <c r="B130" t="s">
        <v>13</v>
      </c>
      <c r="D130" t="s">
        <v>237</v>
      </c>
      <c r="E130" s="16" t="s">
        <v>250</v>
      </c>
      <c r="F130">
        <v>1</v>
      </c>
      <c r="G130" t="s">
        <v>359</v>
      </c>
      <c r="H130" t="s">
        <v>360</v>
      </c>
    </row>
    <row r="131" spans="2:8" x14ac:dyDescent="0.35">
      <c r="B131" t="s">
        <v>10</v>
      </c>
      <c r="D131" t="s">
        <v>269</v>
      </c>
      <c r="E131" s="16" t="s">
        <v>363</v>
      </c>
      <c r="F131">
        <v>1</v>
      </c>
      <c r="G131" t="s">
        <v>361</v>
      </c>
      <c r="H131" t="s">
        <v>362</v>
      </c>
    </row>
    <row r="132" spans="2:8" x14ac:dyDescent="0.35">
      <c r="B132" t="s">
        <v>10</v>
      </c>
      <c r="D132" t="s">
        <v>269</v>
      </c>
      <c r="E132" s="16" t="s">
        <v>363</v>
      </c>
      <c r="F132">
        <v>1</v>
      </c>
      <c r="G132" t="s">
        <v>364</v>
      </c>
      <c r="H132" t="s">
        <v>365</v>
      </c>
    </row>
    <row r="133" spans="2:8" x14ac:dyDescent="0.35">
      <c r="B133" s="17" t="s">
        <v>6</v>
      </c>
      <c r="D133" t="s">
        <v>248</v>
      </c>
      <c r="E133" s="16" t="s">
        <v>250</v>
      </c>
      <c r="F133">
        <v>1</v>
      </c>
      <c r="G133" t="s">
        <v>366</v>
      </c>
      <c r="H133" t="s">
        <v>367</v>
      </c>
    </row>
    <row r="134" spans="2:8" x14ac:dyDescent="0.35">
      <c r="B134" t="s">
        <v>4</v>
      </c>
      <c r="D134" t="s">
        <v>281</v>
      </c>
      <c r="E134" s="16" t="s">
        <v>338</v>
      </c>
      <c r="F134">
        <v>1</v>
      </c>
      <c r="G134" t="s">
        <v>368</v>
      </c>
      <c r="H134" t="s">
        <v>369</v>
      </c>
    </row>
    <row r="135" spans="2:8" x14ac:dyDescent="0.35">
      <c r="B135" s="17" t="s">
        <v>6</v>
      </c>
      <c r="D135" t="s">
        <v>248</v>
      </c>
      <c r="E135" s="16" t="s">
        <v>338</v>
      </c>
      <c r="F135">
        <v>1</v>
      </c>
      <c r="G135" t="s">
        <v>368</v>
      </c>
      <c r="H135" t="s">
        <v>369</v>
      </c>
    </row>
    <row r="136" spans="2:8" x14ac:dyDescent="0.35">
      <c r="B136" t="s">
        <v>4</v>
      </c>
      <c r="D136" t="s">
        <v>281</v>
      </c>
      <c r="E136" s="16" t="s">
        <v>254</v>
      </c>
      <c r="F136">
        <v>1</v>
      </c>
      <c r="G136" t="s">
        <v>370</v>
      </c>
      <c r="H136" t="s">
        <v>371</v>
      </c>
    </row>
    <row r="137" spans="2:8" x14ac:dyDescent="0.35">
      <c r="B137" t="s">
        <v>4</v>
      </c>
      <c r="D137" t="s">
        <v>221</v>
      </c>
      <c r="E137" s="16" t="s">
        <v>254</v>
      </c>
      <c r="F137">
        <v>1</v>
      </c>
      <c r="G137" t="s">
        <v>370</v>
      </c>
      <c r="H137" t="s">
        <v>371</v>
      </c>
    </row>
    <row r="138" spans="2:8" x14ac:dyDescent="0.35">
      <c r="B138" t="s">
        <v>4</v>
      </c>
      <c r="D138" t="s">
        <v>224</v>
      </c>
      <c r="E138" s="16" t="s">
        <v>254</v>
      </c>
      <c r="F138">
        <v>1</v>
      </c>
      <c r="G138" t="s">
        <v>370</v>
      </c>
      <c r="H138" t="s">
        <v>371</v>
      </c>
    </row>
    <row r="139" spans="2:8" x14ac:dyDescent="0.35">
      <c r="B139" t="s">
        <v>4</v>
      </c>
      <c r="D139" t="s">
        <v>223</v>
      </c>
      <c r="E139" s="16" t="s">
        <v>254</v>
      </c>
      <c r="F139">
        <v>1</v>
      </c>
      <c r="G139" t="s">
        <v>370</v>
      </c>
      <c r="H139" t="s">
        <v>371</v>
      </c>
    </row>
    <row r="140" spans="2:8" x14ac:dyDescent="0.35">
      <c r="B140" t="s">
        <v>4</v>
      </c>
      <c r="D140" t="s">
        <v>226</v>
      </c>
      <c r="E140" s="16" t="s">
        <v>254</v>
      </c>
      <c r="F140">
        <v>1</v>
      </c>
      <c r="G140" t="s">
        <v>370</v>
      </c>
      <c r="H140" t="s">
        <v>371</v>
      </c>
    </row>
    <row r="141" spans="2:8" x14ac:dyDescent="0.35">
      <c r="B141" t="s">
        <v>13</v>
      </c>
      <c r="D141" t="s">
        <v>239</v>
      </c>
      <c r="E141" s="16" t="s">
        <v>254</v>
      </c>
      <c r="F141">
        <v>1</v>
      </c>
      <c r="G141" t="s">
        <v>370</v>
      </c>
      <c r="H141" t="s">
        <v>371</v>
      </c>
    </row>
    <row r="142" spans="2:8" x14ac:dyDescent="0.35">
      <c r="B142" t="s">
        <v>4</v>
      </c>
      <c r="D142" t="s">
        <v>281</v>
      </c>
      <c r="E142" s="16" t="s">
        <v>254</v>
      </c>
      <c r="F142">
        <v>1</v>
      </c>
      <c r="G142" t="s">
        <v>372</v>
      </c>
      <c r="H142" t="s">
        <v>373</v>
      </c>
    </row>
    <row r="143" spans="2:8" x14ac:dyDescent="0.35">
      <c r="B143" t="s">
        <v>4</v>
      </c>
      <c r="D143" t="s">
        <v>221</v>
      </c>
      <c r="E143" s="16" t="s">
        <v>254</v>
      </c>
      <c r="F143">
        <v>1</v>
      </c>
      <c r="G143" t="s">
        <v>372</v>
      </c>
      <c r="H143" t="s">
        <v>373</v>
      </c>
    </row>
    <row r="144" spans="2:8" x14ac:dyDescent="0.35">
      <c r="B144" t="s">
        <v>4</v>
      </c>
      <c r="D144" t="s">
        <v>224</v>
      </c>
      <c r="E144" s="16" t="s">
        <v>254</v>
      </c>
      <c r="F144">
        <v>1</v>
      </c>
      <c r="G144" t="s">
        <v>372</v>
      </c>
      <c r="H144" t="s">
        <v>373</v>
      </c>
    </row>
    <row r="145" spans="2:8" x14ac:dyDescent="0.35">
      <c r="B145" t="s">
        <v>4</v>
      </c>
      <c r="D145" t="s">
        <v>223</v>
      </c>
      <c r="E145" s="16" t="s">
        <v>254</v>
      </c>
      <c r="F145">
        <v>1</v>
      </c>
      <c r="G145" t="s">
        <v>372</v>
      </c>
      <c r="H145" t="s">
        <v>373</v>
      </c>
    </row>
    <row r="146" spans="2:8" x14ac:dyDescent="0.35">
      <c r="B146" t="s">
        <v>4</v>
      </c>
      <c r="D146" t="s">
        <v>226</v>
      </c>
      <c r="E146" s="16" t="s">
        <v>254</v>
      </c>
      <c r="F146">
        <v>1</v>
      </c>
      <c r="G146" t="s">
        <v>372</v>
      </c>
      <c r="H146" t="s">
        <v>373</v>
      </c>
    </row>
    <row r="147" spans="2:8" x14ac:dyDescent="0.35">
      <c r="B147" t="s">
        <v>13</v>
      </c>
      <c r="D147" t="s">
        <v>239</v>
      </c>
      <c r="E147" s="16" t="s">
        <v>254</v>
      </c>
      <c r="F147">
        <v>1</v>
      </c>
      <c r="G147" t="s">
        <v>372</v>
      </c>
      <c r="H147" t="s">
        <v>373</v>
      </c>
    </row>
    <row r="148" spans="2:8" x14ac:dyDescent="0.35">
      <c r="B148" t="s">
        <v>4</v>
      </c>
      <c r="D148" t="s">
        <v>281</v>
      </c>
      <c r="E148" s="16" t="s">
        <v>254</v>
      </c>
      <c r="F148">
        <v>1</v>
      </c>
      <c r="G148" t="s">
        <v>374</v>
      </c>
      <c r="H148" t="s">
        <v>375</v>
      </c>
    </row>
    <row r="149" spans="2:8" x14ac:dyDescent="0.35">
      <c r="B149" t="s">
        <v>4</v>
      </c>
      <c r="D149" t="s">
        <v>221</v>
      </c>
      <c r="E149" s="16" t="s">
        <v>254</v>
      </c>
      <c r="F149">
        <v>1</v>
      </c>
      <c r="G149" t="s">
        <v>374</v>
      </c>
      <c r="H149" t="s">
        <v>375</v>
      </c>
    </row>
    <row r="150" spans="2:8" x14ac:dyDescent="0.35">
      <c r="B150" t="s">
        <v>4</v>
      </c>
      <c r="D150" t="s">
        <v>224</v>
      </c>
      <c r="E150" s="16" t="s">
        <v>254</v>
      </c>
      <c r="F150">
        <v>1</v>
      </c>
      <c r="G150" t="s">
        <v>374</v>
      </c>
      <c r="H150" t="s">
        <v>375</v>
      </c>
    </row>
    <row r="151" spans="2:8" x14ac:dyDescent="0.35">
      <c r="B151" t="s">
        <v>4</v>
      </c>
      <c r="D151" t="s">
        <v>223</v>
      </c>
      <c r="E151" s="16" t="s">
        <v>254</v>
      </c>
      <c r="F151">
        <v>1</v>
      </c>
      <c r="G151" t="s">
        <v>374</v>
      </c>
      <c r="H151" t="s">
        <v>375</v>
      </c>
    </row>
    <row r="152" spans="2:8" x14ac:dyDescent="0.35">
      <c r="B152" t="s">
        <v>4</v>
      </c>
      <c r="D152" t="s">
        <v>226</v>
      </c>
      <c r="E152" s="16" t="s">
        <v>254</v>
      </c>
      <c r="F152">
        <v>1</v>
      </c>
      <c r="G152" t="s">
        <v>374</v>
      </c>
      <c r="H152" t="s">
        <v>375</v>
      </c>
    </row>
    <row r="153" spans="2:8" x14ac:dyDescent="0.35">
      <c r="B153" t="s">
        <v>13</v>
      </c>
      <c r="D153" t="s">
        <v>239</v>
      </c>
      <c r="E153" s="16" t="s">
        <v>254</v>
      </c>
      <c r="F153">
        <v>1</v>
      </c>
      <c r="G153" t="s">
        <v>374</v>
      </c>
      <c r="H153" t="s">
        <v>375</v>
      </c>
    </row>
    <row r="154" spans="2:8" x14ac:dyDescent="0.35">
      <c r="B154" t="s">
        <v>4</v>
      </c>
      <c r="D154" t="s">
        <v>281</v>
      </c>
      <c r="E154" s="16" t="s">
        <v>254</v>
      </c>
      <c r="F154">
        <v>1</v>
      </c>
      <c r="G154" t="s">
        <v>376</v>
      </c>
      <c r="H154" t="s">
        <v>377</v>
      </c>
    </row>
    <row r="155" spans="2:8" x14ac:dyDescent="0.35">
      <c r="B155" t="s">
        <v>4</v>
      </c>
      <c r="D155" t="s">
        <v>221</v>
      </c>
      <c r="E155" s="16" t="s">
        <v>254</v>
      </c>
      <c r="F155">
        <v>1</v>
      </c>
      <c r="G155" t="s">
        <v>376</v>
      </c>
      <c r="H155" t="s">
        <v>377</v>
      </c>
    </row>
    <row r="156" spans="2:8" x14ac:dyDescent="0.35">
      <c r="B156" t="s">
        <v>4</v>
      </c>
      <c r="D156" t="s">
        <v>224</v>
      </c>
      <c r="E156" s="16" t="s">
        <v>254</v>
      </c>
      <c r="F156">
        <v>1</v>
      </c>
      <c r="G156" t="s">
        <v>376</v>
      </c>
      <c r="H156" t="s">
        <v>377</v>
      </c>
    </row>
    <row r="157" spans="2:8" x14ac:dyDescent="0.35">
      <c r="B157" t="s">
        <v>4</v>
      </c>
      <c r="D157" t="s">
        <v>223</v>
      </c>
      <c r="E157" s="16" t="s">
        <v>254</v>
      </c>
      <c r="F157">
        <v>1</v>
      </c>
      <c r="G157" t="s">
        <v>376</v>
      </c>
      <c r="H157" t="s">
        <v>377</v>
      </c>
    </row>
    <row r="158" spans="2:8" x14ac:dyDescent="0.35">
      <c r="B158" t="s">
        <v>4</v>
      </c>
      <c r="D158" t="s">
        <v>226</v>
      </c>
      <c r="E158" s="16" t="s">
        <v>254</v>
      </c>
      <c r="F158">
        <v>1</v>
      </c>
      <c r="G158" t="s">
        <v>376</v>
      </c>
      <c r="H158" t="s">
        <v>377</v>
      </c>
    </row>
    <row r="159" spans="2:8" x14ac:dyDescent="0.35">
      <c r="B159" t="s">
        <v>13</v>
      </c>
      <c r="D159" t="s">
        <v>239</v>
      </c>
      <c r="E159" s="16" t="s">
        <v>254</v>
      </c>
      <c r="F159">
        <v>1</v>
      </c>
      <c r="G159" t="s">
        <v>376</v>
      </c>
      <c r="H159" t="s">
        <v>377</v>
      </c>
    </row>
    <row r="160" spans="2:8" x14ac:dyDescent="0.35">
      <c r="B160" t="s">
        <v>4</v>
      </c>
      <c r="D160" t="s">
        <v>281</v>
      </c>
      <c r="E160" s="16" t="s">
        <v>254</v>
      </c>
      <c r="F160">
        <v>1</v>
      </c>
      <c r="G160" t="s">
        <v>378</v>
      </c>
      <c r="H160" t="s">
        <v>379</v>
      </c>
    </row>
    <row r="161" spans="2:8" x14ac:dyDescent="0.35">
      <c r="B161" t="s">
        <v>4</v>
      </c>
      <c r="D161" t="s">
        <v>221</v>
      </c>
      <c r="E161" s="16" t="s">
        <v>254</v>
      </c>
      <c r="F161">
        <v>1</v>
      </c>
      <c r="G161" t="s">
        <v>378</v>
      </c>
      <c r="H161" t="s">
        <v>379</v>
      </c>
    </row>
    <row r="162" spans="2:8" x14ac:dyDescent="0.35">
      <c r="B162" t="s">
        <v>4</v>
      </c>
      <c r="D162" t="s">
        <v>224</v>
      </c>
      <c r="E162" s="16" t="s">
        <v>254</v>
      </c>
      <c r="F162">
        <v>1</v>
      </c>
      <c r="G162" t="s">
        <v>378</v>
      </c>
      <c r="H162" t="s">
        <v>379</v>
      </c>
    </row>
    <row r="163" spans="2:8" x14ac:dyDescent="0.35">
      <c r="B163" t="s">
        <v>4</v>
      </c>
      <c r="D163" t="s">
        <v>223</v>
      </c>
      <c r="E163" s="16" t="s">
        <v>254</v>
      </c>
      <c r="F163">
        <v>1</v>
      </c>
      <c r="G163" t="s">
        <v>378</v>
      </c>
      <c r="H163" t="s">
        <v>379</v>
      </c>
    </row>
    <row r="164" spans="2:8" x14ac:dyDescent="0.35">
      <c r="B164" t="s">
        <v>4</v>
      </c>
      <c r="D164" t="s">
        <v>226</v>
      </c>
      <c r="E164" s="16" t="s">
        <v>254</v>
      </c>
      <c r="F164">
        <v>1</v>
      </c>
      <c r="G164" t="s">
        <v>378</v>
      </c>
      <c r="H164" t="s">
        <v>379</v>
      </c>
    </row>
    <row r="165" spans="2:8" x14ac:dyDescent="0.35">
      <c r="B165" t="s">
        <v>13</v>
      </c>
      <c r="D165" t="s">
        <v>239</v>
      </c>
      <c r="E165" s="16" t="s">
        <v>254</v>
      </c>
      <c r="F165">
        <v>1</v>
      </c>
      <c r="G165" t="s">
        <v>378</v>
      </c>
      <c r="H165" t="s">
        <v>379</v>
      </c>
    </row>
    <row r="166" spans="2:8" x14ac:dyDescent="0.35">
      <c r="B166" t="s">
        <v>4</v>
      </c>
      <c r="D166" t="s">
        <v>281</v>
      </c>
      <c r="E166" s="16" t="s">
        <v>254</v>
      </c>
      <c r="F166">
        <v>1</v>
      </c>
      <c r="G166" t="s">
        <v>380</v>
      </c>
      <c r="H166" t="s">
        <v>381</v>
      </c>
    </row>
    <row r="167" spans="2:8" x14ac:dyDescent="0.35">
      <c r="B167" t="s">
        <v>4</v>
      </c>
      <c r="D167" t="s">
        <v>221</v>
      </c>
      <c r="E167" s="16" t="s">
        <v>254</v>
      </c>
      <c r="F167">
        <v>1</v>
      </c>
      <c r="G167" t="s">
        <v>380</v>
      </c>
      <c r="H167" t="s">
        <v>381</v>
      </c>
    </row>
    <row r="168" spans="2:8" x14ac:dyDescent="0.35">
      <c r="B168" t="s">
        <v>4</v>
      </c>
      <c r="D168" t="s">
        <v>224</v>
      </c>
      <c r="E168" s="16" t="s">
        <v>254</v>
      </c>
      <c r="F168">
        <v>1</v>
      </c>
      <c r="G168" t="s">
        <v>380</v>
      </c>
      <c r="H168" t="s">
        <v>381</v>
      </c>
    </row>
    <row r="169" spans="2:8" x14ac:dyDescent="0.35">
      <c r="B169" t="s">
        <v>4</v>
      </c>
      <c r="D169" t="s">
        <v>223</v>
      </c>
      <c r="E169" s="16" t="s">
        <v>254</v>
      </c>
      <c r="F169">
        <v>1</v>
      </c>
      <c r="G169" t="s">
        <v>380</v>
      </c>
      <c r="H169" t="s">
        <v>381</v>
      </c>
    </row>
    <row r="170" spans="2:8" x14ac:dyDescent="0.35">
      <c r="B170" t="s">
        <v>4</v>
      </c>
      <c r="D170" t="s">
        <v>226</v>
      </c>
      <c r="E170" s="16" t="s">
        <v>254</v>
      </c>
      <c r="F170">
        <v>1</v>
      </c>
      <c r="G170" t="s">
        <v>380</v>
      </c>
      <c r="H170" t="s">
        <v>381</v>
      </c>
    </row>
    <row r="171" spans="2:8" x14ac:dyDescent="0.35">
      <c r="B171" t="s">
        <v>13</v>
      </c>
      <c r="D171" t="s">
        <v>239</v>
      </c>
      <c r="E171" s="16" t="s">
        <v>254</v>
      </c>
      <c r="F171">
        <v>1</v>
      </c>
      <c r="G171" t="s">
        <v>380</v>
      </c>
      <c r="H171" t="s">
        <v>381</v>
      </c>
    </row>
    <row r="172" spans="2:8" x14ac:dyDescent="0.35">
      <c r="B172" t="s">
        <v>4</v>
      </c>
      <c r="D172" t="s">
        <v>281</v>
      </c>
      <c r="E172" s="16" t="s">
        <v>254</v>
      </c>
      <c r="F172">
        <v>1</v>
      </c>
      <c r="G172" t="s">
        <v>382</v>
      </c>
      <c r="H172" t="s">
        <v>383</v>
      </c>
    </row>
    <row r="173" spans="2:8" x14ac:dyDescent="0.35">
      <c r="B173" t="s">
        <v>4</v>
      </c>
      <c r="D173" t="s">
        <v>221</v>
      </c>
      <c r="E173" s="16" t="s">
        <v>254</v>
      </c>
      <c r="F173">
        <v>1</v>
      </c>
      <c r="G173" t="s">
        <v>382</v>
      </c>
      <c r="H173" t="s">
        <v>383</v>
      </c>
    </row>
    <row r="174" spans="2:8" x14ac:dyDescent="0.35">
      <c r="B174" t="s">
        <v>4</v>
      </c>
      <c r="D174" t="s">
        <v>224</v>
      </c>
      <c r="E174" s="16" t="s">
        <v>254</v>
      </c>
      <c r="F174">
        <v>1</v>
      </c>
      <c r="G174" t="s">
        <v>382</v>
      </c>
      <c r="H174" t="s">
        <v>383</v>
      </c>
    </row>
    <row r="175" spans="2:8" x14ac:dyDescent="0.35">
      <c r="B175" t="s">
        <v>4</v>
      </c>
      <c r="D175" t="s">
        <v>223</v>
      </c>
      <c r="E175" s="16" t="s">
        <v>254</v>
      </c>
      <c r="F175">
        <v>1</v>
      </c>
      <c r="G175" t="s">
        <v>382</v>
      </c>
      <c r="H175" t="s">
        <v>383</v>
      </c>
    </row>
    <row r="176" spans="2:8" x14ac:dyDescent="0.35">
      <c r="B176" t="s">
        <v>4</v>
      </c>
      <c r="D176" t="s">
        <v>226</v>
      </c>
      <c r="E176" s="16" t="s">
        <v>254</v>
      </c>
      <c r="F176">
        <v>1</v>
      </c>
      <c r="G176" t="s">
        <v>382</v>
      </c>
      <c r="H176" t="s">
        <v>383</v>
      </c>
    </row>
    <row r="177" spans="2:8" x14ac:dyDescent="0.35">
      <c r="B177" t="s">
        <v>13</v>
      </c>
      <c r="D177" t="s">
        <v>239</v>
      </c>
      <c r="E177" s="16" t="s">
        <v>254</v>
      </c>
      <c r="F177">
        <v>1</v>
      </c>
      <c r="G177" t="s">
        <v>382</v>
      </c>
      <c r="H177" t="s">
        <v>383</v>
      </c>
    </row>
    <row r="178" spans="2:8" x14ac:dyDescent="0.35">
      <c r="B178" t="s">
        <v>4</v>
      </c>
      <c r="D178" t="s">
        <v>281</v>
      </c>
      <c r="E178" s="16" t="s">
        <v>254</v>
      </c>
      <c r="F178">
        <v>1</v>
      </c>
      <c r="G178" t="s">
        <v>281</v>
      </c>
      <c r="H178" t="s">
        <v>384</v>
      </c>
    </row>
    <row r="179" spans="2:8" x14ac:dyDescent="0.35">
      <c r="B179" t="s">
        <v>4</v>
      </c>
      <c r="D179" t="s">
        <v>221</v>
      </c>
      <c r="E179" s="16" t="s">
        <v>254</v>
      </c>
      <c r="F179">
        <v>1</v>
      </c>
      <c r="G179" t="s">
        <v>281</v>
      </c>
      <c r="H179" t="s">
        <v>384</v>
      </c>
    </row>
    <row r="180" spans="2:8" x14ac:dyDescent="0.35">
      <c r="B180" t="s">
        <v>4</v>
      </c>
      <c r="D180" t="s">
        <v>224</v>
      </c>
      <c r="E180" s="16" t="s">
        <v>254</v>
      </c>
      <c r="F180">
        <v>1</v>
      </c>
      <c r="G180" t="s">
        <v>281</v>
      </c>
      <c r="H180" t="s">
        <v>384</v>
      </c>
    </row>
    <row r="181" spans="2:8" x14ac:dyDescent="0.35">
      <c r="B181" t="s">
        <v>4</v>
      </c>
      <c r="D181" t="s">
        <v>223</v>
      </c>
      <c r="E181" s="16" t="s">
        <v>254</v>
      </c>
      <c r="F181">
        <v>1</v>
      </c>
      <c r="G181" t="s">
        <v>281</v>
      </c>
      <c r="H181" t="s">
        <v>384</v>
      </c>
    </row>
    <row r="182" spans="2:8" x14ac:dyDescent="0.35">
      <c r="B182" t="s">
        <v>4</v>
      </c>
      <c r="D182" t="s">
        <v>226</v>
      </c>
      <c r="E182" s="16" t="s">
        <v>254</v>
      </c>
      <c r="F182">
        <v>1</v>
      </c>
      <c r="G182" t="s">
        <v>281</v>
      </c>
      <c r="H182" t="s">
        <v>384</v>
      </c>
    </row>
    <row r="183" spans="2:8" x14ac:dyDescent="0.35">
      <c r="B183" t="s">
        <v>13</v>
      </c>
      <c r="D183" t="s">
        <v>239</v>
      </c>
      <c r="E183" s="16" t="s">
        <v>254</v>
      </c>
      <c r="F183">
        <v>1</v>
      </c>
      <c r="G183" t="s">
        <v>281</v>
      </c>
      <c r="H183" t="s">
        <v>384</v>
      </c>
    </row>
    <row r="184" spans="2:8" x14ac:dyDescent="0.35">
      <c r="B184" t="s">
        <v>4</v>
      </c>
      <c r="D184" t="s">
        <v>281</v>
      </c>
      <c r="E184" s="16" t="s">
        <v>254</v>
      </c>
      <c r="F184">
        <v>1</v>
      </c>
      <c r="G184" t="s">
        <v>385</v>
      </c>
      <c r="H184" t="s">
        <v>386</v>
      </c>
    </row>
    <row r="185" spans="2:8" x14ac:dyDescent="0.35">
      <c r="B185" t="s">
        <v>4</v>
      </c>
      <c r="D185" t="s">
        <v>221</v>
      </c>
      <c r="E185" s="16" t="s">
        <v>254</v>
      </c>
      <c r="F185">
        <v>1</v>
      </c>
      <c r="G185" t="s">
        <v>385</v>
      </c>
      <c r="H185" t="s">
        <v>386</v>
      </c>
    </row>
    <row r="186" spans="2:8" x14ac:dyDescent="0.35">
      <c r="B186" t="s">
        <v>4</v>
      </c>
      <c r="D186" t="s">
        <v>224</v>
      </c>
      <c r="E186" s="16" t="s">
        <v>254</v>
      </c>
      <c r="F186">
        <v>1</v>
      </c>
      <c r="G186" t="s">
        <v>385</v>
      </c>
      <c r="H186" t="s">
        <v>386</v>
      </c>
    </row>
    <row r="187" spans="2:8" x14ac:dyDescent="0.35">
      <c r="B187" t="s">
        <v>4</v>
      </c>
      <c r="D187" t="s">
        <v>223</v>
      </c>
      <c r="E187" s="16" t="s">
        <v>254</v>
      </c>
      <c r="F187">
        <v>1</v>
      </c>
      <c r="G187" t="s">
        <v>385</v>
      </c>
      <c r="H187" t="s">
        <v>386</v>
      </c>
    </row>
    <row r="188" spans="2:8" x14ac:dyDescent="0.35">
      <c r="B188" t="s">
        <v>4</v>
      </c>
      <c r="D188" t="s">
        <v>226</v>
      </c>
      <c r="E188" s="16" t="s">
        <v>254</v>
      </c>
      <c r="F188">
        <v>1</v>
      </c>
      <c r="G188" t="s">
        <v>385</v>
      </c>
      <c r="H188" t="s">
        <v>386</v>
      </c>
    </row>
    <row r="189" spans="2:8" x14ac:dyDescent="0.35">
      <c r="B189" t="s">
        <v>13</v>
      </c>
      <c r="D189" t="s">
        <v>239</v>
      </c>
      <c r="E189" s="16" t="s">
        <v>254</v>
      </c>
      <c r="F189">
        <v>1</v>
      </c>
      <c r="G189" t="s">
        <v>385</v>
      </c>
      <c r="H189" t="s">
        <v>386</v>
      </c>
    </row>
    <row r="190" spans="2:8" x14ac:dyDescent="0.35">
      <c r="B190" t="s">
        <v>4</v>
      </c>
      <c r="D190" t="s">
        <v>281</v>
      </c>
      <c r="E190" s="16" t="s">
        <v>254</v>
      </c>
      <c r="F190">
        <v>1</v>
      </c>
      <c r="G190" t="s">
        <v>387</v>
      </c>
      <c r="H190" t="s">
        <v>388</v>
      </c>
    </row>
    <row r="191" spans="2:8" x14ac:dyDescent="0.35">
      <c r="B191" t="s">
        <v>4</v>
      </c>
      <c r="D191" t="s">
        <v>221</v>
      </c>
      <c r="E191" s="16" t="s">
        <v>254</v>
      </c>
      <c r="F191">
        <v>1</v>
      </c>
      <c r="G191" t="s">
        <v>387</v>
      </c>
      <c r="H191" t="s">
        <v>388</v>
      </c>
    </row>
    <row r="192" spans="2:8" x14ac:dyDescent="0.35">
      <c r="B192" t="s">
        <v>4</v>
      </c>
      <c r="D192" t="s">
        <v>224</v>
      </c>
      <c r="E192" s="16" t="s">
        <v>254</v>
      </c>
      <c r="F192">
        <v>1</v>
      </c>
      <c r="G192" t="s">
        <v>387</v>
      </c>
      <c r="H192" t="s">
        <v>388</v>
      </c>
    </row>
    <row r="193" spans="2:8" x14ac:dyDescent="0.35">
      <c r="B193" t="s">
        <v>4</v>
      </c>
      <c r="D193" t="s">
        <v>223</v>
      </c>
      <c r="E193" s="16" t="s">
        <v>254</v>
      </c>
      <c r="F193">
        <v>1</v>
      </c>
      <c r="G193" t="s">
        <v>387</v>
      </c>
      <c r="H193" t="s">
        <v>388</v>
      </c>
    </row>
    <row r="194" spans="2:8" x14ac:dyDescent="0.35">
      <c r="B194" t="s">
        <v>4</v>
      </c>
      <c r="D194" t="s">
        <v>226</v>
      </c>
      <c r="E194" s="16" t="s">
        <v>254</v>
      </c>
      <c r="F194">
        <v>1</v>
      </c>
      <c r="G194" t="s">
        <v>387</v>
      </c>
      <c r="H194" t="s">
        <v>388</v>
      </c>
    </row>
    <row r="195" spans="2:8" x14ac:dyDescent="0.35">
      <c r="B195" t="s">
        <v>13</v>
      </c>
      <c r="D195" t="s">
        <v>239</v>
      </c>
      <c r="E195" s="16" t="s">
        <v>254</v>
      </c>
      <c r="F195">
        <v>1</v>
      </c>
      <c r="G195" t="s">
        <v>387</v>
      </c>
      <c r="H195" t="s">
        <v>388</v>
      </c>
    </row>
    <row r="196" spans="2:8" x14ac:dyDescent="0.35">
      <c r="B196" t="s">
        <v>4</v>
      </c>
      <c r="D196" t="s">
        <v>281</v>
      </c>
      <c r="E196" s="16" t="s">
        <v>254</v>
      </c>
      <c r="F196">
        <v>1</v>
      </c>
      <c r="G196" t="s">
        <v>389</v>
      </c>
      <c r="H196" t="s">
        <v>390</v>
      </c>
    </row>
    <row r="197" spans="2:8" x14ac:dyDescent="0.35">
      <c r="B197" t="s">
        <v>4</v>
      </c>
      <c r="D197" t="s">
        <v>221</v>
      </c>
      <c r="E197" s="16" t="s">
        <v>254</v>
      </c>
      <c r="F197">
        <v>1</v>
      </c>
      <c r="G197" t="s">
        <v>389</v>
      </c>
      <c r="H197" t="s">
        <v>390</v>
      </c>
    </row>
    <row r="198" spans="2:8" x14ac:dyDescent="0.35">
      <c r="B198" t="s">
        <v>4</v>
      </c>
      <c r="D198" t="s">
        <v>224</v>
      </c>
      <c r="E198" s="16" t="s">
        <v>254</v>
      </c>
      <c r="F198">
        <v>1</v>
      </c>
      <c r="G198" t="s">
        <v>389</v>
      </c>
      <c r="H198" t="s">
        <v>390</v>
      </c>
    </row>
    <row r="199" spans="2:8" x14ac:dyDescent="0.35">
      <c r="B199" t="s">
        <v>4</v>
      </c>
      <c r="D199" t="s">
        <v>223</v>
      </c>
      <c r="E199" s="16" t="s">
        <v>254</v>
      </c>
      <c r="F199">
        <v>1</v>
      </c>
      <c r="G199" t="s">
        <v>389</v>
      </c>
      <c r="H199" t="s">
        <v>390</v>
      </c>
    </row>
    <row r="200" spans="2:8" x14ac:dyDescent="0.35">
      <c r="B200" t="s">
        <v>4</v>
      </c>
      <c r="D200" t="s">
        <v>226</v>
      </c>
      <c r="E200" s="16" t="s">
        <v>254</v>
      </c>
      <c r="F200">
        <v>1</v>
      </c>
      <c r="G200" t="s">
        <v>389</v>
      </c>
      <c r="H200" t="s">
        <v>390</v>
      </c>
    </row>
    <row r="201" spans="2:8" x14ac:dyDescent="0.35">
      <c r="B201" t="s">
        <v>13</v>
      </c>
      <c r="D201" t="s">
        <v>239</v>
      </c>
      <c r="E201" s="16" t="s">
        <v>254</v>
      </c>
      <c r="F201">
        <v>1</v>
      </c>
      <c r="G201" t="s">
        <v>389</v>
      </c>
      <c r="H201" t="s">
        <v>390</v>
      </c>
    </row>
    <row r="202" spans="2:8" x14ac:dyDescent="0.35">
      <c r="B202" t="s">
        <v>4</v>
      </c>
      <c r="D202" t="s">
        <v>281</v>
      </c>
      <c r="E202" s="16" t="s">
        <v>254</v>
      </c>
      <c r="F202">
        <v>1</v>
      </c>
      <c r="G202" t="s">
        <v>391</v>
      </c>
      <c r="H202" t="s">
        <v>392</v>
      </c>
    </row>
    <row r="203" spans="2:8" x14ac:dyDescent="0.35">
      <c r="B203" t="s">
        <v>4</v>
      </c>
      <c r="D203" t="s">
        <v>221</v>
      </c>
      <c r="E203" s="16" t="s">
        <v>254</v>
      </c>
      <c r="F203">
        <v>1</v>
      </c>
      <c r="G203" t="s">
        <v>391</v>
      </c>
      <c r="H203" t="s">
        <v>392</v>
      </c>
    </row>
    <row r="204" spans="2:8" x14ac:dyDescent="0.35">
      <c r="B204" t="s">
        <v>4</v>
      </c>
      <c r="D204" t="s">
        <v>224</v>
      </c>
      <c r="E204" s="16" t="s">
        <v>254</v>
      </c>
      <c r="F204">
        <v>1</v>
      </c>
      <c r="G204" t="s">
        <v>391</v>
      </c>
      <c r="H204" t="s">
        <v>392</v>
      </c>
    </row>
    <row r="205" spans="2:8" x14ac:dyDescent="0.35">
      <c r="B205" t="s">
        <v>4</v>
      </c>
      <c r="D205" t="s">
        <v>223</v>
      </c>
      <c r="E205" s="16" t="s">
        <v>254</v>
      </c>
      <c r="F205">
        <v>1</v>
      </c>
      <c r="G205" t="s">
        <v>391</v>
      </c>
      <c r="H205" t="s">
        <v>392</v>
      </c>
    </row>
    <row r="206" spans="2:8" x14ac:dyDescent="0.35">
      <c r="B206" t="s">
        <v>4</v>
      </c>
      <c r="D206" t="s">
        <v>226</v>
      </c>
      <c r="E206" s="16" t="s">
        <v>254</v>
      </c>
      <c r="F206">
        <v>1</v>
      </c>
      <c r="G206" t="s">
        <v>391</v>
      </c>
      <c r="H206" t="s">
        <v>392</v>
      </c>
    </row>
    <row r="207" spans="2:8" x14ac:dyDescent="0.35">
      <c r="B207" t="s">
        <v>13</v>
      </c>
      <c r="D207" t="s">
        <v>239</v>
      </c>
      <c r="E207" s="16" t="s">
        <v>254</v>
      </c>
      <c r="F207">
        <v>1</v>
      </c>
      <c r="G207" t="s">
        <v>391</v>
      </c>
      <c r="H207" t="s">
        <v>392</v>
      </c>
    </row>
    <row r="208" spans="2:8" x14ac:dyDescent="0.35">
      <c r="B208" t="s">
        <v>668</v>
      </c>
      <c r="D208" t="s">
        <v>264</v>
      </c>
      <c r="E208" s="16" t="s">
        <v>320</v>
      </c>
      <c r="F208">
        <v>1</v>
      </c>
      <c r="G208" t="s">
        <v>393</v>
      </c>
      <c r="H208" t="s">
        <v>394</v>
      </c>
    </row>
    <row r="209" spans="2:8" x14ac:dyDescent="0.35">
      <c r="B209" t="s">
        <v>8</v>
      </c>
      <c r="D209" t="s">
        <v>318</v>
      </c>
      <c r="E209" s="16" t="s">
        <v>320</v>
      </c>
      <c r="F209">
        <v>1</v>
      </c>
      <c r="G209" t="s">
        <v>393</v>
      </c>
      <c r="H209" t="s">
        <v>394</v>
      </c>
    </row>
    <row r="210" spans="2:8" x14ac:dyDescent="0.35">
      <c r="B210" t="s">
        <v>668</v>
      </c>
      <c r="D210" t="s">
        <v>264</v>
      </c>
      <c r="E210" s="16" t="s">
        <v>320</v>
      </c>
      <c r="F210">
        <v>1</v>
      </c>
      <c r="G210" t="s">
        <v>395</v>
      </c>
      <c r="H210" t="s">
        <v>396</v>
      </c>
    </row>
    <row r="211" spans="2:8" x14ac:dyDescent="0.35">
      <c r="B211" t="s">
        <v>8</v>
      </c>
      <c r="D211" t="s">
        <v>318</v>
      </c>
      <c r="E211" s="16" t="s">
        <v>320</v>
      </c>
      <c r="F211">
        <v>1</v>
      </c>
      <c r="G211" t="s">
        <v>395</v>
      </c>
      <c r="H211" t="s">
        <v>396</v>
      </c>
    </row>
    <row r="212" spans="2:8" x14ac:dyDescent="0.35">
      <c r="B212" t="s">
        <v>3</v>
      </c>
      <c r="D212" t="s">
        <v>292</v>
      </c>
      <c r="E212" s="16" t="s">
        <v>290</v>
      </c>
      <c r="F212">
        <v>1</v>
      </c>
      <c r="G212" t="s">
        <v>397</v>
      </c>
      <c r="H212" t="s">
        <v>398</v>
      </c>
    </row>
    <row r="213" spans="2:8" x14ac:dyDescent="0.35">
      <c r="B213" t="s">
        <v>669</v>
      </c>
      <c r="D213" t="s">
        <v>216</v>
      </c>
      <c r="E213" s="16" t="s">
        <v>246</v>
      </c>
      <c r="F213">
        <v>1</v>
      </c>
      <c r="G213" t="s">
        <v>215</v>
      </c>
      <c r="H213" t="s">
        <v>399</v>
      </c>
    </row>
    <row r="214" spans="2:8" x14ac:dyDescent="0.35">
      <c r="B214" t="s">
        <v>669</v>
      </c>
      <c r="D214" t="s">
        <v>308</v>
      </c>
      <c r="E214" s="16" t="s">
        <v>246</v>
      </c>
      <c r="F214">
        <v>1</v>
      </c>
      <c r="G214" t="s">
        <v>215</v>
      </c>
      <c r="H214" t="s">
        <v>399</v>
      </c>
    </row>
    <row r="215" spans="2:8" x14ac:dyDescent="0.35">
      <c r="B215" t="s">
        <v>13</v>
      </c>
      <c r="D215" t="s">
        <v>234</v>
      </c>
      <c r="E215" s="16" t="s">
        <v>279</v>
      </c>
      <c r="F215">
        <v>1</v>
      </c>
      <c r="G215" t="s">
        <v>159</v>
      </c>
      <c r="H215" t="s">
        <v>400</v>
      </c>
    </row>
    <row r="216" spans="2:8" x14ac:dyDescent="0.35">
      <c r="B216" t="s">
        <v>13</v>
      </c>
      <c r="D216" t="s">
        <v>233</v>
      </c>
      <c r="E216" s="16" t="s">
        <v>279</v>
      </c>
      <c r="F216">
        <v>1</v>
      </c>
      <c r="G216" t="s">
        <v>159</v>
      </c>
      <c r="H216" t="s">
        <v>400</v>
      </c>
    </row>
    <row r="217" spans="2:8" x14ac:dyDescent="0.35">
      <c r="B217" s="17" t="s">
        <v>6</v>
      </c>
      <c r="D217" t="s">
        <v>346</v>
      </c>
      <c r="E217" s="16" t="s">
        <v>348</v>
      </c>
      <c r="F217">
        <v>1</v>
      </c>
      <c r="G217" t="s">
        <v>401</v>
      </c>
      <c r="H217" t="s">
        <v>402</v>
      </c>
    </row>
    <row r="218" spans="2:8" x14ac:dyDescent="0.35">
      <c r="B218" s="17" t="s">
        <v>6</v>
      </c>
      <c r="D218" t="s">
        <v>346</v>
      </c>
      <c r="E218" s="16" t="s">
        <v>348</v>
      </c>
      <c r="F218">
        <v>1</v>
      </c>
      <c r="G218" t="s">
        <v>403</v>
      </c>
      <c r="H218" t="s">
        <v>404</v>
      </c>
    </row>
    <row r="219" spans="2:8" x14ac:dyDescent="0.35">
      <c r="B219" s="17" t="s">
        <v>6</v>
      </c>
      <c r="D219" t="s">
        <v>346</v>
      </c>
      <c r="E219" s="16" t="s">
        <v>348</v>
      </c>
      <c r="F219">
        <v>1</v>
      </c>
      <c r="G219" t="s">
        <v>405</v>
      </c>
      <c r="H219" t="s">
        <v>406</v>
      </c>
    </row>
    <row r="220" spans="2:8" x14ac:dyDescent="0.35">
      <c r="B220" s="17" t="s">
        <v>6</v>
      </c>
      <c r="D220" t="s">
        <v>346</v>
      </c>
      <c r="E220" s="16" t="s">
        <v>348</v>
      </c>
      <c r="F220">
        <v>1</v>
      </c>
      <c r="G220" t="s">
        <v>407</v>
      </c>
      <c r="H220" t="s">
        <v>408</v>
      </c>
    </row>
    <row r="221" spans="2:8" x14ac:dyDescent="0.35">
      <c r="B221" t="s">
        <v>8</v>
      </c>
      <c r="D221" t="s">
        <v>318</v>
      </c>
      <c r="E221" s="16" t="s">
        <v>320</v>
      </c>
      <c r="F221">
        <v>1</v>
      </c>
      <c r="G221" t="s">
        <v>409</v>
      </c>
      <c r="H221" t="s">
        <v>410</v>
      </c>
    </row>
    <row r="222" spans="2:8" x14ac:dyDescent="0.35">
      <c r="B222" t="s">
        <v>6</v>
      </c>
      <c r="D222" t="s">
        <v>232</v>
      </c>
      <c r="E222" s="16" t="s">
        <v>250</v>
      </c>
      <c r="F222">
        <v>1</v>
      </c>
      <c r="G222" t="s">
        <v>411</v>
      </c>
      <c r="H222" t="s">
        <v>412</v>
      </c>
    </row>
    <row r="223" spans="2:8" x14ac:dyDescent="0.35">
      <c r="B223" t="s">
        <v>6</v>
      </c>
      <c r="D223" t="s">
        <v>232</v>
      </c>
      <c r="E223" s="16" t="s">
        <v>250</v>
      </c>
      <c r="F223">
        <v>1</v>
      </c>
      <c r="G223" t="s">
        <v>413</v>
      </c>
      <c r="H223" t="s">
        <v>414</v>
      </c>
    </row>
    <row r="224" spans="2:8" x14ac:dyDescent="0.35">
      <c r="B224" t="s">
        <v>3</v>
      </c>
      <c r="D224" t="s">
        <v>313</v>
      </c>
      <c r="E224" s="16" t="s">
        <v>290</v>
      </c>
      <c r="F224">
        <v>1</v>
      </c>
      <c r="G224" t="s">
        <v>415</v>
      </c>
      <c r="H224" t="s">
        <v>416</v>
      </c>
    </row>
    <row r="225" spans="2:8" x14ac:dyDescent="0.35">
      <c r="B225" t="s">
        <v>3</v>
      </c>
      <c r="D225" t="s">
        <v>313</v>
      </c>
      <c r="E225" s="16" t="s">
        <v>290</v>
      </c>
      <c r="F225">
        <v>1</v>
      </c>
      <c r="G225" t="s">
        <v>417</v>
      </c>
      <c r="H225" t="s">
        <v>418</v>
      </c>
    </row>
    <row r="226" spans="2:8" x14ac:dyDescent="0.35">
      <c r="B226" t="s">
        <v>10</v>
      </c>
      <c r="D226" t="s">
        <v>269</v>
      </c>
      <c r="E226" s="16" t="s">
        <v>250</v>
      </c>
      <c r="F226">
        <v>1</v>
      </c>
      <c r="G226" t="s">
        <v>419</v>
      </c>
      <c r="H226" t="s">
        <v>420</v>
      </c>
    </row>
    <row r="227" spans="2:8" x14ac:dyDescent="0.35">
      <c r="B227" t="s">
        <v>10</v>
      </c>
      <c r="D227" t="s">
        <v>269</v>
      </c>
      <c r="E227" s="16" t="s">
        <v>250</v>
      </c>
      <c r="F227">
        <v>1</v>
      </c>
      <c r="G227" t="s">
        <v>421</v>
      </c>
      <c r="H227" t="s">
        <v>422</v>
      </c>
    </row>
    <row r="228" spans="2:8" x14ac:dyDescent="0.35">
      <c r="B228" t="s">
        <v>10</v>
      </c>
      <c r="D228" t="s">
        <v>269</v>
      </c>
      <c r="E228" s="16" t="s">
        <v>250</v>
      </c>
      <c r="F228">
        <v>1</v>
      </c>
      <c r="G228" t="s">
        <v>423</v>
      </c>
      <c r="H228" t="s">
        <v>424</v>
      </c>
    </row>
    <row r="229" spans="2:8" x14ac:dyDescent="0.35">
      <c r="B229" t="s">
        <v>10</v>
      </c>
      <c r="D229" t="s">
        <v>269</v>
      </c>
      <c r="E229" s="16" t="s">
        <v>250</v>
      </c>
      <c r="F229">
        <v>1</v>
      </c>
      <c r="G229" t="s">
        <v>425</v>
      </c>
      <c r="H229" t="s">
        <v>426</v>
      </c>
    </row>
    <row r="230" spans="2:8" x14ac:dyDescent="0.35">
      <c r="B230" t="s">
        <v>10</v>
      </c>
      <c r="D230" t="s">
        <v>269</v>
      </c>
      <c r="E230" s="16" t="s">
        <v>250</v>
      </c>
      <c r="F230">
        <v>1</v>
      </c>
      <c r="G230" t="s">
        <v>427</v>
      </c>
      <c r="H230" t="s">
        <v>428</v>
      </c>
    </row>
    <row r="231" spans="2:8" x14ac:dyDescent="0.35">
      <c r="B231" t="s">
        <v>10</v>
      </c>
      <c r="D231" t="s">
        <v>269</v>
      </c>
      <c r="E231" s="16" t="s">
        <v>250</v>
      </c>
      <c r="F231">
        <v>1</v>
      </c>
      <c r="G231" t="s">
        <v>429</v>
      </c>
      <c r="H231" t="s">
        <v>430</v>
      </c>
    </row>
    <row r="232" spans="2:8" x14ac:dyDescent="0.35">
      <c r="B232" t="s">
        <v>10</v>
      </c>
      <c r="D232" t="s">
        <v>269</v>
      </c>
      <c r="E232" s="16" t="s">
        <v>250</v>
      </c>
      <c r="F232">
        <v>1</v>
      </c>
      <c r="G232" t="s">
        <v>431</v>
      </c>
      <c r="H232" t="s">
        <v>432</v>
      </c>
    </row>
    <row r="233" spans="2:8" x14ac:dyDescent="0.35">
      <c r="B233" t="s">
        <v>4</v>
      </c>
      <c r="D233" t="s">
        <v>252</v>
      </c>
      <c r="E233" s="16" t="s">
        <v>254</v>
      </c>
      <c r="F233">
        <v>1</v>
      </c>
      <c r="G233" t="s">
        <v>433</v>
      </c>
      <c r="H233" t="s">
        <v>434</v>
      </c>
    </row>
    <row r="234" spans="2:8" x14ac:dyDescent="0.35">
      <c r="B234" t="s">
        <v>4</v>
      </c>
      <c r="D234" t="s">
        <v>221</v>
      </c>
      <c r="E234" s="16" t="s">
        <v>254</v>
      </c>
      <c r="F234">
        <v>1</v>
      </c>
      <c r="G234" t="s">
        <v>433</v>
      </c>
      <c r="H234" t="s">
        <v>434</v>
      </c>
    </row>
    <row r="235" spans="2:8" x14ac:dyDescent="0.35">
      <c r="B235" t="s">
        <v>4</v>
      </c>
      <c r="D235" t="s">
        <v>224</v>
      </c>
      <c r="E235" s="16" t="s">
        <v>254</v>
      </c>
      <c r="F235">
        <v>1</v>
      </c>
      <c r="G235" t="s">
        <v>433</v>
      </c>
      <c r="H235" t="s">
        <v>434</v>
      </c>
    </row>
    <row r="236" spans="2:8" x14ac:dyDescent="0.35">
      <c r="B236" t="s">
        <v>4</v>
      </c>
      <c r="D236" t="s">
        <v>223</v>
      </c>
      <c r="E236" s="16" t="s">
        <v>254</v>
      </c>
      <c r="F236">
        <v>1</v>
      </c>
      <c r="G236" t="s">
        <v>433</v>
      </c>
      <c r="H236" t="s">
        <v>434</v>
      </c>
    </row>
    <row r="237" spans="2:8" x14ac:dyDescent="0.35">
      <c r="B237" t="s">
        <v>4</v>
      </c>
      <c r="D237" t="s">
        <v>226</v>
      </c>
      <c r="E237" s="16" t="s">
        <v>254</v>
      </c>
      <c r="F237">
        <v>1</v>
      </c>
      <c r="G237" t="s">
        <v>433</v>
      </c>
      <c r="H237" t="s">
        <v>434</v>
      </c>
    </row>
    <row r="238" spans="2:8" x14ac:dyDescent="0.35">
      <c r="B238" t="s">
        <v>6</v>
      </c>
      <c r="D238" t="s">
        <v>346</v>
      </c>
      <c r="E238" s="16" t="s">
        <v>348</v>
      </c>
      <c r="F238">
        <v>1</v>
      </c>
      <c r="G238" t="s">
        <v>435</v>
      </c>
      <c r="H238" t="s">
        <v>436</v>
      </c>
    </row>
    <row r="239" spans="2:8" x14ac:dyDescent="0.35">
      <c r="B239" t="s">
        <v>6</v>
      </c>
      <c r="D239" t="s">
        <v>244</v>
      </c>
      <c r="E239" s="16" t="s">
        <v>320</v>
      </c>
      <c r="F239">
        <v>1</v>
      </c>
      <c r="G239" t="s">
        <v>437</v>
      </c>
      <c r="H239" t="s">
        <v>438</v>
      </c>
    </row>
    <row r="240" spans="2:8" x14ac:dyDescent="0.35">
      <c r="B240" t="s">
        <v>668</v>
      </c>
      <c r="D240" t="s">
        <v>264</v>
      </c>
      <c r="E240" s="16" t="s">
        <v>320</v>
      </c>
      <c r="F240">
        <v>1</v>
      </c>
      <c r="G240" t="s">
        <v>439</v>
      </c>
      <c r="H240" t="s">
        <v>440</v>
      </c>
    </row>
    <row r="241" spans="2:8" x14ac:dyDescent="0.35">
      <c r="B241" s="17" t="s">
        <v>6</v>
      </c>
      <c r="D241" t="s">
        <v>326</v>
      </c>
      <c r="E241" s="16" t="s">
        <v>320</v>
      </c>
      <c r="F241">
        <v>1</v>
      </c>
      <c r="G241" t="s">
        <v>439</v>
      </c>
      <c r="H241" t="s">
        <v>440</v>
      </c>
    </row>
    <row r="242" spans="2:8" x14ac:dyDescent="0.35">
      <c r="B242" s="17" t="s">
        <v>6</v>
      </c>
      <c r="D242" t="s">
        <v>244</v>
      </c>
      <c r="E242" s="16" t="s">
        <v>320</v>
      </c>
      <c r="F242">
        <v>1</v>
      </c>
      <c r="G242" t="s">
        <v>439</v>
      </c>
      <c r="H242" t="s">
        <v>440</v>
      </c>
    </row>
    <row r="243" spans="2:8" x14ac:dyDescent="0.35">
      <c r="B243" s="17" t="s">
        <v>6</v>
      </c>
      <c r="D243" t="s">
        <v>346</v>
      </c>
      <c r="E243" s="16" t="s">
        <v>348</v>
      </c>
      <c r="F243">
        <v>1</v>
      </c>
      <c r="G243" t="s">
        <v>441</v>
      </c>
      <c r="H243" t="s">
        <v>442</v>
      </c>
    </row>
    <row r="244" spans="2:8" x14ac:dyDescent="0.35">
      <c r="B244" t="s">
        <v>4</v>
      </c>
      <c r="D244" t="s">
        <v>281</v>
      </c>
      <c r="E244" s="16" t="s">
        <v>254</v>
      </c>
      <c r="F244">
        <v>1</v>
      </c>
      <c r="G244" t="s">
        <v>443</v>
      </c>
      <c r="H244" t="s">
        <v>444</v>
      </c>
    </row>
    <row r="245" spans="2:8" x14ac:dyDescent="0.35">
      <c r="B245" t="s">
        <v>4</v>
      </c>
      <c r="D245" t="s">
        <v>221</v>
      </c>
      <c r="E245" s="16" t="s">
        <v>254</v>
      </c>
      <c r="F245">
        <v>1</v>
      </c>
      <c r="G245" t="s">
        <v>443</v>
      </c>
      <c r="H245" t="s">
        <v>444</v>
      </c>
    </row>
    <row r="246" spans="2:8" x14ac:dyDescent="0.35">
      <c r="B246" t="s">
        <v>4</v>
      </c>
      <c r="D246" t="s">
        <v>224</v>
      </c>
      <c r="E246" s="16" t="s">
        <v>254</v>
      </c>
      <c r="F246">
        <v>1</v>
      </c>
      <c r="G246" t="s">
        <v>443</v>
      </c>
      <c r="H246" t="s">
        <v>444</v>
      </c>
    </row>
    <row r="247" spans="2:8" x14ac:dyDescent="0.35">
      <c r="B247" t="s">
        <v>4</v>
      </c>
      <c r="D247" t="s">
        <v>223</v>
      </c>
      <c r="E247" s="16" t="s">
        <v>254</v>
      </c>
      <c r="F247">
        <v>1</v>
      </c>
      <c r="G247" t="s">
        <v>443</v>
      </c>
      <c r="H247" t="s">
        <v>444</v>
      </c>
    </row>
    <row r="248" spans="2:8" x14ac:dyDescent="0.35">
      <c r="B248" t="s">
        <v>4</v>
      </c>
      <c r="D248" t="s">
        <v>226</v>
      </c>
      <c r="E248" s="16" t="s">
        <v>254</v>
      </c>
      <c r="F248">
        <v>1</v>
      </c>
      <c r="G248" t="s">
        <v>443</v>
      </c>
      <c r="H248" t="s">
        <v>444</v>
      </c>
    </row>
    <row r="249" spans="2:8" x14ac:dyDescent="0.35">
      <c r="B249" t="s">
        <v>13</v>
      </c>
      <c r="D249" t="s">
        <v>239</v>
      </c>
      <c r="E249" s="16" t="s">
        <v>254</v>
      </c>
      <c r="F249">
        <v>1</v>
      </c>
      <c r="G249" t="s">
        <v>443</v>
      </c>
      <c r="H249" t="s">
        <v>444</v>
      </c>
    </row>
    <row r="250" spans="2:8" x14ac:dyDescent="0.35">
      <c r="B250" s="17" t="s">
        <v>6</v>
      </c>
      <c r="D250" t="s">
        <v>305</v>
      </c>
      <c r="E250" s="16" t="s">
        <v>320</v>
      </c>
      <c r="F250">
        <v>1</v>
      </c>
      <c r="G250" t="s">
        <v>445</v>
      </c>
      <c r="H250" t="s">
        <v>446</v>
      </c>
    </row>
    <row r="251" spans="2:8" x14ac:dyDescent="0.35">
      <c r="B251" t="s">
        <v>4</v>
      </c>
      <c r="D251" t="s">
        <v>281</v>
      </c>
      <c r="E251" s="16" t="s">
        <v>254</v>
      </c>
      <c r="F251">
        <v>1</v>
      </c>
      <c r="G251" t="s">
        <v>447</v>
      </c>
      <c r="H251" t="s">
        <v>448</v>
      </c>
    </row>
    <row r="252" spans="2:8" x14ac:dyDescent="0.35">
      <c r="B252" t="s">
        <v>4</v>
      </c>
      <c r="D252" t="s">
        <v>221</v>
      </c>
      <c r="E252" s="16" t="s">
        <v>254</v>
      </c>
      <c r="F252">
        <v>1</v>
      </c>
      <c r="G252" t="s">
        <v>447</v>
      </c>
      <c r="H252" t="s">
        <v>448</v>
      </c>
    </row>
    <row r="253" spans="2:8" x14ac:dyDescent="0.35">
      <c r="B253" t="s">
        <v>4</v>
      </c>
      <c r="D253" t="s">
        <v>224</v>
      </c>
      <c r="E253" s="16" t="s">
        <v>254</v>
      </c>
      <c r="F253">
        <v>1</v>
      </c>
      <c r="G253" t="s">
        <v>447</v>
      </c>
      <c r="H253" t="s">
        <v>448</v>
      </c>
    </row>
    <row r="254" spans="2:8" x14ac:dyDescent="0.35">
      <c r="B254" t="s">
        <v>4</v>
      </c>
      <c r="D254" t="s">
        <v>223</v>
      </c>
      <c r="E254" s="16" t="s">
        <v>254</v>
      </c>
      <c r="F254">
        <v>1</v>
      </c>
      <c r="G254" t="s">
        <v>447</v>
      </c>
      <c r="H254" t="s">
        <v>448</v>
      </c>
    </row>
    <row r="255" spans="2:8" x14ac:dyDescent="0.35">
      <c r="B255" t="s">
        <v>4</v>
      </c>
      <c r="D255" t="s">
        <v>226</v>
      </c>
      <c r="E255" s="16" t="s">
        <v>254</v>
      </c>
      <c r="F255">
        <v>1</v>
      </c>
      <c r="G255" t="s">
        <v>447</v>
      </c>
      <c r="H255" t="s">
        <v>448</v>
      </c>
    </row>
    <row r="256" spans="2:8" x14ac:dyDescent="0.35">
      <c r="B256" t="s">
        <v>13</v>
      </c>
      <c r="D256" t="s">
        <v>239</v>
      </c>
      <c r="E256" s="16" t="s">
        <v>254</v>
      </c>
      <c r="F256">
        <v>1</v>
      </c>
      <c r="G256" t="s">
        <v>447</v>
      </c>
      <c r="H256" t="s">
        <v>448</v>
      </c>
    </row>
    <row r="257" spans="2:8" x14ac:dyDescent="0.35">
      <c r="B257" t="s">
        <v>10</v>
      </c>
      <c r="D257" t="s">
        <v>269</v>
      </c>
      <c r="E257" s="16" t="s">
        <v>279</v>
      </c>
      <c r="F257">
        <v>1</v>
      </c>
      <c r="G257" t="s">
        <v>449</v>
      </c>
      <c r="H257" t="s">
        <v>450</v>
      </c>
    </row>
    <row r="258" spans="2:8" x14ac:dyDescent="0.35">
      <c r="B258" t="s">
        <v>12</v>
      </c>
      <c r="D258" t="s">
        <v>451</v>
      </c>
      <c r="E258" s="16" t="s">
        <v>453</v>
      </c>
      <c r="F258">
        <v>1</v>
      </c>
      <c r="G258" t="s">
        <v>230</v>
      </c>
      <c r="H258" t="s">
        <v>452</v>
      </c>
    </row>
    <row r="259" spans="2:8" x14ac:dyDescent="0.35">
      <c r="B259" t="s">
        <v>12</v>
      </c>
      <c r="D259" t="s">
        <v>454</v>
      </c>
      <c r="E259" s="16" t="s">
        <v>453</v>
      </c>
      <c r="F259">
        <v>1</v>
      </c>
      <c r="G259" t="s">
        <v>230</v>
      </c>
      <c r="H259" t="s">
        <v>452</v>
      </c>
    </row>
    <row r="260" spans="2:8" x14ac:dyDescent="0.35">
      <c r="B260" t="s">
        <v>8</v>
      </c>
      <c r="D260" t="s">
        <v>318</v>
      </c>
      <c r="E260" s="16" t="s">
        <v>320</v>
      </c>
      <c r="F260">
        <v>1</v>
      </c>
      <c r="G260" t="s">
        <v>455</v>
      </c>
      <c r="H260" t="s">
        <v>456</v>
      </c>
    </row>
    <row r="261" spans="2:8" x14ac:dyDescent="0.35">
      <c r="B261" t="s">
        <v>13</v>
      </c>
      <c r="D261" t="s">
        <v>236</v>
      </c>
      <c r="E261" s="16" t="s">
        <v>320</v>
      </c>
      <c r="F261">
        <v>1</v>
      </c>
      <c r="G261" t="s">
        <v>234</v>
      </c>
      <c r="H261" t="s">
        <v>457</v>
      </c>
    </row>
    <row r="262" spans="2:8" x14ac:dyDescent="0.35">
      <c r="B262" s="17" t="s">
        <v>6</v>
      </c>
      <c r="D262" t="s">
        <v>326</v>
      </c>
      <c r="E262" s="16" t="s">
        <v>250</v>
      </c>
      <c r="F262">
        <v>1</v>
      </c>
      <c r="G262" t="s">
        <v>458</v>
      </c>
      <c r="H262" t="s">
        <v>459</v>
      </c>
    </row>
    <row r="263" spans="2:8" x14ac:dyDescent="0.35">
      <c r="B263" s="17" t="s">
        <v>6</v>
      </c>
      <c r="D263" t="s">
        <v>358</v>
      </c>
      <c r="E263" s="16" t="s">
        <v>250</v>
      </c>
      <c r="F263">
        <v>1</v>
      </c>
      <c r="G263" t="s">
        <v>458</v>
      </c>
      <c r="H263" t="s">
        <v>459</v>
      </c>
    </row>
    <row r="264" spans="2:8" x14ac:dyDescent="0.35">
      <c r="B264" t="s">
        <v>13</v>
      </c>
      <c r="D264" t="s">
        <v>237</v>
      </c>
      <c r="E264" s="16" t="s">
        <v>250</v>
      </c>
      <c r="F264">
        <v>1</v>
      </c>
      <c r="G264" t="s">
        <v>458</v>
      </c>
      <c r="H264" t="s">
        <v>459</v>
      </c>
    </row>
    <row r="265" spans="2:8" x14ac:dyDescent="0.35">
      <c r="B265" t="s">
        <v>6</v>
      </c>
      <c r="D265" t="s">
        <v>326</v>
      </c>
      <c r="E265" s="16" t="s">
        <v>348</v>
      </c>
      <c r="F265">
        <v>1</v>
      </c>
      <c r="G265" t="s">
        <v>460</v>
      </c>
      <c r="H265" t="s">
        <v>461</v>
      </c>
    </row>
    <row r="266" spans="2:8" x14ac:dyDescent="0.35">
      <c r="B266" t="s">
        <v>668</v>
      </c>
      <c r="D266" t="s">
        <v>264</v>
      </c>
      <c r="E266" s="16" t="s">
        <v>348</v>
      </c>
      <c r="F266">
        <v>1</v>
      </c>
      <c r="G266" t="s">
        <v>462</v>
      </c>
      <c r="H266" t="s">
        <v>463</v>
      </c>
    </row>
    <row r="267" spans="2:8" x14ac:dyDescent="0.35">
      <c r="B267" t="s">
        <v>668</v>
      </c>
      <c r="D267" t="s">
        <v>264</v>
      </c>
      <c r="E267" s="16" t="s">
        <v>320</v>
      </c>
      <c r="F267">
        <v>1</v>
      </c>
      <c r="G267" t="s">
        <v>462</v>
      </c>
      <c r="H267" t="s">
        <v>464</v>
      </c>
    </row>
    <row r="268" spans="2:8" x14ac:dyDescent="0.35">
      <c r="B268" t="s">
        <v>6</v>
      </c>
      <c r="D268" t="s">
        <v>326</v>
      </c>
      <c r="E268" s="16" t="s">
        <v>320</v>
      </c>
      <c r="F268">
        <v>1</v>
      </c>
      <c r="G268" t="s">
        <v>462</v>
      </c>
      <c r="H268" t="s">
        <v>464</v>
      </c>
    </row>
    <row r="269" spans="2:8" x14ac:dyDescent="0.35">
      <c r="B269" t="s">
        <v>6</v>
      </c>
      <c r="D269" t="s">
        <v>346</v>
      </c>
      <c r="E269" s="16" t="s">
        <v>348</v>
      </c>
      <c r="F269">
        <v>1</v>
      </c>
      <c r="G269" t="s">
        <v>465</v>
      </c>
      <c r="H269" t="s">
        <v>466</v>
      </c>
    </row>
    <row r="270" spans="2:8" x14ac:dyDescent="0.35">
      <c r="B270" t="s">
        <v>4</v>
      </c>
      <c r="D270" t="s">
        <v>252</v>
      </c>
      <c r="E270" s="16" t="s">
        <v>254</v>
      </c>
      <c r="F270">
        <v>1</v>
      </c>
      <c r="G270" t="s">
        <v>467</v>
      </c>
      <c r="H270" t="s">
        <v>468</v>
      </c>
    </row>
    <row r="271" spans="2:8" x14ac:dyDescent="0.35">
      <c r="B271" t="s">
        <v>4</v>
      </c>
      <c r="D271" t="s">
        <v>221</v>
      </c>
      <c r="E271" s="16" t="s">
        <v>254</v>
      </c>
      <c r="F271">
        <v>1</v>
      </c>
      <c r="G271" t="s">
        <v>467</v>
      </c>
      <c r="H271" t="s">
        <v>468</v>
      </c>
    </row>
    <row r="272" spans="2:8" x14ac:dyDescent="0.35">
      <c r="B272" t="s">
        <v>4</v>
      </c>
      <c r="D272" t="s">
        <v>224</v>
      </c>
      <c r="E272" s="16" t="s">
        <v>254</v>
      </c>
      <c r="F272">
        <v>1</v>
      </c>
      <c r="G272" t="s">
        <v>467</v>
      </c>
      <c r="H272" t="s">
        <v>468</v>
      </c>
    </row>
    <row r="273" spans="2:8" x14ac:dyDescent="0.35">
      <c r="B273" t="s">
        <v>4</v>
      </c>
      <c r="D273" t="s">
        <v>223</v>
      </c>
      <c r="E273" s="16" t="s">
        <v>254</v>
      </c>
      <c r="F273">
        <v>1</v>
      </c>
      <c r="G273" t="s">
        <v>467</v>
      </c>
      <c r="H273" t="s">
        <v>468</v>
      </c>
    </row>
    <row r="274" spans="2:8" x14ac:dyDescent="0.35">
      <c r="B274" t="s">
        <v>4</v>
      </c>
      <c r="D274" t="s">
        <v>226</v>
      </c>
      <c r="E274" s="16" t="s">
        <v>254</v>
      </c>
      <c r="F274">
        <v>1</v>
      </c>
      <c r="G274" t="s">
        <v>467</v>
      </c>
      <c r="H274" t="s">
        <v>468</v>
      </c>
    </row>
    <row r="275" spans="2:8" x14ac:dyDescent="0.35">
      <c r="B275" t="s">
        <v>669</v>
      </c>
      <c r="D275" t="s">
        <v>216</v>
      </c>
      <c r="E275" s="16" t="s">
        <v>246</v>
      </c>
      <c r="F275">
        <v>1</v>
      </c>
      <c r="G275" t="s">
        <v>469</v>
      </c>
      <c r="H275" t="s">
        <v>470</v>
      </c>
    </row>
    <row r="276" spans="2:8" x14ac:dyDescent="0.35">
      <c r="B276" t="s">
        <v>669</v>
      </c>
      <c r="D276" t="s">
        <v>308</v>
      </c>
      <c r="E276" s="16" t="s">
        <v>246</v>
      </c>
      <c r="F276">
        <v>1</v>
      </c>
      <c r="G276" t="s">
        <v>469</v>
      </c>
      <c r="H276" t="s">
        <v>470</v>
      </c>
    </row>
    <row r="277" spans="2:8" x14ac:dyDescent="0.35">
      <c r="B277" t="s">
        <v>8</v>
      </c>
      <c r="D277" t="s">
        <v>354</v>
      </c>
      <c r="E277" s="16" t="s">
        <v>320</v>
      </c>
      <c r="F277">
        <v>1</v>
      </c>
      <c r="G277" t="s">
        <v>471</v>
      </c>
      <c r="H277" t="s">
        <v>472</v>
      </c>
    </row>
    <row r="278" spans="2:8" x14ac:dyDescent="0.35">
      <c r="B278" t="s">
        <v>3</v>
      </c>
      <c r="D278" t="s">
        <v>474</v>
      </c>
      <c r="E278" s="16" t="s">
        <v>290</v>
      </c>
      <c r="F278">
        <v>1</v>
      </c>
      <c r="G278" t="s">
        <v>473</v>
      </c>
      <c r="H278" t="s">
        <v>475</v>
      </c>
    </row>
    <row r="279" spans="2:8" x14ac:dyDescent="0.35">
      <c r="B279" t="s">
        <v>6</v>
      </c>
      <c r="D279" t="s">
        <v>326</v>
      </c>
      <c r="E279" s="16" t="s">
        <v>279</v>
      </c>
      <c r="F279">
        <v>1</v>
      </c>
      <c r="G279" t="s">
        <v>476</v>
      </c>
      <c r="H279" t="s">
        <v>477</v>
      </c>
    </row>
    <row r="280" spans="2:8" x14ac:dyDescent="0.35">
      <c r="B280" t="s">
        <v>668</v>
      </c>
      <c r="D280" t="s">
        <v>264</v>
      </c>
      <c r="E280" s="16" t="s">
        <v>320</v>
      </c>
      <c r="F280">
        <v>1</v>
      </c>
      <c r="G280" t="s">
        <v>478</v>
      </c>
      <c r="H280" t="s">
        <v>479</v>
      </c>
    </row>
    <row r="281" spans="2:8" x14ac:dyDescent="0.35">
      <c r="B281" t="s">
        <v>6</v>
      </c>
      <c r="D281" t="s">
        <v>326</v>
      </c>
      <c r="E281" s="16" t="s">
        <v>320</v>
      </c>
      <c r="F281">
        <v>1</v>
      </c>
      <c r="G281" t="s">
        <v>478</v>
      </c>
      <c r="H281" t="s">
        <v>479</v>
      </c>
    </row>
    <row r="282" spans="2:8" x14ac:dyDescent="0.35">
      <c r="B282" t="s">
        <v>668</v>
      </c>
      <c r="D282" t="s">
        <v>264</v>
      </c>
      <c r="E282" s="16" t="s">
        <v>320</v>
      </c>
      <c r="F282">
        <v>1</v>
      </c>
      <c r="G282" t="s">
        <v>480</v>
      </c>
      <c r="H282" t="s">
        <v>481</v>
      </c>
    </row>
    <row r="283" spans="2:8" x14ac:dyDescent="0.35">
      <c r="B283" t="s">
        <v>6</v>
      </c>
      <c r="D283" t="s">
        <v>326</v>
      </c>
      <c r="E283" s="16" t="s">
        <v>320</v>
      </c>
      <c r="F283">
        <v>1</v>
      </c>
      <c r="G283" t="s">
        <v>480</v>
      </c>
      <c r="H283" t="s">
        <v>481</v>
      </c>
    </row>
    <row r="284" spans="2:8" x14ac:dyDescent="0.35">
      <c r="B284" t="s">
        <v>668</v>
      </c>
      <c r="D284" t="s">
        <v>264</v>
      </c>
      <c r="E284" s="16" t="s">
        <v>320</v>
      </c>
      <c r="F284">
        <v>1</v>
      </c>
      <c r="G284" t="s">
        <v>482</v>
      </c>
      <c r="H284" t="s">
        <v>483</v>
      </c>
    </row>
    <row r="285" spans="2:8" x14ac:dyDescent="0.35">
      <c r="B285" t="s">
        <v>668</v>
      </c>
      <c r="D285" t="s">
        <v>264</v>
      </c>
      <c r="E285" s="16" t="s">
        <v>320</v>
      </c>
      <c r="F285">
        <v>1</v>
      </c>
      <c r="G285" t="s">
        <v>484</v>
      </c>
      <c r="H285" t="s">
        <v>485</v>
      </c>
    </row>
    <row r="286" spans="2:8" x14ac:dyDescent="0.35">
      <c r="B286" t="s">
        <v>4</v>
      </c>
      <c r="D286" t="s">
        <v>252</v>
      </c>
      <c r="E286" s="16" t="s">
        <v>254</v>
      </c>
      <c r="F286">
        <v>1</v>
      </c>
      <c r="G286" t="s">
        <v>486</v>
      </c>
      <c r="H286" t="s">
        <v>487</v>
      </c>
    </row>
    <row r="287" spans="2:8" x14ac:dyDescent="0.35">
      <c r="B287" t="s">
        <v>4</v>
      </c>
      <c r="D287" t="s">
        <v>221</v>
      </c>
      <c r="E287" s="16" t="s">
        <v>254</v>
      </c>
      <c r="F287">
        <v>1</v>
      </c>
      <c r="G287" t="s">
        <v>486</v>
      </c>
      <c r="H287" t="s">
        <v>487</v>
      </c>
    </row>
    <row r="288" spans="2:8" x14ac:dyDescent="0.35">
      <c r="B288" t="s">
        <v>4</v>
      </c>
      <c r="D288" t="s">
        <v>224</v>
      </c>
      <c r="E288" s="16" t="s">
        <v>254</v>
      </c>
      <c r="F288">
        <v>1</v>
      </c>
      <c r="G288" t="s">
        <v>486</v>
      </c>
      <c r="H288" t="s">
        <v>487</v>
      </c>
    </row>
    <row r="289" spans="2:8" x14ac:dyDescent="0.35">
      <c r="B289" t="s">
        <v>4</v>
      </c>
      <c r="D289" t="s">
        <v>223</v>
      </c>
      <c r="E289" s="16" t="s">
        <v>254</v>
      </c>
      <c r="F289">
        <v>1</v>
      </c>
      <c r="G289" t="s">
        <v>486</v>
      </c>
      <c r="H289" t="s">
        <v>487</v>
      </c>
    </row>
    <row r="290" spans="2:8" x14ac:dyDescent="0.35">
      <c r="B290" t="s">
        <v>4</v>
      </c>
      <c r="D290" t="s">
        <v>226</v>
      </c>
      <c r="E290" s="16" t="s">
        <v>254</v>
      </c>
      <c r="F290">
        <v>1</v>
      </c>
      <c r="G290" t="s">
        <v>486</v>
      </c>
      <c r="H290" t="s">
        <v>487</v>
      </c>
    </row>
    <row r="291" spans="2:8" x14ac:dyDescent="0.35">
      <c r="B291" t="s">
        <v>6</v>
      </c>
      <c r="D291" t="s">
        <v>232</v>
      </c>
      <c r="E291" s="16" t="s">
        <v>250</v>
      </c>
      <c r="F291">
        <v>1</v>
      </c>
      <c r="G291" t="s">
        <v>488</v>
      </c>
      <c r="H291" t="s">
        <v>489</v>
      </c>
    </row>
    <row r="292" spans="2:8" x14ac:dyDescent="0.35">
      <c r="B292" t="s">
        <v>4</v>
      </c>
      <c r="D292" t="s">
        <v>252</v>
      </c>
      <c r="E292" s="16" t="s">
        <v>254</v>
      </c>
      <c r="F292">
        <v>1</v>
      </c>
      <c r="G292" t="s">
        <v>490</v>
      </c>
      <c r="H292" t="s">
        <v>491</v>
      </c>
    </row>
    <row r="293" spans="2:8" x14ac:dyDescent="0.35">
      <c r="B293" t="s">
        <v>4</v>
      </c>
      <c r="D293" t="s">
        <v>221</v>
      </c>
      <c r="E293" s="16" t="s">
        <v>254</v>
      </c>
      <c r="F293">
        <v>1</v>
      </c>
      <c r="G293" t="s">
        <v>490</v>
      </c>
      <c r="H293" t="s">
        <v>491</v>
      </c>
    </row>
    <row r="294" spans="2:8" x14ac:dyDescent="0.35">
      <c r="B294" t="s">
        <v>4</v>
      </c>
      <c r="D294" t="s">
        <v>224</v>
      </c>
      <c r="E294" s="16" t="s">
        <v>254</v>
      </c>
      <c r="F294">
        <v>1</v>
      </c>
      <c r="G294" t="s">
        <v>490</v>
      </c>
      <c r="H294" t="s">
        <v>491</v>
      </c>
    </row>
    <row r="295" spans="2:8" x14ac:dyDescent="0.35">
      <c r="B295" t="s">
        <v>4</v>
      </c>
      <c r="D295" t="s">
        <v>223</v>
      </c>
      <c r="E295" s="16" t="s">
        <v>254</v>
      </c>
      <c r="F295">
        <v>1</v>
      </c>
      <c r="G295" t="s">
        <v>490</v>
      </c>
      <c r="H295" t="s">
        <v>491</v>
      </c>
    </row>
    <row r="296" spans="2:8" x14ac:dyDescent="0.35">
      <c r="B296" t="s">
        <v>4</v>
      </c>
      <c r="D296" t="s">
        <v>226</v>
      </c>
      <c r="E296" s="16" t="s">
        <v>254</v>
      </c>
      <c r="F296">
        <v>1</v>
      </c>
      <c r="G296" t="s">
        <v>490</v>
      </c>
      <c r="H296" t="s">
        <v>491</v>
      </c>
    </row>
    <row r="297" spans="2:8" x14ac:dyDescent="0.35">
      <c r="B297" t="s">
        <v>4</v>
      </c>
      <c r="D297" t="s">
        <v>252</v>
      </c>
      <c r="E297" s="16" t="s">
        <v>254</v>
      </c>
      <c r="F297">
        <v>1</v>
      </c>
      <c r="G297" t="s">
        <v>492</v>
      </c>
      <c r="H297" t="s">
        <v>493</v>
      </c>
    </row>
    <row r="298" spans="2:8" x14ac:dyDescent="0.35">
      <c r="B298" t="s">
        <v>4</v>
      </c>
      <c r="D298" t="s">
        <v>221</v>
      </c>
      <c r="E298" s="16" t="s">
        <v>254</v>
      </c>
      <c r="F298">
        <v>1</v>
      </c>
      <c r="G298" t="s">
        <v>492</v>
      </c>
      <c r="H298" t="s">
        <v>493</v>
      </c>
    </row>
    <row r="299" spans="2:8" x14ac:dyDescent="0.35">
      <c r="B299" t="s">
        <v>4</v>
      </c>
      <c r="D299" t="s">
        <v>224</v>
      </c>
      <c r="E299" s="16" t="s">
        <v>254</v>
      </c>
      <c r="F299">
        <v>1</v>
      </c>
      <c r="G299" t="s">
        <v>492</v>
      </c>
      <c r="H299" t="s">
        <v>493</v>
      </c>
    </row>
    <row r="300" spans="2:8" x14ac:dyDescent="0.35">
      <c r="B300" t="s">
        <v>4</v>
      </c>
      <c r="D300" t="s">
        <v>223</v>
      </c>
      <c r="E300" s="16" t="s">
        <v>254</v>
      </c>
      <c r="F300">
        <v>1</v>
      </c>
      <c r="G300" t="s">
        <v>492</v>
      </c>
      <c r="H300" t="s">
        <v>493</v>
      </c>
    </row>
    <row r="301" spans="2:8" x14ac:dyDescent="0.35">
      <c r="B301" t="s">
        <v>4</v>
      </c>
      <c r="D301" t="s">
        <v>226</v>
      </c>
      <c r="E301" s="16" t="s">
        <v>254</v>
      </c>
      <c r="F301">
        <v>1</v>
      </c>
      <c r="G301" t="s">
        <v>492</v>
      </c>
      <c r="H301" t="s">
        <v>493</v>
      </c>
    </row>
    <row r="302" spans="2:8" x14ac:dyDescent="0.35">
      <c r="B302" t="s">
        <v>10</v>
      </c>
      <c r="D302" t="s">
        <v>269</v>
      </c>
      <c r="E302" s="16" t="s">
        <v>279</v>
      </c>
      <c r="F302">
        <v>1</v>
      </c>
      <c r="G302" t="s">
        <v>494</v>
      </c>
      <c r="H302" t="s">
        <v>495</v>
      </c>
    </row>
    <row r="303" spans="2:8" x14ac:dyDescent="0.35">
      <c r="B303" t="s">
        <v>10</v>
      </c>
      <c r="D303" t="s">
        <v>269</v>
      </c>
      <c r="E303" s="16" t="s">
        <v>279</v>
      </c>
      <c r="F303">
        <v>1</v>
      </c>
      <c r="G303" t="s">
        <v>496</v>
      </c>
      <c r="H303" t="s">
        <v>497</v>
      </c>
    </row>
    <row r="304" spans="2:8" x14ac:dyDescent="0.35">
      <c r="B304" t="s">
        <v>3</v>
      </c>
      <c r="D304" t="s">
        <v>474</v>
      </c>
      <c r="E304" s="16" t="s">
        <v>290</v>
      </c>
      <c r="F304">
        <v>1</v>
      </c>
      <c r="G304" t="s">
        <v>498</v>
      </c>
      <c r="H304" t="s">
        <v>499</v>
      </c>
    </row>
    <row r="305" spans="2:8" x14ac:dyDescent="0.35">
      <c r="B305" t="s">
        <v>3</v>
      </c>
      <c r="D305" t="s">
        <v>292</v>
      </c>
      <c r="E305" s="16" t="s">
        <v>290</v>
      </c>
      <c r="F305">
        <v>1</v>
      </c>
      <c r="G305" t="s">
        <v>498</v>
      </c>
      <c r="H305" t="s">
        <v>499</v>
      </c>
    </row>
    <row r="306" spans="2:8" x14ac:dyDescent="0.35">
      <c r="B306" t="s">
        <v>3</v>
      </c>
      <c r="D306" t="s">
        <v>288</v>
      </c>
      <c r="E306" s="16" t="s">
        <v>290</v>
      </c>
      <c r="F306">
        <v>1</v>
      </c>
      <c r="G306" t="s">
        <v>498</v>
      </c>
      <c r="H306" t="s">
        <v>499</v>
      </c>
    </row>
    <row r="307" spans="2:8" x14ac:dyDescent="0.35">
      <c r="B307" t="s">
        <v>13</v>
      </c>
      <c r="D307" t="s">
        <v>238</v>
      </c>
      <c r="E307" s="16" t="s">
        <v>279</v>
      </c>
      <c r="F307">
        <v>1</v>
      </c>
      <c r="G307" t="s">
        <v>236</v>
      </c>
      <c r="H307" t="s">
        <v>500</v>
      </c>
    </row>
    <row r="308" spans="2:8" x14ac:dyDescent="0.35">
      <c r="B308" t="s">
        <v>669</v>
      </c>
      <c r="D308" t="s">
        <v>295</v>
      </c>
      <c r="E308" s="16" t="s">
        <v>246</v>
      </c>
      <c r="F308">
        <v>1</v>
      </c>
      <c r="G308" t="s">
        <v>501</v>
      </c>
      <c r="H308" t="s">
        <v>502</v>
      </c>
    </row>
    <row r="309" spans="2:8" x14ac:dyDescent="0.35">
      <c r="B309" t="s">
        <v>669</v>
      </c>
      <c r="D309" t="s">
        <v>216</v>
      </c>
      <c r="E309" s="16" t="s">
        <v>246</v>
      </c>
      <c r="F309">
        <v>1</v>
      </c>
      <c r="G309" t="s">
        <v>501</v>
      </c>
      <c r="H309" t="s">
        <v>502</v>
      </c>
    </row>
    <row r="310" spans="2:8" x14ac:dyDescent="0.35">
      <c r="B310" t="s">
        <v>668</v>
      </c>
      <c r="D310" t="s">
        <v>264</v>
      </c>
      <c r="E310" s="16" t="s">
        <v>505</v>
      </c>
      <c r="F310">
        <v>1</v>
      </c>
      <c r="G310" t="s">
        <v>503</v>
      </c>
      <c r="H310" t="s">
        <v>504</v>
      </c>
    </row>
    <row r="311" spans="2:8" x14ac:dyDescent="0.35">
      <c r="B311" t="s">
        <v>668</v>
      </c>
      <c r="D311" t="s">
        <v>264</v>
      </c>
      <c r="E311" s="16" t="s">
        <v>505</v>
      </c>
      <c r="F311">
        <v>1</v>
      </c>
      <c r="G311" t="s">
        <v>506</v>
      </c>
      <c r="H311" t="s">
        <v>507</v>
      </c>
    </row>
    <row r="312" spans="2:8" x14ac:dyDescent="0.35">
      <c r="B312" t="s">
        <v>668</v>
      </c>
      <c r="D312" t="s">
        <v>264</v>
      </c>
      <c r="E312" s="16" t="s">
        <v>505</v>
      </c>
      <c r="F312">
        <v>1</v>
      </c>
      <c r="G312" t="s">
        <v>508</v>
      </c>
      <c r="H312" t="s">
        <v>509</v>
      </c>
    </row>
    <row r="313" spans="2:8" x14ac:dyDescent="0.35">
      <c r="B313" t="s">
        <v>8</v>
      </c>
      <c r="D313" t="s">
        <v>354</v>
      </c>
      <c r="E313" s="16" t="s">
        <v>320</v>
      </c>
      <c r="F313">
        <v>1</v>
      </c>
      <c r="G313" t="s">
        <v>510</v>
      </c>
      <c r="H313" t="s">
        <v>511</v>
      </c>
    </row>
    <row r="314" spans="2:8" x14ac:dyDescent="0.35">
      <c r="B314" t="s">
        <v>10</v>
      </c>
      <c r="D314" t="s">
        <v>269</v>
      </c>
      <c r="E314" s="16" t="s">
        <v>363</v>
      </c>
      <c r="F314">
        <v>1</v>
      </c>
      <c r="G314" t="s">
        <v>512</v>
      </c>
      <c r="H314" t="s">
        <v>513</v>
      </c>
    </row>
    <row r="315" spans="2:8" x14ac:dyDescent="0.35">
      <c r="B315" t="s">
        <v>6</v>
      </c>
      <c r="D315" t="s">
        <v>346</v>
      </c>
      <c r="E315" s="16" t="s">
        <v>348</v>
      </c>
      <c r="F315">
        <v>1</v>
      </c>
      <c r="G315" t="s">
        <v>514</v>
      </c>
      <c r="H315" t="s">
        <v>515</v>
      </c>
    </row>
    <row r="316" spans="2:8" x14ac:dyDescent="0.35">
      <c r="B316" t="s">
        <v>6</v>
      </c>
      <c r="D316" t="s">
        <v>346</v>
      </c>
      <c r="E316" s="16" t="s">
        <v>348</v>
      </c>
      <c r="F316">
        <v>1</v>
      </c>
      <c r="G316" t="s">
        <v>516</v>
      </c>
      <c r="H316" t="s">
        <v>517</v>
      </c>
    </row>
    <row r="317" spans="2:8" x14ac:dyDescent="0.35">
      <c r="B317" t="s">
        <v>3</v>
      </c>
      <c r="D317" t="s">
        <v>292</v>
      </c>
      <c r="E317" s="16" t="s">
        <v>290</v>
      </c>
      <c r="F317">
        <v>1</v>
      </c>
      <c r="G317" t="s">
        <v>518</v>
      </c>
      <c r="H317" t="s">
        <v>519</v>
      </c>
    </row>
    <row r="318" spans="2:8" x14ac:dyDescent="0.35">
      <c r="B318" t="s">
        <v>668</v>
      </c>
      <c r="D318" t="s">
        <v>264</v>
      </c>
      <c r="E318" s="16" t="s">
        <v>341</v>
      </c>
      <c r="F318">
        <v>1</v>
      </c>
      <c r="G318" t="s">
        <v>520</v>
      </c>
      <c r="H318" t="s">
        <v>521</v>
      </c>
    </row>
    <row r="319" spans="2:8" x14ac:dyDescent="0.35">
      <c r="B319" t="s">
        <v>6</v>
      </c>
      <c r="D319" t="s">
        <v>232</v>
      </c>
      <c r="E319" s="16" t="s">
        <v>341</v>
      </c>
      <c r="F319">
        <v>1</v>
      </c>
      <c r="G319" t="s">
        <v>520</v>
      </c>
      <c r="H319" t="s">
        <v>521</v>
      </c>
    </row>
    <row r="320" spans="2:8" x14ac:dyDescent="0.35">
      <c r="B320" t="s">
        <v>3</v>
      </c>
      <c r="D320" t="s">
        <v>288</v>
      </c>
      <c r="E320" s="16" t="s">
        <v>341</v>
      </c>
      <c r="F320">
        <v>1</v>
      </c>
      <c r="G320" t="s">
        <v>520</v>
      </c>
      <c r="H320" t="s">
        <v>521</v>
      </c>
    </row>
    <row r="321" spans="2:8" x14ac:dyDescent="0.35">
      <c r="B321" t="s">
        <v>668</v>
      </c>
      <c r="D321" t="s">
        <v>264</v>
      </c>
      <c r="E321" s="16" t="s">
        <v>341</v>
      </c>
      <c r="F321">
        <v>1</v>
      </c>
      <c r="G321" t="s">
        <v>522</v>
      </c>
      <c r="H321" t="s">
        <v>523</v>
      </c>
    </row>
    <row r="322" spans="2:8" x14ac:dyDescent="0.35">
      <c r="B322" t="s">
        <v>6</v>
      </c>
      <c r="D322" t="s">
        <v>232</v>
      </c>
      <c r="E322" s="16" t="s">
        <v>341</v>
      </c>
      <c r="F322">
        <v>1</v>
      </c>
      <c r="G322" t="s">
        <v>522</v>
      </c>
      <c r="H322" t="s">
        <v>523</v>
      </c>
    </row>
    <row r="323" spans="2:8" x14ac:dyDescent="0.35">
      <c r="B323" t="s">
        <v>3</v>
      </c>
      <c r="D323" t="s">
        <v>288</v>
      </c>
      <c r="E323" s="16" t="s">
        <v>341</v>
      </c>
      <c r="F323">
        <v>1</v>
      </c>
      <c r="G323" t="s">
        <v>522</v>
      </c>
      <c r="H323" t="s">
        <v>523</v>
      </c>
    </row>
    <row r="324" spans="2:8" x14ac:dyDescent="0.35">
      <c r="B324" t="s">
        <v>668</v>
      </c>
      <c r="D324" t="s">
        <v>264</v>
      </c>
      <c r="E324" s="16" t="s">
        <v>341</v>
      </c>
      <c r="F324">
        <v>1</v>
      </c>
      <c r="G324" t="s">
        <v>524</v>
      </c>
      <c r="H324" t="s">
        <v>525</v>
      </c>
    </row>
    <row r="325" spans="2:8" x14ac:dyDescent="0.35">
      <c r="B325" t="s">
        <v>6</v>
      </c>
      <c r="D325" t="s">
        <v>343</v>
      </c>
      <c r="E325" s="16" t="s">
        <v>341</v>
      </c>
      <c r="F325">
        <v>1</v>
      </c>
      <c r="G325" t="s">
        <v>524</v>
      </c>
      <c r="H325" t="s">
        <v>525</v>
      </c>
    </row>
    <row r="326" spans="2:8" x14ac:dyDescent="0.35">
      <c r="B326" t="s">
        <v>6</v>
      </c>
      <c r="D326" t="s">
        <v>232</v>
      </c>
      <c r="E326" s="16" t="s">
        <v>341</v>
      </c>
      <c r="F326">
        <v>1</v>
      </c>
      <c r="G326" t="s">
        <v>524</v>
      </c>
      <c r="H326" t="s">
        <v>525</v>
      </c>
    </row>
    <row r="327" spans="2:8" x14ac:dyDescent="0.35">
      <c r="B327" t="s">
        <v>18</v>
      </c>
      <c r="D327" t="s">
        <v>212</v>
      </c>
      <c r="E327" s="16" t="s">
        <v>341</v>
      </c>
      <c r="F327">
        <v>1</v>
      </c>
      <c r="G327" t="s">
        <v>526</v>
      </c>
      <c r="H327" t="s">
        <v>527</v>
      </c>
    </row>
    <row r="328" spans="2:8" x14ac:dyDescent="0.35">
      <c r="B328" t="s">
        <v>18</v>
      </c>
      <c r="D328" t="s">
        <v>332</v>
      </c>
      <c r="E328" s="16" t="s">
        <v>341</v>
      </c>
      <c r="F328">
        <v>1</v>
      </c>
      <c r="G328" t="s">
        <v>526</v>
      </c>
      <c r="H328" t="s">
        <v>527</v>
      </c>
    </row>
    <row r="329" spans="2:8" x14ac:dyDescent="0.35">
      <c r="B329" t="s">
        <v>18</v>
      </c>
      <c r="D329" t="s">
        <v>333</v>
      </c>
      <c r="E329" s="16" t="s">
        <v>341</v>
      </c>
      <c r="F329">
        <v>1</v>
      </c>
      <c r="G329" t="s">
        <v>526</v>
      </c>
      <c r="H329" t="s">
        <v>527</v>
      </c>
    </row>
    <row r="330" spans="2:8" x14ac:dyDescent="0.35">
      <c r="B330" t="s">
        <v>18</v>
      </c>
      <c r="D330" t="s">
        <v>213</v>
      </c>
      <c r="E330" s="16" t="s">
        <v>341</v>
      </c>
      <c r="F330">
        <v>1</v>
      </c>
      <c r="G330" t="s">
        <v>526</v>
      </c>
      <c r="H330" t="s">
        <v>527</v>
      </c>
    </row>
    <row r="331" spans="2:8" x14ac:dyDescent="0.35">
      <c r="B331" t="s">
        <v>668</v>
      </c>
      <c r="D331" t="s">
        <v>264</v>
      </c>
      <c r="E331" s="16" t="s">
        <v>341</v>
      </c>
      <c r="F331">
        <v>1</v>
      </c>
      <c r="G331" t="s">
        <v>526</v>
      </c>
      <c r="H331" t="s">
        <v>527</v>
      </c>
    </row>
    <row r="332" spans="2:8" x14ac:dyDescent="0.35">
      <c r="B332" t="s">
        <v>6</v>
      </c>
      <c r="D332" t="s">
        <v>232</v>
      </c>
      <c r="E332" s="16" t="s">
        <v>341</v>
      </c>
      <c r="F332">
        <v>1</v>
      </c>
      <c r="G332" t="s">
        <v>526</v>
      </c>
      <c r="H332" t="s">
        <v>527</v>
      </c>
    </row>
    <row r="333" spans="2:8" x14ac:dyDescent="0.35">
      <c r="B333" t="s">
        <v>3</v>
      </c>
      <c r="D333" t="s">
        <v>288</v>
      </c>
      <c r="E333" s="16" t="s">
        <v>341</v>
      </c>
      <c r="F333">
        <v>1</v>
      </c>
      <c r="G333" t="s">
        <v>526</v>
      </c>
      <c r="H333" t="s">
        <v>527</v>
      </c>
    </row>
    <row r="334" spans="2:8" x14ac:dyDescent="0.35">
      <c r="B334" t="s">
        <v>6</v>
      </c>
      <c r="D334" t="s">
        <v>305</v>
      </c>
      <c r="E334" s="16" t="s">
        <v>246</v>
      </c>
      <c r="F334">
        <v>1</v>
      </c>
      <c r="G334" t="s">
        <v>528</v>
      </c>
      <c r="H334" t="s">
        <v>529</v>
      </c>
    </row>
    <row r="335" spans="2:8" x14ac:dyDescent="0.35">
      <c r="B335" t="s">
        <v>6</v>
      </c>
      <c r="D335" t="s">
        <v>232</v>
      </c>
      <c r="E335" s="16" t="s">
        <v>341</v>
      </c>
      <c r="F335">
        <v>1</v>
      </c>
      <c r="G335" t="s">
        <v>530</v>
      </c>
      <c r="H335" t="s">
        <v>531</v>
      </c>
    </row>
    <row r="336" spans="2:8" x14ac:dyDescent="0.35">
      <c r="B336" t="s">
        <v>6</v>
      </c>
      <c r="D336" t="s">
        <v>232</v>
      </c>
      <c r="E336" s="16" t="s">
        <v>341</v>
      </c>
      <c r="F336">
        <v>1</v>
      </c>
      <c r="G336" t="s">
        <v>532</v>
      </c>
      <c r="H336" t="s">
        <v>533</v>
      </c>
    </row>
    <row r="337" spans="2:8" x14ac:dyDescent="0.35">
      <c r="B337" t="s">
        <v>6</v>
      </c>
      <c r="D337" t="s">
        <v>232</v>
      </c>
      <c r="E337" s="16" t="s">
        <v>341</v>
      </c>
      <c r="F337">
        <v>1</v>
      </c>
      <c r="G337" t="s">
        <v>534</v>
      </c>
      <c r="H337" t="s">
        <v>535</v>
      </c>
    </row>
    <row r="338" spans="2:8" x14ac:dyDescent="0.35">
      <c r="B338" t="s">
        <v>6</v>
      </c>
      <c r="D338" t="s">
        <v>232</v>
      </c>
      <c r="E338" s="16" t="s">
        <v>341</v>
      </c>
      <c r="F338">
        <v>1</v>
      </c>
      <c r="G338" t="s">
        <v>536</v>
      </c>
      <c r="H338" t="s">
        <v>537</v>
      </c>
    </row>
    <row r="339" spans="2:8" x14ac:dyDescent="0.35">
      <c r="B339" t="s">
        <v>6</v>
      </c>
      <c r="D339" t="s">
        <v>232</v>
      </c>
      <c r="E339" s="16" t="s">
        <v>341</v>
      </c>
      <c r="F339">
        <v>1</v>
      </c>
      <c r="G339" t="s">
        <v>538</v>
      </c>
      <c r="H339" t="s">
        <v>539</v>
      </c>
    </row>
    <row r="340" spans="2:8" x14ac:dyDescent="0.35">
      <c r="B340" t="s">
        <v>6</v>
      </c>
      <c r="D340" t="s">
        <v>232</v>
      </c>
      <c r="E340" s="16" t="s">
        <v>341</v>
      </c>
      <c r="F340">
        <v>1</v>
      </c>
      <c r="G340" t="s">
        <v>540</v>
      </c>
      <c r="H340" t="s">
        <v>541</v>
      </c>
    </row>
    <row r="341" spans="2:8" x14ac:dyDescent="0.35">
      <c r="B341" t="s">
        <v>10</v>
      </c>
      <c r="D341" t="s">
        <v>269</v>
      </c>
      <c r="E341" s="16" t="s">
        <v>250</v>
      </c>
      <c r="F341">
        <v>1</v>
      </c>
      <c r="G341" t="s">
        <v>542</v>
      </c>
      <c r="H341" t="s">
        <v>543</v>
      </c>
    </row>
    <row r="342" spans="2:8" x14ac:dyDescent="0.35">
      <c r="B342" t="s">
        <v>10</v>
      </c>
      <c r="D342" t="s">
        <v>269</v>
      </c>
      <c r="E342" s="16" t="s">
        <v>250</v>
      </c>
      <c r="F342">
        <v>1</v>
      </c>
      <c r="G342" t="s">
        <v>544</v>
      </c>
      <c r="H342" t="s">
        <v>545</v>
      </c>
    </row>
    <row r="343" spans="2:8" x14ac:dyDescent="0.35">
      <c r="B343" t="s">
        <v>6</v>
      </c>
      <c r="D343" t="s">
        <v>248</v>
      </c>
      <c r="E343" s="16" t="s">
        <v>250</v>
      </c>
      <c r="F343">
        <v>1</v>
      </c>
      <c r="G343" t="s">
        <v>546</v>
      </c>
      <c r="H343" t="s">
        <v>547</v>
      </c>
    </row>
    <row r="344" spans="2:8" x14ac:dyDescent="0.35">
      <c r="B344" t="s">
        <v>6</v>
      </c>
      <c r="D344" t="s">
        <v>248</v>
      </c>
      <c r="E344" s="16" t="s">
        <v>250</v>
      </c>
      <c r="F344">
        <v>1</v>
      </c>
      <c r="G344" t="s">
        <v>548</v>
      </c>
      <c r="H344" t="s">
        <v>549</v>
      </c>
    </row>
    <row r="345" spans="2:8" x14ac:dyDescent="0.35">
      <c r="B345" t="s">
        <v>4</v>
      </c>
      <c r="D345" t="s">
        <v>252</v>
      </c>
      <c r="E345" s="16" t="s">
        <v>254</v>
      </c>
      <c r="F345">
        <v>1</v>
      </c>
      <c r="G345" t="s">
        <v>550</v>
      </c>
      <c r="H345" t="s">
        <v>551</v>
      </c>
    </row>
    <row r="346" spans="2:8" x14ac:dyDescent="0.35">
      <c r="B346" t="s">
        <v>4</v>
      </c>
      <c r="D346" t="s">
        <v>221</v>
      </c>
      <c r="E346" s="16" t="s">
        <v>254</v>
      </c>
      <c r="F346">
        <v>1</v>
      </c>
      <c r="G346" t="s">
        <v>550</v>
      </c>
      <c r="H346" t="s">
        <v>551</v>
      </c>
    </row>
    <row r="347" spans="2:8" x14ac:dyDescent="0.35">
      <c r="B347" t="s">
        <v>4</v>
      </c>
      <c r="D347" t="s">
        <v>224</v>
      </c>
      <c r="E347" s="16" t="s">
        <v>254</v>
      </c>
      <c r="F347">
        <v>1</v>
      </c>
      <c r="G347" t="s">
        <v>550</v>
      </c>
      <c r="H347" t="s">
        <v>551</v>
      </c>
    </row>
    <row r="348" spans="2:8" x14ac:dyDescent="0.35">
      <c r="B348" t="s">
        <v>4</v>
      </c>
      <c r="D348" t="s">
        <v>223</v>
      </c>
      <c r="E348" s="16" t="s">
        <v>254</v>
      </c>
      <c r="F348">
        <v>1</v>
      </c>
      <c r="G348" t="s">
        <v>550</v>
      </c>
      <c r="H348" t="s">
        <v>551</v>
      </c>
    </row>
    <row r="349" spans="2:8" x14ac:dyDescent="0.35">
      <c r="B349" t="s">
        <v>4</v>
      </c>
      <c r="D349" t="s">
        <v>226</v>
      </c>
      <c r="E349" s="16" t="s">
        <v>254</v>
      </c>
      <c r="F349">
        <v>1</v>
      </c>
      <c r="G349" t="s">
        <v>550</v>
      </c>
      <c r="H349" t="s">
        <v>551</v>
      </c>
    </row>
    <row r="350" spans="2:8" x14ac:dyDescent="0.35">
      <c r="B350" t="s">
        <v>13</v>
      </c>
      <c r="D350" t="s">
        <v>235</v>
      </c>
      <c r="E350" s="16" t="s">
        <v>254</v>
      </c>
      <c r="F350">
        <v>1</v>
      </c>
      <c r="G350" t="s">
        <v>550</v>
      </c>
      <c r="H350" t="s">
        <v>551</v>
      </c>
    </row>
    <row r="351" spans="2:8" x14ac:dyDescent="0.35">
      <c r="B351" t="s">
        <v>668</v>
      </c>
      <c r="D351" t="s">
        <v>264</v>
      </c>
      <c r="E351" s="16" t="s">
        <v>505</v>
      </c>
      <c r="F351">
        <v>1</v>
      </c>
      <c r="G351" t="s">
        <v>552</v>
      </c>
      <c r="H351" t="s">
        <v>553</v>
      </c>
    </row>
    <row r="352" spans="2:8" x14ac:dyDescent="0.35">
      <c r="B352" t="s">
        <v>6</v>
      </c>
      <c r="D352" t="s">
        <v>326</v>
      </c>
      <c r="E352" s="16" t="s">
        <v>246</v>
      </c>
      <c r="F352">
        <v>1</v>
      </c>
      <c r="G352" t="s">
        <v>554</v>
      </c>
      <c r="H352" t="s">
        <v>555</v>
      </c>
    </row>
    <row r="353" spans="2:8" x14ac:dyDescent="0.35">
      <c r="B353" t="s">
        <v>10</v>
      </c>
      <c r="D353" t="s">
        <v>269</v>
      </c>
      <c r="E353" s="16" t="s">
        <v>250</v>
      </c>
      <c r="F353">
        <v>1</v>
      </c>
      <c r="G353" t="s">
        <v>556</v>
      </c>
      <c r="H353" t="s">
        <v>557</v>
      </c>
    </row>
    <row r="354" spans="2:8" x14ac:dyDescent="0.35">
      <c r="B354" t="s">
        <v>6</v>
      </c>
      <c r="D354" t="s">
        <v>305</v>
      </c>
      <c r="E354" s="16" t="s">
        <v>320</v>
      </c>
      <c r="F354">
        <v>1</v>
      </c>
      <c r="G354" t="s">
        <v>558</v>
      </c>
      <c r="H354" t="s">
        <v>559</v>
      </c>
    </row>
    <row r="355" spans="2:8" x14ac:dyDescent="0.35">
      <c r="B355" t="s">
        <v>10</v>
      </c>
      <c r="D355" t="s">
        <v>269</v>
      </c>
      <c r="E355" s="16" t="s">
        <v>250</v>
      </c>
      <c r="F355">
        <v>1</v>
      </c>
      <c r="G355" t="s">
        <v>560</v>
      </c>
      <c r="H355" t="s">
        <v>561</v>
      </c>
    </row>
    <row r="356" spans="2:8" x14ac:dyDescent="0.35">
      <c r="B356" t="s">
        <v>4</v>
      </c>
      <c r="D356" t="s">
        <v>281</v>
      </c>
      <c r="E356" s="16" t="s">
        <v>254</v>
      </c>
      <c r="F356">
        <v>1</v>
      </c>
      <c r="G356" t="s">
        <v>562</v>
      </c>
      <c r="H356" t="s">
        <v>563</v>
      </c>
    </row>
    <row r="357" spans="2:8" x14ac:dyDescent="0.35">
      <c r="B357" t="s">
        <v>4</v>
      </c>
      <c r="D357" t="s">
        <v>221</v>
      </c>
      <c r="E357" s="16" t="s">
        <v>254</v>
      </c>
      <c r="F357">
        <v>1</v>
      </c>
      <c r="G357" t="s">
        <v>562</v>
      </c>
      <c r="H357" t="s">
        <v>563</v>
      </c>
    </row>
    <row r="358" spans="2:8" x14ac:dyDescent="0.35">
      <c r="B358" t="s">
        <v>4</v>
      </c>
      <c r="D358" t="s">
        <v>224</v>
      </c>
      <c r="E358" s="16" t="s">
        <v>254</v>
      </c>
      <c r="F358">
        <v>1</v>
      </c>
      <c r="G358" t="s">
        <v>562</v>
      </c>
      <c r="H358" t="s">
        <v>563</v>
      </c>
    </row>
    <row r="359" spans="2:8" x14ac:dyDescent="0.35">
      <c r="B359" t="s">
        <v>4</v>
      </c>
      <c r="D359" t="s">
        <v>223</v>
      </c>
      <c r="E359" s="16" t="s">
        <v>254</v>
      </c>
      <c r="F359">
        <v>1</v>
      </c>
      <c r="G359" t="s">
        <v>562</v>
      </c>
      <c r="H359" t="s">
        <v>563</v>
      </c>
    </row>
    <row r="360" spans="2:8" x14ac:dyDescent="0.35">
      <c r="B360" t="s">
        <v>4</v>
      </c>
      <c r="D360" t="s">
        <v>226</v>
      </c>
      <c r="E360" s="16" t="s">
        <v>254</v>
      </c>
      <c r="F360">
        <v>1</v>
      </c>
      <c r="G360" t="s">
        <v>562</v>
      </c>
      <c r="H360" t="s">
        <v>563</v>
      </c>
    </row>
    <row r="361" spans="2:8" x14ac:dyDescent="0.35">
      <c r="B361" t="s">
        <v>13</v>
      </c>
      <c r="D361" t="s">
        <v>239</v>
      </c>
      <c r="E361" s="16" t="s">
        <v>254</v>
      </c>
      <c r="F361">
        <v>1</v>
      </c>
      <c r="G361" t="s">
        <v>562</v>
      </c>
      <c r="H361" t="s">
        <v>563</v>
      </c>
    </row>
    <row r="362" spans="2:8" x14ac:dyDescent="0.35">
      <c r="B362" t="s">
        <v>10</v>
      </c>
      <c r="D362" t="s">
        <v>269</v>
      </c>
      <c r="E362" s="16" t="s">
        <v>250</v>
      </c>
      <c r="F362">
        <v>1</v>
      </c>
      <c r="G362" t="s">
        <v>564</v>
      </c>
      <c r="H362" t="s">
        <v>565</v>
      </c>
    </row>
    <row r="363" spans="2:8" x14ac:dyDescent="0.35">
      <c r="B363" t="s">
        <v>6</v>
      </c>
      <c r="D363" t="s">
        <v>232</v>
      </c>
      <c r="E363" s="16" t="s">
        <v>320</v>
      </c>
      <c r="F363">
        <v>1</v>
      </c>
      <c r="G363" t="s">
        <v>566</v>
      </c>
      <c r="H363" t="s">
        <v>567</v>
      </c>
    </row>
    <row r="364" spans="2:8" x14ac:dyDescent="0.35">
      <c r="B364" t="s">
        <v>6</v>
      </c>
      <c r="D364" t="s">
        <v>248</v>
      </c>
      <c r="E364" s="16" t="s">
        <v>250</v>
      </c>
      <c r="F364">
        <v>1</v>
      </c>
      <c r="G364" t="s">
        <v>568</v>
      </c>
      <c r="H364" t="s">
        <v>569</v>
      </c>
    </row>
    <row r="365" spans="2:8" x14ac:dyDescent="0.35">
      <c r="B365" t="s">
        <v>4</v>
      </c>
      <c r="D365" t="s">
        <v>222</v>
      </c>
      <c r="E365" s="16" t="s">
        <v>254</v>
      </c>
      <c r="F365">
        <v>1</v>
      </c>
      <c r="G365" t="s">
        <v>570</v>
      </c>
      <c r="H365" t="s">
        <v>571</v>
      </c>
    </row>
    <row r="366" spans="2:8" x14ac:dyDescent="0.35">
      <c r="B366" t="s">
        <v>4</v>
      </c>
      <c r="D366" t="s">
        <v>221</v>
      </c>
      <c r="E366" s="16" t="s">
        <v>254</v>
      </c>
      <c r="F366">
        <v>1</v>
      </c>
      <c r="G366" t="s">
        <v>570</v>
      </c>
      <c r="H366" t="s">
        <v>571</v>
      </c>
    </row>
    <row r="367" spans="2:8" x14ac:dyDescent="0.35">
      <c r="B367" t="s">
        <v>4</v>
      </c>
      <c r="D367" t="s">
        <v>224</v>
      </c>
      <c r="E367" s="16" t="s">
        <v>254</v>
      </c>
      <c r="F367">
        <v>1</v>
      </c>
      <c r="G367" t="s">
        <v>570</v>
      </c>
      <c r="H367" t="s">
        <v>571</v>
      </c>
    </row>
    <row r="368" spans="2:8" x14ac:dyDescent="0.35">
      <c r="B368" t="s">
        <v>4</v>
      </c>
      <c r="D368" t="s">
        <v>223</v>
      </c>
      <c r="E368" s="16" t="s">
        <v>254</v>
      </c>
      <c r="F368">
        <v>1</v>
      </c>
      <c r="G368" t="s">
        <v>570</v>
      </c>
      <c r="H368" t="s">
        <v>571</v>
      </c>
    </row>
    <row r="369" spans="2:8" x14ac:dyDescent="0.35">
      <c r="B369" t="s">
        <v>4</v>
      </c>
      <c r="D369" t="s">
        <v>226</v>
      </c>
      <c r="E369" s="16" t="s">
        <v>254</v>
      </c>
      <c r="F369">
        <v>1</v>
      </c>
      <c r="G369" t="s">
        <v>570</v>
      </c>
      <c r="H369" t="s">
        <v>571</v>
      </c>
    </row>
    <row r="370" spans="2:8" x14ac:dyDescent="0.35">
      <c r="B370" t="s">
        <v>668</v>
      </c>
      <c r="D370" t="s">
        <v>264</v>
      </c>
      <c r="E370" s="16" t="s">
        <v>320</v>
      </c>
      <c r="F370">
        <v>1</v>
      </c>
      <c r="G370" t="s">
        <v>572</v>
      </c>
      <c r="H370" t="s">
        <v>573</v>
      </c>
    </row>
    <row r="371" spans="2:8" x14ac:dyDescent="0.35">
      <c r="B371" t="s">
        <v>6</v>
      </c>
      <c r="D371" t="s">
        <v>244</v>
      </c>
      <c r="E371" s="16" t="s">
        <v>320</v>
      </c>
      <c r="F371">
        <v>1</v>
      </c>
      <c r="G371" t="s">
        <v>572</v>
      </c>
      <c r="H371" t="s">
        <v>573</v>
      </c>
    </row>
    <row r="372" spans="2:8" x14ac:dyDescent="0.35">
      <c r="B372" t="s">
        <v>3</v>
      </c>
      <c r="D372" t="s">
        <v>292</v>
      </c>
      <c r="E372" s="16" t="s">
        <v>290</v>
      </c>
      <c r="F372">
        <v>1</v>
      </c>
      <c r="G372" t="s">
        <v>574</v>
      </c>
      <c r="H372" t="s">
        <v>575</v>
      </c>
    </row>
    <row r="373" spans="2:8" x14ac:dyDescent="0.35">
      <c r="B373" t="s">
        <v>669</v>
      </c>
      <c r="D373" t="s">
        <v>295</v>
      </c>
      <c r="E373" s="16" t="s">
        <v>246</v>
      </c>
      <c r="F373">
        <v>1</v>
      </c>
      <c r="G373" t="s">
        <v>576</v>
      </c>
      <c r="H373" t="s">
        <v>577</v>
      </c>
    </row>
    <row r="374" spans="2:8" x14ac:dyDescent="0.35">
      <c r="B374" t="s">
        <v>669</v>
      </c>
      <c r="D374" t="s">
        <v>216</v>
      </c>
      <c r="E374" s="16" t="s">
        <v>246</v>
      </c>
      <c r="F374">
        <v>1</v>
      </c>
      <c r="G374" t="s">
        <v>576</v>
      </c>
      <c r="H374" t="s">
        <v>577</v>
      </c>
    </row>
    <row r="375" spans="2:8" x14ac:dyDescent="0.35">
      <c r="B375" t="s">
        <v>669</v>
      </c>
      <c r="D375" t="s">
        <v>295</v>
      </c>
      <c r="E375" s="16" t="s">
        <v>246</v>
      </c>
      <c r="F375">
        <v>1</v>
      </c>
      <c r="G375" t="s">
        <v>578</v>
      </c>
      <c r="H375" t="s">
        <v>579</v>
      </c>
    </row>
    <row r="376" spans="2:8" x14ac:dyDescent="0.35">
      <c r="B376" t="s">
        <v>669</v>
      </c>
      <c r="D376" t="s">
        <v>216</v>
      </c>
      <c r="E376" s="16" t="s">
        <v>246</v>
      </c>
      <c r="F376">
        <v>1</v>
      </c>
      <c r="G376" t="s">
        <v>578</v>
      </c>
      <c r="H376" t="s">
        <v>579</v>
      </c>
    </row>
    <row r="377" spans="2:8" x14ac:dyDescent="0.35">
      <c r="B377" t="s">
        <v>669</v>
      </c>
      <c r="D377" t="s">
        <v>295</v>
      </c>
      <c r="E377" s="16" t="s">
        <v>246</v>
      </c>
      <c r="F377">
        <v>1</v>
      </c>
      <c r="G377" t="s">
        <v>580</v>
      </c>
      <c r="H377" t="s">
        <v>581</v>
      </c>
    </row>
    <row r="378" spans="2:8" x14ac:dyDescent="0.35">
      <c r="B378" t="s">
        <v>669</v>
      </c>
      <c r="D378" t="s">
        <v>216</v>
      </c>
      <c r="E378" s="16" t="s">
        <v>246</v>
      </c>
      <c r="F378">
        <v>1</v>
      </c>
      <c r="G378" t="s">
        <v>580</v>
      </c>
      <c r="H378" t="s">
        <v>581</v>
      </c>
    </row>
    <row r="379" spans="2:8" x14ac:dyDescent="0.35">
      <c r="B379" t="s">
        <v>669</v>
      </c>
      <c r="D379" t="s">
        <v>295</v>
      </c>
      <c r="E379" s="16" t="s">
        <v>246</v>
      </c>
      <c r="F379">
        <v>1</v>
      </c>
      <c r="G379" t="s">
        <v>582</v>
      </c>
      <c r="H379" t="s">
        <v>583</v>
      </c>
    </row>
    <row r="380" spans="2:8" x14ac:dyDescent="0.35">
      <c r="B380" t="s">
        <v>669</v>
      </c>
      <c r="D380" t="s">
        <v>216</v>
      </c>
      <c r="E380" s="16" t="s">
        <v>246</v>
      </c>
      <c r="F380">
        <v>1</v>
      </c>
      <c r="G380" t="s">
        <v>582</v>
      </c>
      <c r="H380" t="s">
        <v>583</v>
      </c>
    </row>
    <row r="381" spans="2:8" x14ac:dyDescent="0.35">
      <c r="B381" t="s">
        <v>10</v>
      </c>
      <c r="D381" t="s">
        <v>269</v>
      </c>
      <c r="E381" s="16" t="s">
        <v>363</v>
      </c>
      <c r="F381">
        <v>1</v>
      </c>
      <c r="G381" t="s">
        <v>584</v>
      </c>
      <c r="H381" t="s">
        <v>585</v>
      </c>
    </row>
    <row r="382" spans="2:8" x14ac:dyDescent="0.35">
      <c r="B382" t="s">
        <v>6</v>
      </c>
      <c r="D382" t="s">
        <v>346</v>
      </c>
      <c r="E382" s="16" t="s">
        <v>348</v>
      </c>
      <c r="F382">
        <v>1</v>
      </c>
      <c r="G382" t="s">
        <v>586</v>
      </c>
      <c r="H382" t="s">
        <v>587</v>
      </c>
    </row>
    <row r="383" spans="2:8" x14ac:dyDescent="0.35">
      <c r="B383" t="s">
        <v>668</v>
      </c>
      <c r="D383" t="s">
        <v>264</v>
      </c>
      <c r="E383" s="16" t="s">
        <v>590</v>
      </c>
      <c r="F383">
        <v>1</v>
      </c>
      <c r="G383" t="s">
        <v>588</v>
      </c>
      <c r="H383" t="s">
        <v>589</v>
      </c>
    </row>
    <row r="384" spans="2:8" x14ac:dyDescent="0.35">
      <c r="B384" t="s">
        <v>669</v>
      </c>
      <c r="D384" t="s">
        <v>295</v>
      </c>
      <c r="E384" s="16" t="s">
        <v>246</v>
      </c>
      <c r="F384">
        <v>1</v>
      </c>
      <c r="G384" t="s">
        <v>591</v>
      </c>
      <c r="H384" t="s">
        <v>592</v>
      </c>
    </row>
    <row r="385" spans="2:8" x14ac:dyDescent="0.35">
      <c r="B385" t="s">
        <v>669</v>
      </c>
      <c r="D385" t="s">
        <v>216</v>
      </c>
      <c r="E385" s="16" t="s">
        <v>246</v>
      </c>
      <c r="F385">
        <v>1</v>
      </c>
      <c r="G385" t="s">
        <v>591</v>
      </c>
      <c r="H385" t="s">
        <v>592</v>
      </c>
    </row>
    <row r="386" spans="2:8" x14ac:dyDescent="0.35">
      <c r="B386" t="s">
        <v>6</v>
      </c>
      <c r="D386" t="s">
        <v>326</v>
      </c>
      <c r="E386" s="16" t="s">
        <v>246</v>
      </c>
      <c r="F386">
        <v>1</v>
      </c>
      <c r="G386" t="s">
        <v>591</v>
      </c>
      <c r="H386" t="s">
        <v>592</v>
      </c>
    </row>
    <row r="387" spans="2:8" x14ac:dyDescent="0.35">
      <c r="B387" t="s">
        <v>6</v>
      </c>
      <c r="D387" t="s">
        <v>305</v>
      </c>
      <c r="E387" s="16" t="s">
        <v>246</v>
      </c>
      <c r="F387">
        <v>1</v>
      </c>
      <c r="G387" t="s">
        <v>591</v>
      </c>
      <c r="H387" t="s">
        <v>592</v>
      </c>
    </row>
    <row r="388" spans="2:8" x14ac:dyDescent="0.35">
      <c r="B388" t="s">
        <v>12</v>
      </c>
      <c r="D388" t="s">
        <v>451</v>
      </c>
      <c r="E388" s="16" t="s">
        <v>453</v>
      </c>
      <c r="F388">
        <v>1</v>
      </c>
      <c r="G388" t="s">
        <v>228</v>
      </c>
      <c r="H388" t="s">
        <v>593</v>
      </c>
    </row>
    <row r="389" spans="2:8" x14ac:dyDescent="0.35">
      <c r="B389" t="s">
        <v>12</v>
      </c>
      <c r="D389" t="s">
        <v>454</v>
      </c>
      <c r="E389" s="16" t="s">
        <v>453</v>
      </c>
      <c r="F389">
        <v>1</v>
      </c>
      <c r="G389" t="s">
        <v>228</v>
      </c>
      <c r="H389" t="s">
        <v>593</v>
      </c>
    </row>
    <row r="390" spans="2:8" x14ac:dyDescent="0.35">
      <c r="B390" t="s">
        <v>6</v>
      </c>
      <c r="D390" t="s">
        <v>453</v>
      </c>
      <c r="E390" s="16" t="s">
        <v>453</v>
      </c>
      <c r="F390">
        <v>1</v>
      </c>
      <c r="G390" t="s">
        <v>228</v>
      </c>
      <c r="H390" t="s">
        <v>593</v>
      </c>
    </row>
    <row r="391" spans="2:8" x14ac:dyDescent="0.35">
      <c r="B391" t="s">
        <v>669</v>
      </c>
      <c r="D391" t="s">
        <v>216</v>
      </c>
      <c r="E391" s="16" t="s">
        <v>246</v>
      </c>
      <c r="F391">
        <v>1</v>
      </c>
      <c r="G391" t="s">
        <v>594</v>
      </c>
      <c r="H391" t="s">
        <v>595</v>
      </c>
    </row>
    <row r="392" spans="2:8" x14ac:dyDescent="0.35">
      <c r="B392" t="s">
        <v>669</v>
      </c>
      <c r="D392" t="s">
        <v>308</v>
      </c>
      <c r="E392" s="16" t="s">
        <v>246</v>
      </c>
      <c r="F392">
        <v>1</v>
      </c>
      <c r="G392" t="s">
        <v>594</v>
      </c>
      <c r="H392" t="s">
        <v>595</v>
      </c>
    </row>
    <row r="393" spans="2:8" x14ac:dyDescent="0.35">
      <c r="B393" t="s">
        <v>8</v>
      </c>
      <c r="D393" t="s">
        <v>354</v>
      </c>
      <c r="E393" s="16" t="s">
        <v>320</v>
      </c>
      <c r="F393">
        <v>1</v>
      </c>
      <c r="G393" t="s">
        <v>596</v>
      </c>
      <c r="H393" t="s">
        <v>597</v>
      </c>
    </row>
    <row r="394" spans="2:8" x14ac:dyDescent="0.35">
      <c r="B394" t="s">
        <v>6</v>
      </c>
      <c r="D394" t="s">
        <v>453</v>
      </c>
      <c r="E394" s="16" t="s">
        <v>290</v>
      </c>
      <c r="F394">
        <v>1</v>
      </c>
      <c r="G394" t="s">
        <v>598</v>
      </c>
      <c r="H394" t="s">
        <v>599</v>
      </c>
    </row>
    <row r="395" spans="2:8" x14ac:dyDescent="0.35">
      <c r="B395" t="s">
        <v>3</v>
      </c>
      <c r="D395" t="s">
        <v>288</v>
      </c>
      <c r="E395" s="16" t="s">
        <v>290</v>
      </c>
      <c r="F395">
        <v>1</v>
      </c>
      <c r="G395" t="s">
        <v>598</v>
      </c>
      <c r="H395" t="s">
        <v>599</v>
      </c>
    </row>
    <row r="396" spans="2:8" x14ac:dyDescent="0.35">
      <c r="B396" t="s">
        <v>668</v>
      </c>
      <c r="D396" t="s">
        <v>264</v>
      </c>
      <c r="E396" s="16" t="s">
        <v>320</v>
      </c>
      <c r="F396">
        <v>1</v>
      </c>
      <c r="G396" t="s">
        <v>600</v>
      </c>
      <c r="H396" t="s">
        <v>601</v>
      </c>
    </row>
    <row r="397" spans="2:8" x14ac:dyDescent="0.35">
      <c r="B397" t="s">
        <v>6</v>
      </c>
      <c r="D397" t="s">
        <v>244</v>
      </c>
      <c r="E397" s="16" t="s">
        <v>320</v>
      </c>
      <c r="F397">
        <v>1</v>
      </c>
      <c r="G397" t="s">
        <v>600</v>
      </c>
      <c r="H397" t="s">
        <v>601</v>
      </c>
    </row>
    <row r="398" spans="2:8" x14ac:dyDescent="0.35">
      <c r="B398" t="s">
        <v>10</v>
      </c>
      <c r="D398" t="s">
        <v>269</v>
      </c>
      <c r="E398" s="16" t="s">
        <v>250</v>
      </c>
      <c r="F398">
        <v>1</v>
      </c>
      <c r="G398" t="s">
        <v>602</v>
      </c>
      <c r="H398" t="s">
        <v>603</v>
      </c>
    </row>
    <row r="399" spans="2:8" x14ac:dyDescent="0.35">
      <c r="B399" t="s">
        <v>6</v>
      </c>
      <c r="D399" t="s">
        <v>248</v>
      </c>
      <c r="E399" s="16" t="s">
        <v>338</v>
      </c>
      <c r="F399">
        <v>1</v>
      </c>
      <c r="G399" t="s">
        <v>604</v>
      </c>
      <c r="H399" t="s">
        <v>605</v>
      </c>
    </row>
    <row r="400" spans="2:8" x14ac:dyDescent="0.35">
      <c r="B400" t="s">
        <v>10</v>
      </c>
      <c r="D400" t="s">
        <v>269</v>
      </c>
      <c r="E400" s="16" t="s">
        <v>338</v>
      </c>
      <c r="F400">
        <v>1</v>
      </c>
      <c r="G400" t="s">
        <v>604</v>
      </c>
      <c r="H400" t="s">
        <v>605</v>
      </c>
    </row>
    <row r="401" spans="2:8" x14ac:dyDescent="0.35">
      <c r="B401" t="s">
        <v>10</v>
      </c>
      <c r="D401" t="s">
        <v>269</v>
      </c>
      <c r="E401" s="16" t="s">
        <v>250</v>
      </c>
      <c r="F401">
        <v>1</v>
      </c>
      <c r="G401" t="s">
        <v>606</v>
      </c>
      <c r="H401" t="s">
        <v>607</v>
      </c>
    </row>
    <row r="402" spans="2:8" x14ac:dyDescent="0.35">
      <c r="B402" t="s">
        <v>10</v>
      </c>
      <c r="D402" t="s">
        <v>269</v>
      </c>
      <c r="E402" s="16" t="s">
        <v>250</v>
      </c>
      <c r="F402">
        <v>1</v>
      </c>
      <c r="G402" t="s">
        <v>608</v>
      </c>
      <c r="H402" t="s">
        <v>609</v>
      </c>
    </row>
    <row r="403" spans="2:8" x14ac:dyDescent="0.35">
      <c r="B403" t="s">
        <v>10</v>
      </c>
      <c r="D403" t="s">
        <v>269</v>
      </c>
      <c r="E403" s="16" t="s">
        <v>250</v>
      </c>
      <c r="F403">
        <v>1</v>
      </c>
      <c r="G403" t="s">
        <v>610</v>
      </c>
      <c r="H403" t="s">
        <v>611</v>
      </c>
    </row>
    <row r="404" spans="2:8" x14ac:dyDescent="0.35">
      <c r="B404" t="s">
        <v>10</v>
      </c>
      <c r="D404" t="s">
        <v>269</v>
      </c>
      <c r="E404" s="16" t="s">
        <v>250</v>
      </c>
      <c r="F404">
        <v>1</v>
      </c>
      <c r="G404" t="s">
        <v>612</v>
      </c>
      <c r="H404" t="s">
        <v>613</v>
      </c>
    </row>
    <row r="405" spans="2:8" x14ac:dyDescent="0.35">
      <c r="B405" t="s">
        <v>10</v>
      </c>
      <c r="D405" t="s">
        <v>269</v>
      </c>
      <c r="E405" s="16" t="s">
        <v>250</v>
      </c>
      <c r="F405">
        <v>1</v>
      </c>
      <c r="G405" t="s">
        <v>614</v>
      </c>
      <c r="H405" t="s">
        <v>615</v>
      </c>
    </row>
    <row r="406" spans="2:8" x14ac:dyDescent="0.35">
      <c r="B406" t="s">
        <v>6</v>
      </c>
      <c r="D406" t="s">
        <v>326</v>
      </c>
      <c r="E406" s="16" t="s">
        <v>290</v>
      </c>
      <c r="F406">
        <v>1</v>
      </c>
      <c r="G406" t="s">
        <v>616</v>
      </c>
      <c r="H406" t="s">
        <v>617</v>
      </c>
    </row>
    <row r="407" spans="2:8" x14ac:dyDescent="0.35">
      <c r="B407" t="s">
        <v>6</v>
      </c>
      <c r="D407" t="s">
        <v>244</v>
      </c>
      <c r="E407" s="16" t="s">
        <v>290</v>
      </c>
      <c r="F407">
        <v>1</v>
      </c>
      <c r="G407" t="s">
        <v>616</v>
      </c>
      <c r="H407" t="s">
        <v>617</v>
      </c>
    </row>
    <row r="408" spans="2:8" x14ac:dyDescent="0.35">
      <c r="B408" t="s">
        <v>6</v>
      </c>
      <c r="D408" t="s">
        <v>305</v>
      </c>
      <c r="E408" s="16" t="s">
        <v>290</v>
      </c>
      <c r="F408">
        <v>1</v>
      </c>
      <c r="G408" t="s">
        <v>616</v>
      </c>
      <c r="H408" t="s">
        <v>617</v>
      </c>
    </row>
    <row r="409" spans="2:8" x14ac:dyDescent="0.35">
      <c r="B409" t="s">
        <v>6</v>
      </c>
      <c r="D409" t="s">
        <v>326</v>
      </c>
      <c r="E409" s="16" t="s">
        <v>290</v>
      </c>
      <c r="F409">
        <v>1</v>
      </c>
      <c r="G409" t="s">
        <v>618</v>
      </c>
      <c r="H409" t="s">
        <v>619</v>
      </c>
    </row>
    <row r="410" spans="2:8" x14ac:dyDescent="0.35">
      <c r="B410" t="s">
        <v>6</v>
      </c>
      <c r="D410" t="s">
        <v>305</v>
      </c>
      <c r="E410" s="16" t="s">
        <v>290</v>
      </c>
      <c r="F410">
        <v>1</v>
      </c>
      <c r="G410" t="s">
        <v>618</v>
      </c>
      <c r="H410" t="s">
        <v>619</v>
      </c>
    </row>
    <row r="411" spans="2:8" x14ac:dyDescent="0.35">
      <c r="B411" t="s">
        <v>4</v>
      </c>
      <c r="D411" t="s">
        <v>252</v>
      </c>
      <c r="E411" s="16" t="s">
        <v>254</v>
      </c>
      <c r="F411">
        <v>1</v>
      </c>
      <c r="G411" t="s">
        <v>620</v>
      </c>
      <c r="H411" t="s">
        <v>621</v>
      </c>
    </row>
    <row r="412" spans="2:8" x14ac:dyDescent="0.35">
      <c r="B412" t="s">
        <v>4</v>
      </c>
      <c r="D412" t="s">
        <v>221</v>
      </c>
      <c r="E412" s="16" t="s">
        <v>254</v>
      </c>
      <c r="F412">
        <v>1</v>
      </c>
      <c r="G412" t="s">
        <v>620</v>
      </c>
      <c r="H412" t="s">
        <v>621</v>
      </c>
    </row>
    <row r="413" spans="2:8" x14ac:dyDescent="0.35">
      <c r="B413" t="s">
        <v>4</v>
      </c>
      <c r="D413" t="s">
        <v>224</v>
      </c>
      <c r="E413" s="16" t="s">
        <v>254</v>
      </c>
      <c r="F413">
        <v>1</v>
      </c>
      <c r="G413" t="s">
        <v>620</v>
      </c>
      <c r="H413" t="s">
        <v>621</v>
      </c>
    </row>
    <row r="414" spans="2:8" x14ac:dyDescent="0.35">
      <c r="B414" t="s">
        <v>4</v>
      </c>
      <c r="D414" t="s">
        <v>223</v>
      </c>
      <c r="E414" s="16" t="s">
        <v>254</v>
      </c>
      <c r="F414">
        <v>1</v>
      </c>
      <c r="G414" t="s">
        <v>620</v>
      </c>
      <c r="H414" t="s">
        <v>621</v>
      </c>
    </row>
    <row r="415" spans="2:8" x14ac:dyDescent="0.35">
      <c r="B415" t="s">
        <v>4</v>
      </c>
      <c r="D415" t="s">
        <v>226</v>
      </c>
      <c r="E415" s="16" t="s">
        <v>254</v>
      </c>
      <c r="F415">
        <v>1</v>
      </c>
      <c r="G415" t="s">
        <v>620</v>
      </c>
      <c r="H415" t="s">
        <v>621</v>
      </c>
    </row>
    <row r="416" spans="2:8" x14ac:dyDescent="0.35">
      <c r="B416" t="s">
        <v>6</v>
      </c>
      <c r="D416" t="s">
        <v>326</v>
      </c>
      <c r="E416" s="16" t="s">
        <v>320</v>
      </c>
      <c r="F416">
        <v>1</v>
      </c>
      <c r="G416" t="s">
        <v>622</v>
      </c>
      <c r="H416" t="s">
        <v>623</v>
      </c>
    </row>
    <row r="417" spans="2:8" x14ac:dyDescent="0.35">
      <c r="B417" t="s">
        <v>4</v>
      </c>
      <c r="D417" t="s">
        <v>222</v>
      </c>
      <c r="E417" s="16" t="s">
        <v>254</v>
      </c>
      <c r="F417">
        <v>1</v>
      </c>
      <c r="G417" t="s">
        <v>624</v>
      </c>
      <c r="H417" t="s">
        <v>625</v>
      </c>
    </row>
    <row r="418" spans="2:8" x14ac:dyDescent="0.35">
      <c r="B418" t="s">
        <v>4</v>
      </c>
      <c r="D418" t="s">
        <v>221</v>
      </c>
      <c r="E418" s="16" t="s">
        <v>254</v>
      </c>
      <c r="F418">
        <v>1</v>
      </c>
      <c r="G418" t="s">
        <v>624</v>
      </c>
      <c r="H418" t="s">
        <v>625</v>
      </c>
    </row>
    <row r="419" spans="2:8" x14ac:dyDescent="0.35">
      <c r="B419" t="s">
        <v>4</v>
      </c>
      <c r="D419" t="s">
        <v>224</v>
      </c>
      <c r="E419" s="16" t="s">
        <v>254</v>
      </c>
      <c r="F419">
        <v>1</v>
      </c>
      <c r="G419" t="s">
        <v>624</v>
      </c>
      <c r="H419" t="s">
        <v>625</v>
      </c>
    </row>
    <row r="420" spans="2:8" x14ac:dyDescent="0.35">
      <c r="B420" t="s">
        <v>4</v>
      </c>
      <c r="D420" t="s">
        <v>223</v>
      </c>
      <c r="E420" s="16" t="s">
        <v>254</v>
      </c>
      <c r="F420">
        <v>1</v>
      </c>
      <c r="G420" t="s">
        <v>624</v>
      </c>
      <c r="H420" t="s">
        <v>625</v>
      </c>
    </row>
    <row r="421" spans="2:8" x14ac:dyDescent="0.35">
      <c r="B421" t="s">
        <v>4</v>
      </c>
      <c r="D421" t="s">
        <v>226</v>
      </c>
      <c r="E421" s="16" t="s">
        <v>254</v>
      </c>
      <c r="F421">
        <v>1</v>
      </c>
      <c r="G421" t="s">
        <v>624</v>
      </c>
      <c r="H421" t="s">
        <v>625</v>
      </c>
    </row>
    <row r="422" spans="2:8" x14ac:dyDescent="0.35">
      <c r="B422" t="s">
        <v>10</v>
      </c>
      <c r="D422" t="s">
        <v>269</v>
      </c>
      <c r="E422" s="16" t="s">
        <v>363</v>
      </c>
      <c r="F422">
        <v>1</v>
      </c>
      <c r="G422" t="s">
        <v>626</v>
      </c>
      <c r="H422" t="s">
        <v>627</v>
      </c>
    </row>
    <row r="423" spans="2:8" x14ac:dyDescent="0.35">
      <c r="B423" t="s">
        <v>10</v>
      </c>
      <c r="D423" t="s">
        <v>269</v>
      </c>
      <c r="E423" s="16" t="s">
        <v>363</v>
      </c>
      <c r="F423">
        <v>1</v>
      </c>
      <c r="G423" t="s">
        <v>628</v>
      </c>
      <c r="H423" t="s">
        <v>629</v>
      </c>
    </row>
    <row r="424" spans="2:8" x14ac:dyDescent="0.35">
      <c r="B424" t="s">
        <v>12</v>
      </c>
      <c r="D424" t="s">
        <v>454</v>
      </c>
      <c r="E424" s="16" t="s">
        <v>453</v>
      </c>
      <c r="F424">
        <v>1</v>
      </c>
      <c r="G424" t="s">
        <v>231</v>
      </c>
      <c r="H424" t="s">
        <v>630</v>
      </c>
    </row>
    <row r="425" spans="2:8" x14ac:dyDescent="0.35">
      <c r="B425" t="s">
        <v>669</v>
      </c>
      <c r="D425" t="s">
        <v>295</v>
      </c>
      <c r="E425" s="16" t="s">
        <v>246</v>
      </c>
      <c r="F425">
        <v>1</v>
      </c>
      <c r="G425" t="s">
        <v>631</v>
      </c>
      <c r="H425" t="s">
        <v>632</v>
      </c>
    </row>
    <row r="426" spans="2:8" x14ac:dyDescent="0.35">
      <c r="B426" t="s">
        <v>669</v>
      </c>
      <c r="D426" t="s">
        <v>216</v>
      </c>
      <c r="E426" s="16" t="s">
        <v>246</v>
      </c>
      <c r="F426">
        <v>1</v>
      </c>
      <c r="G426" t="s">
        <v>631</v>
      </c>
      <c r="H426" t="s">
        <v>632</v>
      </c>
    </row>
    <row r="427" spans="2:8" x14ac:dyDescent="0.35">
      <c r="B427" t="s">
        <v>6</v>
      </c>
      <c r="D427" t="s">
        <v>634</v>
      </c>
      <c r="E427" s="16" t="s">
        <v>250</v>
      </c>
      <c r="F427">
        <v>1</v>
      </c>
      <c r="G427" t="s">
        <v>633</v>
      </c>
      <c r="H427" t="s">
        <v>635</v>
      </c>
    </row>
    <row r="428" spans="2:8" x14ac:dyDescent="0.35">
      <c r="B428" t="s">
        <v>6</v>
      </c>
      <c r="D428" t="s">
        <v>248</v>
      </c>
      <c r="E428" s="16" t="s">
        <v>250</v>
      </c>
      <c r="F428">
        <v>1</v>
      </c>
      <c r="G428" t="s">
        <v>633</v>
      </c>
      <c r="H428" t="s">
        <v>635</v>
      </c>
    </row>
    <row r="429" spans="2:8" x14ac:dyDescent="0.35">
      <c r="B429" t="s">
        <v>3</v>
      </c>
      <c r="D429" t="s">
        <v>474</v>
      </c>
      <c r="E429" s="16" t="s">
        <v>290</v>
      </c>
      <c r="F429">
        <v>1</v>
      </c>
      <c r="G429" t="s">
        <v>636</v>
      </c>
      <c r="H429" t="s">
        <v>637</v>
      </c>
    </row>
    <row r="430" spans="2:8" x14ac:dyDescent="0.35">
      <c r="B430" t="s">
        <v>3</v>
      </c>
      <c r="D430" t="s">
        <v>474</v>
      </c>
      <c r="E430" s="16" t="s">
        <v>290</v>
      </c>
      <c r="F430">
        <v>1</v>
      </c>
      <c r="G430" t="s">
        <v>638</v>
      </c>
      <c r="H430" t="s">
        <v>639</v>
      </c>
    </row>
    <row r="431" spans="2:8" x14ac:dyDescent="0.35">
      <c r="B431" t="s">
        <v>12</v>
      </c>
      <c r="D431" t="s">
        <v>451</v>
      </c>
      <c r="E431" s="16" t="s">
        <v>453</v>
      </c>
      <c r="F431">
        <v>1</v>
      </c>
      <c r="G431" t="s">
        <v>229</v>
      </c>
      <c r="H431" t="s">
        <v>640</v>
      </c>
    </row>
    <row r="432" spans="2:8" x14ac:dyDescent="0.35">
      <c r="B432" t="s">
        <v>12</v>
      </c>
      <c r="D432" t="s">
        <v>454</v>
      </c>
      <c r="E432" s="16" t="s">
        <v>453</v>
      </c>
      <c r="F432">
        <v>1</v>
      </c>
      <c r="G432" t="s">
        <v>229</v>
      </c>
      <c r="H432" t="s">
        <v>640</v>
      </c>
    </row>
    <row r="433" spans="2:8" x14ac:dyDescent="0.35">
      <c r="B433" t="s">
        <v>6</v>
      </c>
      <c r="D433" t="s">
        <v>453</v>
      </c>
      <c r="E433" s="16" t="s">
        <v>453</v>
      </c>
      <c r="F433">
        <v>1</v>
      </c>
      <c r="G433" t="s">
        <v>229</v>
      </c>
      <c r="H433" t="s">
        <v>640</v>
      </c>
    </row>
    <row r="434" spans="2:8" x14ac:dyDescent="0.35">
      <c r="B434" t="s">
        <v>6</v>
      </c>
      <c r="D434" t="s">
        <v>248</v>
      </c>
      <c r="E434" s="16" t="s">
        <v>338</v>
      </c>
      <c r="F434">
        <v>1</v>
      </c>
      <c r="G434" t="s">
        <v>641</v>
      </c>
      <c r="H434" t="s">
        <v>642</v>
      </c>
    </row>
    <row r="435" spans="2:8" x14ac:dyDescent="0.35">
      <c r="B435" t="s">
        <v>668</v>
      </c>
      <c r="D435" t="s">
        <v>264</v>
      </c>
      <c r="E435" s="16" t="s">
        <v>505</v>
      </c>
      <c r="F435">
        <v>1</v>
      </c>
      <c r="G435" t="s">
        <v>643</v>
      </c>
      <c r="H435" t="s">
        <v>644</v>
      </c>
    </row>
    <row r="436" spans="2:8" x14ac:dyDescent="0.35">
      <c r="B436" t="s">
        <v>6</v>
      </c>
      <c r="D436" t="s">
        <v>232</v>
      </c>
      <c r="E436" s="16" t="s">
        <v>341</v>
      </c>
      <c r="F436">
        <v>1</v>
      </c>
      <c r="G436" t="s">
        <v>645</v>
      </c>
      <c r="H436" t="s">
        <v>646</v>
      </c>
    </row>
    <row r="437" spans="2:8" x14ac:dyDescent="0.35">
      <c r="B437" t="s">
        <v>218</v>
      </c>
      <c r="D437" t="s">
        <v>219</v>
      </c>
      <c r="E437" s="16" t="s">
        <v>505</v>
      </c>
      <c r="F437">
        <v>1</v>
      </c>
      <c r="G437" t="s">
        <v>647</v>
      </c>
      <c r="H437" t="s">
        <v>648</v>
      </c>
    </row>
    <row r="438" spans="2:8" x14ac:dyDescent="0.35">
      <c r="B438" t="s">
        <v>218</v>
      </c>
      <c r="D438" t="s">
        <v>219</v>
      </c>
      <c r="E438" s="16" t="s">
        <v>505</v>
      </c>
      <c r="F438">
        <v>1</v>
      </c>
      <c r="G438" t="s">
        <v>649</v>
      </c>
      <c r="H438" t="s">
        <v>650</v>
      </c>
    </row>
    <row r="439" spans="2:8" x14ac:dyDescent="0.35">
      <c r="B439" t="s">
        <v>218</v>
      </c>
      <c r="D439" t="s">
        <v>219</v>
      </c>
      <c r="E439" s="16" t="s">
        <v>505</v>
      </c>
      <c r="F439">
        <v>1</v>
      </c>
      <c r="G439" t="s">
        <v>651</v>
      </c>
      <c r="H439" t="s">
        <v>652</v>
      </c>
    </row>
    <row r="440" spans="2:8" x14ac:dyDescent="0.35">
      <c r="B440" t="s">
        <v>218</v>
      </c>
      <c r="D440" t="s">
        <v>219</v>
      </c>
      <c r="E440" s="16" t="s">
        <v>505</v>
      </c>
      <c r="F440">
        <v>1</v>
      </c>
      <c r="G440" t="s">
        <v>653</v>
      </c>
      <c r="H440" t="s">
        <v>654</v>
      </c>
    </row>
    <row r="441" spans="2:8" x14ac:dyDescent="0.35">
      <c r="B441" t="s">
        <v>218</v>
      </c>
      <c r="D441" t="s">
        <v>219</v>
      </c>
      <c r="E441" s="16" t="s">
        <v>505</v>
      </c>
      <c r="F441">
        <v>1</v>
      </c>
      <c r="G441" t="s">
        <v>655</v>
      </c>
      <c r="H441" t="s">
        <v>656</v>
      </c>
    </row>
    <row r="442" spans="2:8" x14ac:dyDescent="0.35">
      <c r="B442" t="s">
        <v>218</v>
      </c>
      <c r="D442" t="s">
        <v>219</v>
      </c>
      <c r="E442" s="16" t="s">
        <v>505</v>
      </c>
      <c r="F442">
        <v>1</v>
      </c>
      <c r="G442" t="s">
        <v>657</v>
      </c>
      <c r="H442" t="s">
        <v>658</v>
      </c>
    </row>
    <row r="443" spans="2:8" x14ac:dyDescent="0.35">
      <c r="B443" t="s">
        <v>218</v>
      </c>
      <c r="D443" t="s">
        <v>219</v>
      </c>
      <c r="E443" s="16" t="s">
        <v>505</v>
      </c>
      <c r="F443">
        <v>1</v>
      </c>
      <c r="G443" t="s">
        <v>659</v>
      </c>
      <c r="H443" t="s">
        <v>660</v>
      </c>
    </row>
    <row r="444" spans="2:8" x14ac:dyDescent="0.35">
      <c r="B444" t="s">
        <v>218</v>
      </c>
      <c r="D444" t="s">
        <v>219</v>
      </c>
      <c r="E444" s="16" t="s">
        <v>505</v>
      </c>
      <c r="F444">
        <v>1</v>
      </c>
      <c r="G444" t="s">
        <v>661</v>
      </c>
      <c r="H444" t="s">
        <v>662</v>
      </c>
    </row>
    <row r="445" spans="2:8" x14ac:dyDescent="0.35">
      <c r="B445" t="s">
        <v>218</v>
      </c>
      <c r="D445" t="s">
        <v>219</v>
      </c>
      <c r="E445" s="16" t="s">
        <v>505</v>
      </c>
      <c r="F445">
        <v>1</v>
      </c>
      <c r="G445" t="s">
        <v>663</v>
      </c>
      <c r="H445" t="s">
        <v>664</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zoomScale="80" zoomScaleNormal="80" workbookViewId="0">
      <selection activeCell="H68" sqref="H68"/>
    </sheetView>
  </sheetViews>
  <sheetFormatPr baseColWidth="10" defaultRowHeight="14.5" x14ac:dyDescent="0.35"/>
  <cols>
    <col min="1" max="1" width="4.90625" style="16" customWidth="1"/>
    <col min="2" max="2" width="26.54296875" style="1" customWidth="1"/>
    <col min="3" max="3" width="22.1796875" style="16" customWidth="1"/>
    <col min="4" max="4" width="17.7265625" style="134"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31</v>
      </c>
      <c r="C7" s="16" t="s">
        <v>92</v>
      </c>
      <c r="D7" s="134" t="s">
        <v>1286</v>
      </c>
      <c r="E7" s="16" t="s">
        <v>965</v>
      </c>
      <c r="F7" s="16" t="s">
        <v>242</v>
      </c>
      <c r="G7" s="16" t="s">
        <v>1287</v>
      </c>
      <c r="H7" s="16" t="s">
        <v>970</v>
      </c>
      <c r="I7" s="16" t="s">
        <v>1329</v>
      </c>
    </row>
    <row r="8" spans="2:9" x14ac:dyDescent="0.35">
      <c r="B8" s="135" t="s">
        <v>1256</v>
      </c>
      <c r="C8" s="136" t="s">
        <v>1252</v>
      </c>
      <c r="D8" s="137">
        <v>44139</v>
      </c>
      <c r="E8" s="147"/>
      <c r="F8" s="155"/>
    </row>
    <row r="9" spans="2:9" x14ac:dyDescent="0.35">
      <c r="B9" s="138" t="s">
        <v>1257</v>
      </c>
      <c r="C9" s="139" t="s">
        <v>1253</v>
      </c>
      <c r="D9" s="137">
        <v>44139</v>
      </c>
      <c r="E9" s="147"/>
      <c r="F9" s="155"/>
    </row>
    <row r="10" spans="2:9" x14ac:dyDescent="0.35">
      <c r="B10" s="138" t="s">
        <v>1258</v>
      </c>
      <c r="C10" s="139" t="s">
        <v>1253</v>
      </c>
      <c r="D10" s="137">
        <v>44139</v>
      </c>
      <c r="E10" s="147"/>
      <c r="F10" s="155"/>
    </row>
    <row r="11" spans="2:9" x14ac:dyDescent="0.35">
      <c r="B11" s="138" t="s">
        <v>1259</v>
      </c>
      <c r="C11" s="139" t="s">
        <v>1253</v>
      </c>
      <c r="D11" s="137">
        <v>44139</v>
      </c>
      <c r="E11" s="147"/>
      <c r="F11" s="155"/>
    </row>
    <row r="12" spans="2:9" x14ac:dyDescent="0.35">
      <c r="B12" s="138" t="s">
        <v>1260</v>
      </c>
      <c r="C12" s="139" t="s">
        <v>1253</v>
      </c>
      <c r="D12" s="137">
        <v>44139</v>
      </c>
      <c r="E12" s="147"/>
      <c r="F12" s="155"/>
    </row>
    <row r="13" spans="2:9" x14ac:dyDescent="0.35">
      <c r="B13" s="138" t="s">
        <v>1261</v>
      </c>
      <c r="C13" s="139" t="s">
        <v>1253</v>
      </c>
      <c r="D13" s="137">
        <v>44139</v>
      </c>
      <c r="E13" s="147"/>
      <c r="F13" s="155"/>
    </row>
    <row r="14" spans="2:9" x14ac:dyDescent="0.35">
      <c r="B14" s="138" t="s">
        <v>1262</v>
      </c>
      <c r="C14" s="139" t="s">
        <v>1253</v>
      </c>
      <c r="D14" s="140"/>
      <c r="E14" s="147"/>
      <c r="F14" s="155"/>
    </row>
    <row r="15" spans="2:9" x14ac:dyDescent="0.35">
      <c r="B15" s="138" t="s">
        <v>1263</v>
      </c>
      <c r="C15" s="139" t="s">
        <v>1253</v>
      </c>
      <c r="D15" s="137">
        <v>44139</v>
      </c>
      <c r="E15" s="147"/>
      <c r="F15" s="155"/>
    </row>
    <row r="16" spans="2:9" x14ac:dyDescent="0.35">
      <c r="B16" s="138" t="s">
        <v>1264</v>
      </c>
      <c r="C16" s="141" t="s">
        <v>1254</v>
      </c>
      <c r="D16" s="137">
        <v>44139</v>
      </c>
      <c r="E16" s="147"/>
      <c r="F16" s="155"/>
    </row>
    <row r="17" spans="2:7" ht="29" x14ac:dyDescent="0.35">
      <c r="B17" s="138" t="s">
        <v>1366</v>
      </c>
      <c r="C17" s="146" t="s">
        <v>161</v>
      </c>
      <c r="D17" s="145">
        <v>44145</v>
      </c>
      <c r="E17" s="148" t="s">
        <v>99</v>
      </c>
      <c r="F17" s="156"/>
      <c r="G17" s="14" t="s">
        <v>1324</v>
      </c>
    </row>
    <row r="18" spans="2:7" x14ac:dyDescent="0.35">
      <c r="B18" s="138" t="s">
        <v>1366</v>
      </c>
      <c r="C18" s="141" t="s">
        <v>1254</v>
      </c>
      <c r="D18" s="145">
        <v>44148</v>
      </c>
      <c r="E18" s="148" t="s">
        <v>99</v>
      </c>
      <c r="F18" s="156"/>
      <c r="G18" s="14" t="s">
        <v>1367</v>
      </c>
    </row>
    <row r="19" spans="2:7" x14ac:dyDescent="0.35">
      <c r="B19" s="138" t="s">
        <v>1262</v>
      </c>
      <c r="C19" s="142" t="s">
        <v>1255</v>
      </c>
      <c r="D19" s="145">
        <v>44145</v>
      </c>
      <c r="E19" s="148" t="s">
        <v>93</v>
      </c>
      <c r="F19" s="156"/>
      <c r="G19" s="16" t="s">
        <v>1325</v>
      </c>
    </row>
    <row r="20" spans="2:7" x14ac:dyDescent="0.35">
      <c r="B20" s="138" t="s">
        <v>1266</v>
      </c>
      <c r="C20" s="141" t="s">
        <v>1254</v>
      </c>
      <c r="D20" s="145">
        <v>44145</v>
      </c>
      <c r="E20" s="148" t="s">
        <v>95</v>
      </c>
      <c r="F20" s="156"/>
    </row>
    <row r="21" spans="2:7" x14ac:dyDescent="0.35">
      <c r="B21" s="138" t="s">
        <v>1267</v>
      </c>
      <c r="C21" s="146" t="s">
        <v>161</v>
      </c>
      <c r="D21" s="145">
        <v>44145</v>
      </c>
      <c r="E21" s="148" t="s">
        <v>95</v>
      </c>
      <c r="F21" s="156"/>
      <c r="G21" s="16" t="s">
        <v>1332</v>
      </c>
    </row>
    <row r="22" spans="2:7" ht="42.5" customHeight="1" x14ac:dyDescent="0.35">
      <c r="B22" s="138" t="s">
        <v>1268</v>
      </c>
      <c r="C22" s="142" t="s">
        <v>1255</v>
      </c>
      <c r="D22" s="145">
        <v>44145</v>
      </c>
      <c r="E22" s="148" t="s">
        <v>93</v>
      </c>
      <c r="F22" s="156"/>
      <c r="G22" s="14" t="s">
        <v>1288</v>
      </c>
    </row>
    <row r="23" spans="2:7" ht="21" customHeight="1" x14ac:dyDescent="0.35">
      <c r="B23" s="138" t="s">
        <v>1268</v>
      </c>
      <c r="C23" s="146" t="s">
        <v>161</v>
      </c>
      <c r="D23" s="145">
        <v>44148</v>
      </c>
      <c r="E23" s="148" t="s">
        <v>93</v>
      </c>
      <c r="F23" s="156"/>
      <c r="G23" s="14" t="s">
        <v>1369</v>
      </c>
    </row>
    <row r="24" spans="2:7" ht="28" customHeight="1" x14ac:dyDescent="0.35">
      <c r="B24" s="138" t="s">
        <v>1268</v>
      </c>
      <c r="C24" s="146" t="s">
        <v>161</v>
      </c>
      <c r="D24" s="145">
        <v>44148</v>
      </c>
      <c r="E24" s="148" t="s">
        <v>93</v>
      </c>
      <c r="F24" s="156"/>
      <c r="G24" s="14" t="s">
        <v>1368</v>
      </c>
    </row>
    <row r="25" spans="2:7" x14ac:dyDescent="0.35">
      <c r="B25" s="138" t="s">
        <v>1269</v>
      </c>
      <c r="C25" s="151"/>
      <c r="D25" s="145">
        <v>44145</v>
      </c>
      <c r="E25" s="148" t="s">
        <v>95</v>
      </c>
      <c r="F25" s="156"/>
    </row>
    <row r="26" spans="2:7" x14ac:dyDescent="0.35">
      <c r="B26" s="138" t="s">
        <v>765</v>
      </c>
      <c r="C26" s="142" t="s">
        <v>1255</v>
      </c>
      <c r="D26" s="145">
        <v>44145</v>
      </c>
      <c r="E26" s="148" t="s">
        <v>99</v>
      </c>
      <c r="F26" s="156" t="s">
        <v>159</v>
      </c>
      <c r="G26" s="16" t="s">
        <v>1370</v>
      </c>
    </row>
    <row r="27" spans="2:7" x14ac:dyDescent="0.35">
      <c r="B27" s="138" t="s">
        <v>765</v>
      </c>
      <c r="C27" s="146" t="s">
        <v>161</v>
      </c>
      <c r="D27" s="145">
        <v>44145</v>
      </c>
      <c r="E27" s="148" t="s">
        <v>99</v>
      </c>
      <c r="F27" s="156" t="s">
        <v>1345</v>
      </c>
      <c r="G27" s="16" t="s">
        <v>1348</v>
      </c>
    </row>
    <row r="28" spans="2:7" x14ac:dyDescent="0.35">
      <c r="B28" s="138" t="s">
        <v>765</v>
      </c>
      <c r="C28" s="146" t="s">
        <v>161</v>
      </c>
      <c r="D28" s="145">
        <v>44145</v>
      </c>
      <c r="E28" s="148" t="s">
        <v>99</v>
      </c>
      <c r="F28" s="156" t="s">
        <v>1361</v>
      </c>
      <c r="G28" s="16" t="s">
        <v>1352</v>
      </c>
    </row>
    <row r="29" spans="2:7" ht="43.5" x14ac:dyDescent="0.35">
      <c r="B29" s="138" t="s">
        <v>765</v>
      </c>
      <c r="C29" s="159" t="s">
        <v>161</v>
      </c>
      <c r="D29" s="145">
        <v>44148</v>
      </c>
      <c r="E29" s="149" t="s">
        <v>99</v>
      </c>
      <c r="F29" s="156" t="s">
        <v>1361</v>
      </c>
      <c r="G29" s="14" t="s">
        <v>1362</v>
      </c>
    </row>
    <row r="30" spans="2:7" x14ac:dyDescent="0.35">
      <c r="B30" s="138" t="s">
        <v>765</v>
      </c>
      <c r="C30" s="141" t="s">
        <v>1254</v>
      </c>
      <c r="D30" s="145">
        <v>44148</v>
      </c>
      <c r="E30" s="149" t="s">
        <v>99</v>
      </c>
      <c r="F30" s="156" t="s">
        <v>1361</v>
      </c>
      <c r="G30" s="16" t="s">
        <v>1363</v>
      </c>
    </row>
    <row r="31" spans="2:7" x14ac:dyDescent="0.35">
      <c r="B31" s="138" t="s">
        <v>765</v>
      </c>
      <c r="C31" s="141" t="s">
        <v>1254</v>
      </c>
      <c r="D31" s="145">
        <v>44148</v>
      </c>
      <c r="E31" s="149" t="s">
        <v>99</v>
      </c>
      <c r="F31" s="156" t="s">
        <v>1345</v>
      </c>
      <c r="G31" s="16" t="s">
        <v>1331</v>
      </c>
    </row>
    <row r="32" spans="2:7" x14ac:dyDescent="0.35">
      <c r="B32" s="138" t="s">
        <v>765</v>
      </c>
      <c r="C32" s="146" t="s">
        <v>161</v>
      </c>
      <c r="D32" s="145">
        <v>44148</v>
      </c>
      <c r="E32" s="149" t="s">
        <v>99</v>
      </c>
      <c r="F32" s="156" t="s">
        <v>1345</v>
      </c>
      <c r="G32" s="16" t="s">
        <v>1364</v>
      </c>
    </row>
    <row r="33" spans="2:8" x14ac:dyDescent="0.35">
      <c r="B33" s="138" t="s">
        <v>765</v>
      </c>
      <c r="C33" s="142" t="s">
        <v>1255</v>
      </c>
      <c r="D33" s="145">
        <v>44148</v>
      </c>
      <c r="E33" s="149" t="s">
        <v>99</v>
      </c>
      <c r="F33" s="156" t="s">
        <v>159</v>
      </c>
      <c r="G33" s="16" t="s">
        <v>1365</v>
      </c>
    </row>
    <row r="34" spans="2:8" x14ac:dyDescent="0.35">
      <c r="B34" s="138" t="s">
        <v>765</v>
      </c>
      <c r="C34" s="141" t="s">
        <v>1254</v>
      </c>
      <c r="D34" s="145">
        <v>44152</v>
      </c>
      <c r="E34" s="149" t="s">
        <v>99</v>
      </c>
      <c r="F34" s="156" t="s">
        <v>1345</v>
      </c>
      <c r="G34" s="16" t="s">
        <v>1413</v>
      </c>
    </row>
    <row r="35" spans="2:8" x14ac:dyDescent="0.35">
      <c r="B35" s="138" t="s">
        <v>765</v>
      </c>
      <c r="C35" s="141" t="s">
        <v>1254</v>
      </c>
      <c r="D35" s="145">
        <v>44152</v>
      </c>
      <c r="E35" s="149" t="s">
        <v>99</v>
      </c>
      <c r="F35" s="156" t="s">
        <v>159</v>
      </c>
      <c r="G35" s="16" t="s">
        <v>1413</v>
      </c>
      <c r="H35" s="16" t="s">
        <v>1414</v>
      </c>
    </row>
    <row r="36" spans="2:8" x14ac:dyDescent="0.35">
      <c r="B36" s="138" t="s">
        <v>765</v>
      </c>
      <c r="C36" s="141" t="s">
        <v>1254</v>
      </c>
      <c r="D36" s="145">
        <v>44152</v>
      </c>
      <c r="E36" s="149" t="s">
        <v>99</v>
      </c>
      <c r="F36" s="156" t="s">
        <v>1361</v>
      </c>
      <c r="G36" s="16" t="s">
        <v>1413</v>
      </c>
    </row>
    <row r="37" spans="2:8" x14ac:dyDescent="0.35">
      <c r="B37" s="138" t="s">
        <v>1212</v>
      </c>
      <c r="C37" s="142" t="s">
        <v>1255</v>
      </c>
      <c r="D37" s="145">
        <v>44145</v>
      </c>
      <c r="E37" s="157" t="s">
        <v>95</v>
      </c>
      <c r="F37" s="158"/>
      <c r="G37" s="16" t="s">
        <v>1290</v>
      </c>
    </row>
    <row r="38" spans="2:8" ht="29" x14ac:dyDescent="0.35">
      <c r="B38" s="138" t="s">
        <v>1212</v>
      </c>
      <c r="C38" s="146" t="s">
        <v>161</v>
      </c>
      <c r="D38" s="145">
        <v>44148</v>
      </c>
      <c r="E38" s="157" t="s">
        <v>95</v>
      </c>
      <c r="F38" s="156" t="s">
        <v>159</v>
      </c>
      <c r="G38" s="14" t="s">
        <v>1372</v>
      </c>
    </row>
    <row r="39" spans="2:8" x14ac:dyDescent="0.35">
      <c r="B39" s="138" t="s">
        <v>1212</v>
      </c>
      <c r="C39" s="141" t="s">
        <v>1254</v>
      </c>
      <c r="D39" s="145">
        <v>44148</v>
      </c>
      <c r="E39" s="157" t="s">
        <v>95</v>
      </c>
      <c r="F39" s="156" t="s">
        <v>159</v>
      </c>
      <c r="G39" s="16" t="s">
        <v>1371</v>
      </c>
    </row>
    <row r="40" spans="2:8" x14ac:dyDescent="0.35">
      <c r="B40" s="138" t="s">
        <v>1212</v>
      </c>
      <c r="C40" s="141" t="s">
        <v>1254</v>
      </c>
      <c r="D40" s="145">
        <v>44148</v>
      </c>
      <c r="E40" s="157" t="s">
        <v>95</v>
      </c>
      <c r="F40" s="155" t="s">
        <v>1345</v>
      </c>
      <c r="G40" s="16" t="s">
        <v>1373</v>
      </c>
    </row>
    <row r="41" spans="2:8" x14ac:dyDescent="0.35">
      <c r="B41" s="138" t="s">
        <v>1212</v>
      </c>
      <c r="C41" s="141" t="s">
        <v>1254</v>
      </c>
      <c r="D41" s="145">
        <v>44148</v>
      </c>
      <c r="E41" s="157" t="s">
        <v>95</v>
      </c>
      <c r="F41" s="155" t="s">
        <v>1350</v>
      </c>
      <c r="G41" s="16" t="s">
        <v>1373</v>
      </c>
    </row>
    <row r="42" spans="2:8" x14ac:dyDescent="0.35">
      <c r="B42" s="138" t="s">
        <v>1212</v>
      </c>
      <c r="C42" s="141" t="s">
        <v>1254</v>
      </c>
      <c r="D42" s="137">
        <v>44152</v>
      </c>
      <c r="E42" s="150" t="s">
        <v>95</v>
      </c>
      <c r="F42" s="155" t="s">
        <v>159</v>
      </c>
      <c r="G42" s="16" t="s">
        <v>1415</v>
      </c>
    </row>
    <row r="43" spans="2:8" x14ac:dyDescent="0.35">
      <c r="B43" s="138" t="s">
        <v>1212</v>
      </c>
      <c r="C43" s="141" t="s">
        <v>1254</v>
      </c>
      <c r="D43" s="137">
        <v>44152</v>
      </c>
      <c r="E43" s="150" t="s">
        <v>95</v>
      </c>
      <c r="F43" s="155" t="s">
        <v>1345</v>
      </c>
      <c r="G43" s="16" t="s">
        <v>1416</v>
      </c>
    </row>
    <row r="44" spans="2:8" x14ac:dyDescent="0.35">
      <c r="B44" s="138" t="s">
        <v>1212</v>
      </c>
      <c r="C44" s="141" t="s">
        <v>1254</v>
      </c>
      <c r="D44" s="137">
        <v>44152</v>
      </c>
      <c r="E44" s="150" t="s">
        <v>95</v>
      </c>
      <c r="F44" s="155" t="s">
        <v>1350</v>
      </c>
      <c r="G44" s="16" t="s">
        <v>1416</v>
      </c>
    </row>
    <row r="45" spans="2:8" x14ac:dyDescent="0.35">
      <c r="B45" s="138" t="s">
        <v>1038</v>
      </c>
      <c r="C45" s="142" t="s">
        <v>1255</v>
      </c>
      <c r="D45" s="137">
        <v>44145</v>
      </c>
      <c r="E45" s="148" t="s">
        <v>98</v>
      </c>
      <c r="F45" s="156" t="s">
        <v>159</v>
      </c>
      <c r="G45" s="16" t="s">
        <v>1341</v>
      </c>
    </row>
    <row r="46" spans="2:8" x14ac:dyDescent="0.35">
      <c r="B46" s="138" t="s">
        <v>1038</v>
      </c>
      <c r="C46" s="146" t="s">
        <v>161</v>
      </c>
      <c r="D46" s="137">
        <v>44145</v>
      </c>
      <c r="E46" s="148" t="s">
        <v>98</v>
      </c>
      <c r="F46" s="156" t="s">
        <v>1345</v>
      </c>
      <c r="G46" s="16" t="s">
        <v>1348</v>
      </c>
    </row>
    <row r="47" spans="2:8" ht="34" customHeight="1" x14ac:dyDescent="0.35">
      <c r="B47" s="138" t="s">
        <v>1038</v>
      </c>
      <c r="C47" s="141" t="s">
        <v>1254</v>
      </c>
      <c r="D47" s="137">
        <v>44148</v>
      </c>
      <c r="E47" s="148" t="s">
        <v>98</v>
      </c>
      <c r="F47" s="156" t="s">
        <v>159</v>
      </c>
      <c r="G47" s="14" t="s">
        <v>1347</v>
      </c>
    </row>
    <row r="48" spans="2:8" ht="34" customHeight="1" x14ac:dyDescent="0.35">
      <c r="B48" s="138" t="s">
        <v>1038</v>
      </c>
      <c r="C48" s="146" t="s">
        <v>161</v>
      </c>
      <c r="D48" s="137">
        <v>44148</v>
      </c>
      <c r="E48" s="148" t="s">
        <v>98</v>
      </c>
      <c r="F48" s="156" t="s">
        <v>159</v>
      </c>
      <c r="G48" s="14" t="s">
        <v>1343</v>
      </c>
    </row>
    <row r="49" spans="2:9" ht="29" x14ac:dyDescent="0.35">
      <c r="B49" s="138" t="s">
        <v>1038</v>
      </c>
      <c r="C49" s="146" t="s">
        <v>161</v>
      </c>
      <c r="D49" s="137">
        <v>44148</v>
      </c>
      <c r="E49" s="148" t="s">
        <v>98</v>
      </c>
      <c r="F49" s="156" t="s">
        <v>159</v>
      </c>
      <c r="G49" s="14" t="s">
        <v>1344</v>
      </c>
    </row>
    <row r="50" spans="2:9" x14ac:dyDescent="0.35">
      <c r="B50" s="138" t="s">
        <v>1038</v>
      </c>
      <c r="C50" s="141" t="s">
        <v>1254</v>
      </c>
      <c r="D50" s="137">
        <v>44148</v>
      </c>
      <c r="E50" s="148" t="s">
        <v>98</v>
      </c>
      <c r="F50" s="156" t="s">
        <v>1345</v>
      </c>
      <c r="G50" s="16" t="s">
        <v>1346</v>
      </c>
    </row>
    <row r="51" spans="2:9" x14ac:dyDescent="0.35">
      <c r="B51" s="138" t="s">
        <v>1038</v>
      </c>
      <c r="C51" s="146" t="s">
        <v>161</v>
      </c>
      <c r="D51" s="137">
        <v>44148</v>
      </c>
      <c r="E51" s="148" t="s">
        <v>98</v>
      </c>
      <c r="F51" s="156" t="s">
        <v>1345</v>
      </c>
      <c r="G51" s="16" t="s">
        <v>1349</v>
      </c>
    </row>
    <row r="52" spans="2:9" ht="29" x14ac:dyDescent="0.35">
      <c r="B52" s="138" t="s">
        <v>1038</v>
      </c>
      <c r="C52" s="142" t="s">
        <v>1255</v>
      </c>
      <c r="D52" s="137">
        <v>44148</v>
      </c>
      <c r="E52" s="148" t="s">
        <v>98</v>
      </c>
      <c r="F52" s="156" t="s">
        <v>1350</v>
      </c>
      <c r="G52" s="14" t="s">
        <v>1351</v>
      </c>
    </row>
    <row r="53" spans="2:9" x14ac:dyDescent="0.35">
      <c r="B53" s="138" t="s">
        <v>1038</v>
      </c>
      <c r="C53" s="141" t="s">
        <v>1254</v>
      </c>
      <c r="D53" s="137">
        <v>44152</v>
      </c>
      <c r="E53" s="148" t="s">
        <v>98</v>
      </c>
      <c r="F53" s="156" t="s">
        <v>159</v>
      </c>
      <c r="G53" s="14" t="s">
        <v>1416</v>
      </c>
    </row>
    <row r="54" spans="2:9" ht="43.5" x14ac:dyDescent="0.35">
      <c r="B54" s="138" t="s">
        <v>1038</v>
      </c>
      <c r="C54" s="146" t="s">
        <v>161</v>
      </c>
      <c r="D54" s="137">
        <v>44152</v>
      </c>
      <c r="E54" s="148" t="s">
        <v>98</v>
      </c>
      <c r="F54" s="156" t="s">
        <v>159</v>
      </c>
      <c r="G54" s="130" t="s">
        <v>1417</v>
      </c>
    </row>
    <row r="55" spans="2:9" x14ac:dyDescent="0.35">
      <c r="B55" s="138" t="s">
        <v>1038</v>
      </c>
      <c r="C55" s="141" t="s">
        <v>1254</v>
      </c>
      <c r="D55" s="137">
        <v>44152</v>
      </c>
      <c r="E55" s="148" t="s">
        <v>98</v>
      </c>
      <c r="F55" s="156" t="s">
        <v>1345</v>
      </c>
      <c r="G55" s="14" t="s">
        <v>1416</v>
      </c>
    </row>
    <row r="56" spans="2:9" x14ac:dyDescent="0.35">
      <c r="B56" s="138" t="s">
        <v>1038</v>
      </c>
      <c r="C56" s="141" t="s">
        <v>1254</v>
      </c>
      <c r="D56" s="137">
        <v>44152</v>
      </c>
      <c r="E56" s="148" t="s">
        <v>98</v>
      </c>
      <c r="F56" s="156" t="s">
        <v>1350</v>
      </c>
      <c r="G56" s="14" t="s">
        <v>1416</v>
      </c>
    </row>
    <row r="57" spans="2:9" x14ac:dyDescent="0.35">
      <c r="B57" s="138" t="s">
        <v>834</v>
      </c>
      <c r="C57" s="142" t="s">
        <v>1255</v>
      </c>
      <c r="D57" s="137">
        <v>44145</v>
      </c>
      <c r="E57" s="148" t="s">
        <v>93</v>
      </c>
      <c r="F57" s="156" t="s">
        <v>1350</v>
      </c>
      <c r="G57" s="16" t="s">
        <v>1354</v>
      </c>
      <c r="H57" s="16" t="s">
        <v>1328</v>
      </c>
      <c r="I57" s="16" t="s">
        <v>1330</v>
      </c>
    </row>
    <row r="58" spans="2:9" x14ac:dyDescent="0.35">
      <c r="B58" s="138" t="s">
        <v>834</v>
      </c>
      <c r="C58" s="142" t="s">
        <v>1255</v>
      </c>
      <c r="D58" s="137">
        <v>44145</v>
      </c>
      <c r="E58" s="148" t="s">
        <v>93</v>
      </c>
      <c r="F58" s="155" t="s">
        <v>1350</v>
      </c>
      <c r="G58" s="16" t="s">
        <v>1355</v>
      </c>
    </row>
    <row r="59" spans="2:9" x14ac:dyDescent="0.35">
      <c r="B59" s="143" t="s">
        <v>834</v>
      </c>
      <c r="C59" s="146" t="s">
        <v>161</v>
      </c>
      <c r="D59" s="137">
        <v>44145</v>
      </c>
      <c r="E59" s="149" t="s">
        <v>819</v>
      </c>
      <c r="F59" s="156" t="s">
        <v>159</v>
      </c>
      <c r="G59" s="16" t="s">
        <v>1360</v>
      </c>
    </row>
    <row r="60" spans="2:9" ht="43.5" x14ac:dyDescent="0.35">
      <c r="B60" s="143" t="s">
        <v>834</v>
      </c>
      <c r="C60" s="146" t="s">
        <v>161</v>
      </c>
      <c r="D60" s="137">
        <v>44145</v>
      </c>
      <c r="E60" s="149" t="s">
        <v>93</v>
      </c>
      <c r="F60" s="156" t="s">
        <v>1053</v>
      </c>
      <c r="G60" s="16" t="s">
        <v>1358</v>
      </c>
      <c r="H60" s="14" t="s">
        <v>1289</v>
      </c>
      <c r="I60" s="14" t="s">
        <v>1353</v>
      </c>
    </row>
    <row r="61" spans="2:9" x14ac:dyDescent="0.35">
      <c r="B61" s="143" t="s">
        <v>834</v>
      </c>
      <c r="C61" s="146" t="s">
        <v>161</v>
      </c>
      <c r="D61" s="137">
        <v>44148</v>
      </c>
      <c r="E61" s="149" t="s">
        <v>93</v>
      </c>
      <c r="F61" s="156" t="s">
        <v>159</v>
      </c>
      <c r="G61" s="16" t="s">
        <v>1359</v>
      </c>
    </row>
    <row r="62" spans="2:9" x14ac:dyDescent="0.35">
      <c r="B62" s="143" t="s">
        <v>834</v>
      </c>
      <c r="C62" s="146" t="s">
        <v>161</v>
      </c>
      <c r="D62" s="137">
        <v>44148</v>
      </c>
      <c r="E62" s="149" t="s">
        <v>93</v>
      </c>
      <c r="F62" s="156" t="s">
        <v>1053</v>
      </c>
      <c r="G62" s="16" t="s">
        <v>1356</v>
      </c>
    </row>
    <row r="63" spans="2:9" x14ac:dyDescent="0.35">
      <c r="B63" s="143" t="s">
        <v>834</v>
      </c>
      <c r="C63" s="146" t="s">
        <v>161</v>
      </c>
      <c r="D63" s="137">
        <v>44148</v>
      </c>
      <c r="E63" s="149" t="s">
        <v>93</v>
      </c>
      <c r="F63" s="156" t="s">
        <v>1053</v>
      </c>
      <c r="G63" s="16" t="s">
        <v>1364</v>
      </c>
    </row>
    <row r="64" spans="2:9" x14ac:dyDescent="0.35">
      <c r="B64" s="143" t="s">
        <v>834</v>
      </c>
      <c r="C64" s="146" t="s">
        <v>161</v>
      </c>
      <c r="D64" s="137">
        <v>44148</v>
      </c>
      <c r="E64" s="149" t="s">
        <v>93</v>
      </c>
      <c r="F64" s="156" t="s">
        <v>1350</v>
      </c>
      <c r="G64" s="16" t="s">
        <v>1357</v>
      </c>
    </row>
    <row r="65" spans="2:8" x14ac:dyDescent="0.35">
      <c r="B65" s="143" t="s">
        <v>834</v>
      </c>
      <c r="C65" s="146" t="s">
        <v>161</v>
      </c>
      <c r="D65" s="137">
        <v>44152</v>
      </c>
      <c r="E65" s="149" t="s">
        <v>93</v>
      </c>
      <c r="F65" s="156" t="s">
        <v>159</v>
      </c>
      <c r="G65" s="16" t="s">
        <v>1418</v>
      </c>
    </row>
    <row r="66" spans="2:8" x14ac:dyDescent="0.35">
      <c r="B66" s="143" t="s">
        <v>834</v>
      </c>
      <c r="C66" s="146" t="s">
        <v>161</v>
      </c>
      <c r="D66" s="137">
        <v>44152</v>
      </c>
      <c r="E66" s="149" t="s">
        <v>93</v>
      </c>
      <c r="F66" s="156" t="s">
        <v>1053</v>
      </c>
      <c r="G66" s="16" t="s">
        <v>1419</v>
      </c>
    </row>
    <row r="67" spans="2:8" x14ac:dyDescent="0.35">
      <c r="B67" s="143" t="s">
        <v>834</v>
      </c>
      <c r="C67" s="141" t="s">
        <v>1254</v>
      </c>
      <c r="D67" s="137">
        <v>44152</v>
      </c>
      <c r="E67" s="149" t="s">
        <v>93</v>
      </c>
      <c r="F67" s="156" t="s">
        <v>1350</v>
      </c>
      <c r="G67" s="16" t="s">
        <v>1416</v>
      </c>
    </row>
    <row r="68" spans="2:8" ht="30.5" customHeight="1" x14ac:dyDescent="0.35">
      <c r="B68" s="144" t="s">
        <v>1265</v>
      </c>
      <c r="C68" s="146" t="s">
        <v>161</v>
      </c>
      <c r="D68" s="137">
        <v>44145</v>
      </c>
      <c r="E68" s="150" t="s">
        <v>98</v>
      </c>
      <c r="F68" s="155"/>
      <c r="G68" s="16" t="s">
        <v>1326</v>
      </c>
      <c r="H68" s="14" t="s">
        <v>1327</v>
      </c>
    </row>
    <row r="69" spans="2:8" x14ac:dyDescent="0.35">
      <c r="B69" s="144" t="s">
        <v>1270</v>
      </c>
      <c r="E69" s="147"/>
      <c r="F69" s="155"/>
    </row>
    <row r="70" spans="2:8" x14ac:dyDescent="0.35">
      <c r="B70" s="144" t="s">
        <v>1271</v>
      </c>
      <c r="E70" s="147"/>
      <c r="F70" s="155"/>
    </row>
    <row r="71" spans="2:8" x14ac:dyDescent="0.35">
      <c r="B71" s="144" t="s">
        <v>1272</v>
      </c>
      <c r="E71" s="147"/>
      <c r="F71" s="155"/>
    </row>
    <row r="72" spans="2:8" x14ac:dyDescent="0.35">
      <c r="B72" s="144" t="s">
        <v>1273</v>
      </c>
      <c r="E72" s="147"/>
      <c r="F72" s="155"/>
    </row>
    <row r="73" spans="2:8" x14ac:dyDescent="0.35">
      <c r="B73" s="144" t="s">
        <v>1274</v>
      </c>
      <c r="E73" s="147"/>
      <c r="F73" s="155"/>
    </row>
    <row r="74" spans="2:8" x14ac:dyDescent="0.35">
      <c r="B74" s="144" t="s">
        <v>1275</v>
      </c>
      <c r="E74" s="147"/>
      <c r="F74" s="155"/>
    </row>
    <row r="75" spans="2:8" x14ac:dyDescent="0.35">
      <c r="B75" s="144" t="s">
        <v>1276</v>
      </c>
      <c r="E75" s="147"/>
      <c r="F75" s="155"/>
    </row>
    <row r="76" spans="2:8" x14ac:dyDescent="0.35">
      <c r="B76" s="144" t="s">
        <v>1277</v>
      </c>
      <c r="E76" s="147"/>
      <c r="F76" s="155"/>
    </row>
    <row r="77" spans="2:8" x14ac:dyDescent="0.35">
      <c r="B77" s="144" t="s">
        <v>1278</v>
      </c>
      <c r="E77" s="147"/>
      <c r="F77" s="155"/>
    </row>
    <row r="78" spans="2:8" x14ac:dyDescent="0.35">
      <c r="B78" s="144" t="s">
        <v>1279</v>
      </c>
      <c r="E78" s="147"/>
      <c r="F78" s="155"/>
    </row>
    <row r="79" spans="2:8" x14ac:dyDescent="0.35">
      <c r="B79" s="144" t="s">
        <v>1280</v>
      </c>
      <c r="E79" s="147"/>
      <c r="F79" s="155"/>
    </row>
    <row r="80" spans="2:8" x14ac:dyDescent="0.35">
      <c r="B80" s="144" t="s">
        <v>1281</v>
      </c>
      <c r="E80" s="147"/>
      <c r="F80" s="155"/>
    </row>
    <row r="81" spans="2:6" x14ac:dyDescent="0.35">
      <c r="B81" s="144" t="s">
        <v>1282</v>
      </c>
      <c r="E81" s="147"/>
      <c r="F81" s="155"/>
    </row>
    <row r="82" spans="2:6" x14ac:dyDescent="0.35">
      <c r="B82" s="144" t="s">
        <v>1283</v>
      </c>
      <c r="E82" s="147"/>
      <c r="F82" s="155"/>
    </row>
    <row r="83" spans="2:6" x14ac:dyDescent="0.35">
      <c r="B83" s="144" t="s">
        <v>1284</v>
      </c>
      <c r="E83" s="147"/>
      <c r="F83" s="155"/>
    </row>
    <row r="84" spans="2:6" x14ac:dyDescent="0.35">
      <c r="B84" s="144" t="s">
        <v>1285</v>
      </c>
      <c r="E84" s="147"/>
      <c r="F84" s="155"/>
    </row>
    <row r="85" spans="2:6" x14ac:dyDescent="0.35">
      <c r="B85" s="144"/>
      <c r="E85" s="147"/>
      <c r="F85" s="155"/>
    </row>
    <row r="86" spans="2:6" x14ac:dyDescent="0.35">
      <c r="B86" s="144"/>
      <c r="E86" s="147"/>
      <c r="F86" s="155"/>
    </row>
    <row r="87" spans="2:6" x14ac:dyDescent="0.35">
      <c r="B87" s="144"/>
      <c r="E87" s="147"/>
      <c r="F87" s="155"/>
    </row>
    <row r="88" spans="2:6" x14ac:dyDescent="0.35">
      <c r="B88" s="144"/>
      <c r="E88" s="147"/>
      <c r="F88" s="155"/>
    </row>
    <row r="89" spans="2:6" x14ac:dyDescent="0.35">
      <c r="B89" s="144"/>
      <c r="E89" s="147"/>
      <c r="F89" s="155"/>
    </row>
    <row r="90" spans="2:6" x14ac:dyDescent="0.35">
      <c r="B90" s="144"/>
      <c r="E90" s="147"/>
      <c r="F90" s="155"/>
    </row>
    <row r="91" spans="2:6" x14ac:dyDescent="0.35">
      <c r="B91" s="144"/>
      <c r="E91" s="147"/>
      <c r="F91" s="155"/>
    </row>
    <row r="92" spans="2:6" x14ac:dyDescent="0.35">
      <c r="B92" s="144"/>
      <c r="E92" s="147"/>
      <c r="F92" s="155"/>
    </row>
    <row r="93" spans="2:6" x14ac:dyDescent="0.35">
      <c r="B93" s="144"/>
      <c r="E93" s="147"/>
      <c r="F93" s="155"/>
    </row>
    <row r="94" spans="2:6" x14ac:dyDescent="0.35">
      <c r="B94" s="144"/>
      <c r="E94" s="147"/>
      <c r="F94" s="155"/>
    </row>
    <row r="95" spans="2:6" x14ac:dyDescent="0.35">
      <c r="B95" s="144"/>
      <c r="E95" s="147"/>
      <c r="F95" s="155"/>
    </row>
    <row r="96" spans="2:6" x14ac:dyDescent="0.35">
      <c r="B96" s="144"/>
      <c r="E96" s="147"/>
      <c r="F96" s="155"/>
    </row>
    <row r="97" spans="2:6" x14ac:dyDescent="0.35">
      <c r="B97" s="144"/>
      <c r="E97" s="147"/>
      <c r="F97" s="155"/>
    </row>
    <row r="98" spans="2:6" x14ac:dyDescent="0.35">
      <c r="B98" s="144"/>
      <c r="E98" s="147"/>
      <c r="F98" s="155"/>
    </row>
    <row r="99" spans="2:6" x14ac:dyDescent="0.35">
      <c r="B99" s="144"/>
      <c r="E99" s="147"/>
      <c r="F99" s="155"/>
    </row>
    <row r="100" spans="2:6" x14ac:dyDescent="0.35">
      <c r="B100" s="144"/>
      <c r="E100" s="147"/>
      <c r="F100" s="155"/>
    </row>
    <row r="101" spans="2:6" x14ac:dyDescent="0.35">
      <c r="B101" s="144"/>
      <c r="E101" s="147"/>
      <c r="F101" s="155"/>
    </row>
    <row r="102" spans="2:6" x14ac:dyDescent="0.35">
      <c r="B102" s="144"/>
      <c r="E102" s="147"/>
      <c r="F102" s="155"/>
    </row>
    <row r="103" spans="2:6" x14ac:dyDescent="0.35">
      <c r="B103" s="144"/>
      <c r="E103" s="147"/>
      <c r="F103" s="155"/>
    </row>
    <row r="104" spans="2:6" x14ac:dyDescent="0.35">
      <c r="B104" s="144"/>
      <c r="E104" s="147"/>
      <c r="F104" s="155"/>
    </row>
    <row r="105" spans="2:6" x14ac:dyDescent="0.35">
      <c r="B105" s="144"/>
      <c r="E105" s="147"/>
      <c r="F105" s="155"/>
    </row>
    <row r="106" spans="2:6" x14ac:dyDescent="0.35">
      <c r="B106" s="144"/>
      <c r="E106" s="147"/>
      <c r="F106" s="155"/>
    </row>
    <row r="107" spans="2:6" x14ac:dyDescent="0.35">
      <c r="B107" s="144"/>
      <c r="E107" s="147"/>
      <c r="F107" s="155"/>
    </row>
    <row r="108" spans="2:6" x14ac:dyDescent="0.35">
      <c r="B108" s="144"/>
      <c r="E108" s="147"/>
      <c r="F108" s="155"/>
    </row>
    <row r="109" spans="2:6" x14ac:dyDescent="0.35">
      <c r="B109" s="144"/>
      <c r="E109" s="147"/>
      <c r="F109" s="155"/>
    </row>
    <row r="110" spans="2:6" x14ac:dyDescent="0.35">
      <c r="B110" s="144"/>
      <c r="E110" s="147"/>
      <c r="F110" s="155"/>
    </row>
    <row r="111" spans="2:6" x14ac:dyDescent="0.35">
      <c r="B111" s="144"/>
      <c r="E111" s="147"/>
      <c r="F111" s="155"/>
    </row>
    <row r="112" spans="2:6" x14ac:dyDescent="0.35">
      <c r="B112" s="144"/>
      <c r="E112" s="147"/>
      <c r="F112" s="155"/>
    </row>
    <row r="113" spans="2:6" x14ac:dyDescent="0.35">
      <c r="B113" s="144"/>
      <c r="E113" s="147"/>
      <c r="F113" s="155"/>
    </row>
    <row r="114" spans="2:6" x14ac:dyDescent="0.35">
      <c r="B114" s="144"/>
      <c r="E114" s="147"/>
      <c r="F114" s="155"/>
    </row>
    <row r="115" spans="2:6" x14ac:dyDescent="0.35">
      <c r="B115" s="144"/>
      <c r="E115" s="147"/>
      <c r="F115" s="155"/>
    </row>
    <row r="116" spans="2:6" x14ac:dyDescent="0.35">
      <c r="B116" s="144"/>
      <c r="E116" s="147"/>
      <c r="F116" s="155"/>
    </row>
    <row r="117" spans="2:6" x14ac:dyDescent="0.35">
      <c r="B117" s="144"/>
      <c r="E117" s="147"/>
      <c r="F117" s="155"/>
    </row>
    <row r="118" spans="2:6" x14ac:dyDescent="0.35">
      <c r="B118" s="144"/>
      <c r="E118" s="147"/>
      <c r="F118" s="155"/>
    </row>
    <row r="119" spans="2:6" x14ac:dyDescent="0.35">
      <c r="B119" s="144"/>
      <c r="E119" s="147"/>
      <c r="F119" s="155"/>
    </row>
    <row r="120" spans="2:6" x14ac:dyDescent="0.35">
      <c r="B120" s="144"/>
      <c r="E120" s="147"/>
      <c r="F120" s="155"/>
    </row>
    <row r="121" spans="2:6" x14ac:dyDescent="0.35">
      <c r="B121" s="144"/>
      <c r="E121" s="147"/>
      <c r="F121" s="155"/>
    </row>
    <row r="122" spans="2:6" x14ac:dyDescent="0.35">
      <c r="B122" s="144"/>
      <c r="E122" s="147"/>
      <c r="F122" s="155"/>
    </row>
    <row r="123" spans="2:6" x14ac:dyDescent="0.35">
      <c r="B123" s="144"/>
      <c r="E123" s="147"/>
      <c r="F123" s="155"/>
    </row>
    <row r="124" spans="2:6" x14ac:dyDescent="0.35">
      <c r="B124" s="144"/>
      <c r="E124" s="147"/>
      <c r="F124" s="155"/>
    </row>
    <row r="125" spans="2:6" x14ac:dyDescent="0.35">
      <c r="B125" s="144"/>
      <c r="E125" s="147"/>
      <c r="F125" s="155"/>
    </row>
    <row r="126" spans="2:6" x14ac:dyDescent="0.35">
      <c r="B126" s="144"/>
      <c r="E126" s="147"/>
      <c r="F126" s="155"/>
    </row>
    <row r="127" spans="2:6" x14ac:dyDescent="0.35">
      <c r="B127" s="144"/>
      <c r="E127" s="147"/>
      <c r="F127" s="155"/>
    </row>
    <row r="128" spans="2:6" x14ac:dyDescent="0.35">
      <c r="B128" s="144"/>
      <c r="E128" s="147"/>
      <c r="F128" s="155"/>
    </row>
    <row r="129" spans="2:6" x14ac:dyDescent="0.35">
      <c r="B129" s="144"/>
      <c r="E129" s="147"/>
      <c r="F129" s="155"/>
    </row>
    <row r="130" spans="2:6" x14ac:dyDescent="0.35">
      <c r="B130" s="144"/>
      <c r="E130" s="147"/>
      <c r="F130" s="155"/>
    </row>
    <row r="131" spans="2:6" x14ac:dyDescent="0.35">
      <c r="B131" s="144"/>
      <c r="E131" s="147"/>
      <c r="F131" s="155"/>
    </row>
    <row r="132" spans="2:6" x14ac:dyDescent="0.35">
      <c r="B132" s="144"/>
      <c r="E132" s="147"/>
      <c r="F132" s="155"/>
    </row>
    <row r="133" spans="2:6" x14ac:dyDescent="0.35">
      <c r="B133" s="144"/>
      <c r="E133" s="147"/>
      <c r="F133" s="155"/>
    </row>
    <row r="134" spans="2:6" x14ac:dyDescent="0.35">
      <c r="B134" s="144"/>
      <c r="E134" s="147"/>
      <c r="F134" s="155"/>
    </row>
    <row r="135" spans="2:6" x14ac:dyDescent="0.35">
      <c r="B135" s="144"/>
      <c r="E135" s="147"/>
      <c r="F135" s="155"/>
    </row>
    <row r="136" spans="2:6" x14ac:dyDescent="0.35">
      <c r="B136" s="144"/>
      <c r="E136" s="147"/>
      <c r="F136" s="155"/>
    </row>
    <row r="137" spans="2:6" x14ac:dyDescent="0.35">
      <c r="B137" s="144"/>
      <c r="E137" s="147"/>
      <c r="F137" s="155"/>
    </row>
    <row r="138" spans="2:6" x14ac:dyDescent="0.35">
      <c r="B138" s="144"/>
      <c r="E138" s="147"/>
      <c r="F138" s="155"/>
    </row>
    <row r="139" spans="2:6" x14ac:dyDescent="0.35">
      <c r="B139" s="144"/>
      <c r="E139" s="147"/>
      <c r="F139" s="155"/>
    </row>
    <row r="140" spans="2:6" x14ac:dyDescent="0.35">
      <c r="B140" s="144"/>
      <c r="E140" s="147"/>
      <c r="F140" s="155"/>
    </row>
    <row r="141" spans="2:6" x14ac:dyDescent="0.35">
      <c r="B141" s="144"/>
      <c r="E141" s="147"/>
      <c r="F141" s="155"/>
    </row>
    <row r="142" spans="2:6" x14ac:dyDescent="0.35">
      <c r="E142" s="147"/>
      <c r="F142" s="155"/>
    </row>
    <row r="143" spans="2:6" x14ac:dyDescent="0.35">
      <c r="E143" s="147"/>
      <c r="F143" s="155"/>
    </row>
    <row r="144" spans="2:6" x14ac:dyDescent="0.35">
      <c r="E144" s="147"/>
      <c r="F144" s="155"/>
    </row>
    <row r="145" spans="5:6" x14ac:dyDescent="0.35">
      <c r="E145" s="147"/>
      <c r="F145" s="155"/>
    </row>
    <row r="146" spans="5:6" x14ac:dyDescent="0.35">
      <c r="E146" s="147"/>
      <c r="F146" s="155"/>
    </row>
    <row r="147" spans="5:6" x14ac:dyDescent="0.35">
      <c r="E147" s="147"/>
      <c r="F147" s="155"/>
    </row>
    <row r="148" spans="5:6" x14ac:dyDescent="0.35">
      <c r="E148" s="147"/>
      <c r="F148" s="155"/>
    </row>
    <row r="149" spans="5:6" x14ac:dyDescent="0.35">
      <c r="E149" s="147"/>
      <c r="F149" s="155"/>
    </row>
    <row r="150" spans="5:6" x14ac:dyDescent="0.35">
      <c r="E150" s="147"/>
      <c r="F150" s="155"/>
    </row>
    <row r="151" spans="5:6" x14ac:dyDescent="0.35">
      <c r="E151" s="147"/>
      <c r="F151" s="155"/>
    </row>
    <row r="152" spans="5:6" x14ac:dyDescent="0.35">
      <c r="E152" s="147"/>
      <c r="F152" s="155"/>
    </row>
    <row r="153" spans="5:6" x14ac:dyDescent="0.35">
      <c r="E153" s="147"/>
      <c r="F153" s="155"/>
    </row>
    <row r="154" spans="5:6" x14ac:dyDescent="0.35">
      <c r="E154" s="147"/>
      <c r="F154" s="155"/>
    </row>
    <row r="155" spans="5:6" x14ac:dyDescent="0.35">
      <c r="E155" s="147"/>
      <c r="F155" s="155"/>
    </row>
    <row r="156" spans="5:6" x14ac:dyDescent="0.35">
      <c r="E156" s="147"/>
      <c r="F156" s="155"/>
    </row>
    <row r="157" spans="5:6" x14ac:dyDescent="0.35">
      <c r="E157" s="147"/>
      <c r="F157" s="155"/>
    </row>
    <row r="158" spans="5:6" x14ac:dyDescent="0.35">
      <c r="E158" s="147"/>
      <c r="F158" s="155"/>
    </row>
    <row r="159" spans="5:6" x14ac:dyDescent="0.35">
      <c r="E159" s="147"/>
      <c r="F159" s="155"/>
    </row>
    <row r="160" spans="5:6" x14ac:dyDescent="0.35">
      <c r="E160" s="147"/>
      <c r="F160" s="155"/>
    </row>
    <row r="161" spans="5:6" x14ac:dyDescent="0.35">
      <c r="E161" s="147"/>
      <c r="F161" s="155"/>
    </row>
    <row r="162" spans="5:6" x14ac:dyDescent="0.35">
      <c r="E162" s="147"/>
      <c r="F162" s="155"/>
    </row>
    <row r="163" spans="5:6" x14ac:dyDescent="0.35">
      <c r="E163" s="147"/>
      <c r="F163" s="155"/>
    </row>
    <row r="164" spans="5:6" x14ac:dyDescent="0.35">
      <c r="E164" s="147"/>
      <c r="F164" s="155"/>
    </row>
    <row r="165" spans="5:6" x14ac:dyDescent="0.35">
      <c r="E165" s="147"/>
      <c r="F165" s="155"/>
    </row>
    <row r="166" spans="5:6" x14ac:dyDescent="0.35">
      <c r="E166" s="147"/>
      <c r="F166" s="155"/>
    </row>
    <row r="167" spans="5:6" x14ac:dyDescent="0.35">
      <c r="E167" s="147"/>
      <c r="F167" s="155"/>
    </row>
    <row r="168" spans="5:6" x14ac:dyDescent="0.35">
      <c r="E168" s="147"/>
      <c r="F168" s="155"/>
    </row>
    <row r="169" spans="5:6" x14ac:dyDescent="0.35">
      <c r="E169" s="147"/>
      <c r="F169" s="155"/>
    </row>
    <row r="170" spans="5:6" x14ac:dyDescent="0.35">
      <c r="E170" s="147"/>
      <c r="F170" s="155"/>
    </row>
    <row r="171" spans="5:6" x14ac:dyDescent="0.35">
      <c r="E171" s="147"/>
      <c r="F171" s="155"/>
    </row>
    <row r="172" spans="5:6" x14ac:dyDescent="0.35">
      <c r="E172" s="147"/>
      <c r="F172" s="155"/>
    </row>
    <row r="173" spans="5:6" x14ac:dyDescent="0.35">
      <c r="E173" s="147"/>
      <c r="F173" s="155"/>
    </row>
    <row r="174" spans="5:6" x14ac:dyDescent="0.35">
      <c r="E174" s="147"/>
      <c r="F174" s="155"/>
    </row>
    <row r="175" spans="5:6" x14ac:dyDescent="0.35">
      <c r="E175" s="147"/>
      <c r="F175" s="155"/>
    </row>
    <row r="176" spans="5:6" x14ac:dyDescent="0.35">
      <c r="E176" s="147"/>
      <c r="F176" s="155"/>
    </row>
    <row r="177" spans="5:6" x14ac:dyDescent="0.35">
      <c r="E177" s="147"/>
      <c r="F177" s="155"/>
    </row>
    <row r="178" spans="5:6" x14ac:dyDescent="0.35">
      <c r="E178" s="147"/>
      <c r="F178" s="155"/>
    </row>
    <row r="179" spans="5:6" x14ac:dyDescent="0.35">
      <c r="E179" s="147"/>
      <c r="F179" s="155"/>
    </row>
    <row r="180" spans="5:6" x14ac:dyDescent="0.35">
      <c r="E180" s="147"/>
      <c r="F180" s="155"/>
    </row>
    <row r="181" spans="5:6" x14ac:dyDescent="0.35">
      <c r="E181" s="147"/>
      <c r="F181" s="155"/>
    </row>
    <row r="182" spans="5:6" x14ac:dyDescent="0.35">
      <c r="E182" s="147"/>
      <c r="F182" s="155"/>
    </row>
    <row r="183" spans="5:6" x14ac:dyDescent="0.35">
      <c r="E183" s="147"/>
      <c r="F183" s="155"/>
    </row>
    <row r="184" spans="5:6" x14ac:dyDescent="0.35">
      <c r="E184" s="147"/>
      <c r="F184" s="155"/>
    </row>
    <row r="185" spans="5:6" x14ac:dyDescent="0.35">
      <c r="E185" s="147"/>
      <c r="F185" s="155"/>
    </row>
    <row r="186" spans="5:6" x14ac:dyDescent="0.35">
      <c r="E186" s="147"/>
      <c r="F186" s="155"/>
    </row>
    <row r="187" spans="5:6" x14ac:dyDescent="0.35">
      <c r="E187" s="147"/>
      <c r="F187" s="155"/>
    </row>
    <row r="188" spans="5:6" x14ac:dyDescent="0.35">
      <c r="E188" s="147"/>
      <c r="F188" s="155"/>
    </row>
    <row r="189" spans="5:6" x14ac:dyDescent="0.35">
      <c r="E189" s="147"/>
      <c r="F189" s="155"/>
    </row>
    <row r="190" spans="5:6" x14ac:dyDescent="0.35">
      <c r="E190" s="147"/>
      <c r="F190" s="155"/>
    </row>
    <row r="191" spans="5:6" x14ac:dyDescent="0.35">
      <c r="E191" s="147"/>
      <c r="F191" s="155"/>
    </row>
    <row r="192" spans="5:6" x14ac:dyDescent="0.35">
      <c r="E192" s="147"/>
      <c r="F192" s="155"/>
    </row>
    <row r="193" spans="5:6" x14ac:dyDescent="0.35">
      <c r="E193" s="147"/>
      <c r="F193" s="155"/>
    </row>
    <row r="194" spans="5:6" x14ac:dyDescent="0.35">
      <c r="E194" s="147"/>
      <c r="F194" s="155"/>
    </row>
    <row r="195" spans="5:6" x14ac:dyDescent="0.35">
      <c r="E195" s="147"/>
      <c r="F195" s="155"/>
    </row>
    <row r="196" spans="5:6" x14ac:dyDescent="0.35">
      <c r="E196" s="147"/>
      <c r="F196" s="155"/>
    </row>
    <row r="197" spans="5:6" x14ac:dyDescent="0.35">
      <c r="E197" s="147"/>
      <c r="F197" s="155"/>
    </row>
    <row r="198" spans="5:6" x14ac:dyDescent="0.35">
      <c r="E198" s="147"/>
      <c r="F198" s="155"/>
    </row>
    <row r="199" spans="5:6" x14ac:dyDescent="0.35">
      <c r="E199" s="147"/>
      <c r="F199" s="155"/>
    </row>
    <row r="200" spans="5:6" x14ac:dyDescent="0.35">
      <c r="E200" s="147"/>
      <c r="F200" s="155"/>
    </row>
    <row r="201" spans="5:6" x14ac:dyDescent="0.35">
      <c r="E201" s="147"/>
      <c r="F201" s="155"/>
    </row>
    <row r="202" spans="5:6" x14ac:dyDescent="0.35">
      <c r="E202" s="147"/>
      <c r="F202" s="155"/>
    </row>
    <row r="203" spans="5:6" x14ac:dyDescent="0.35">
      <c r="E203" s="147"/>
      <c r="F203" s="155"/>
    </row>
    <row r="204" spans="5:6" x14ac:dyDescent="0.35">
      <c r="E204" s="147"/>
      <c r="F204" s="155"/>
    </row>
    <row r="205" spans="5:6" x14ac:dyDescent="0.35">
      <c r="E205" s="147"/>
      <c r="F205" s="155"/>
    </row>
    <row r="206" spans="5:6" x14ac:dyDescent="0.35">
      <c r="E206" s="147"/>
      <c r="F206" s="155"/>
    </row>
    <row r="207" spans="5:6" x14ac:dyDescent="0.35">
      <c r="E207" s="147"/>
      <c r="F207" s="155"/>
    </row>
    <row r="208" spans="5:6" x14ac:dyDescent="0.35">
      <c r="E208" s="147"/>
      <c r="F208" s="155"/>
    </row>
    <row r="209" spans="5:6" x14ac:dyDescent="0.35">
      <c r="E209" s="147"/>
      <c r="F209" s="155"/>
    </row>
    <row r="210" spans="5:6" x14ac:dyDescent="0.35">
      <c r="E210" s="147"/>
      <c r="F210" s="155"/>
    </row>
    <row r="211" spans="5:6" x14ac:dyDescent="0.35">
      <c r="E211" s="147"/>
      <c r="F211" s="155"/>
    </row>
    <row r="212" spans="5:6" x14ac:dyDescent="0.35">
      <c r="E212" s="147"/>
      <c r="F212" s="155"/>
    </row>
    <row r="213" spans="5:6" x14ac:dyDescent="0.35">
      <c r="E213" s="147"/>
      <c r="F213" s="155"/>
    </row>
    <row r="214" spans="5:6" x14ac:dyDescent="0.35">
      <c r="E214" s="147"/>
      <c r="F214" s="155"/>
    </row>
    <row r="215" spans="5:6" x14ac:dyDescent="0.35">
      <c r="E215" s="147"/>
      <c r="F215" s="155"/>
    </row>
    <row r="216" spans="5:6" x14ac:dyDescent="0.35">
      <c r="E216" s="147"/>
      <c r="F216" s="155"/>
    </row>
    <row r="217" spans="5:6" x14ac:dyDescent="0.35">
      <c r="E217" s="147"/>
      <c r="F217" s="155"/>
    </row>
    <row r="218" spans="5:6" x14ac:dyDescent="0.35">
      <c r="E218" s="147"/>
      <c r="F218" s="155"/>
    </row>
    <row r="219" spans="5:6" x14ac:dyDescent="0.35">
      <c r="E219" s="147"/>
      <c r="F219" s="155"/>
    </row>
    <row r="220" spans="5:6" x14ac:dyDescent="0.35">
      <c r="E220" s="147"/>
      <c r="F220" s="155"/>
    </row>
    <row r="221" spans="5:6" x14ac:dyDescent="0.35">
      <c r="E221" s="147"/>
      <c r="F221" s="155"/>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964</v>
      </c>
      <c r="B9" s="48" t="s">
        <v>1035</v>
      </c>
      <c r="C9" s="47" t="s">
        <v>1036</v>
      </c>
      <c r="D9" s="47" t="s">
        <v>966</v>
      </c>
      <c r="E9" s="47" t="s">
        <v>92</v>
      </c>
      <c r="F9" s="47" t="s">
        <v>968</v>
      </c>
      <c r="G9" s="49" t="s">
        <v>193</v>
      </c>
      <c r="H9" s="49" t="s">
        <v>1037</v>
      </c>
      <c r="I9" s="49" t="s">
        <v>765</v>
      </c>
      <c r="J9" s="49" t="s">
        <v>834</v>
      </c>
      <c r="K9" s="49" t="s">
        <v>1038</v>
      </c>
      <c r="L9" s="53" t="s">
        <v>1071</v>
      </c>
      <c r="M9" s="47" t="s">
        <v>1072</v>
      </c>
    </row>
    <row r="10" spans="1:13" x14ac:dyDescent="0.3">
      <c r="A10" s="47">
        <v>1</v>
      </c>
      <c r="B10" s="48" t="s">
        <v>847</v>
      </c>
      <c r="C10" s="47" t="s">
        <v>1039</v>
      </c>
      <c r="D10" s="50">
        <v>44111</v>
      </c>
      <c r="E10" s="50" t="s">
        <v>1074</v>
      </c>
      <c r="G10" s="49" t="s">
        <v>972</v>
      </c>
      <c r="M10" s="49"/>
    </row>
    <row r="11" spans="1:13" x14ac:dyDescent="0.3">
      <c r="A11" s="47">
        <v>2</v>
      </c>
      <c r="B11" s="48" t="s">
        <v>979</v>
      </c>
      <c r="C11" s="47" t="s">
        <v>1039</v>
      </c>
      <c r="D11" s="50">
        <v>44111</v>
      </c>
      <c r="E11" s="50"/>
      <c r="G11" s="49" t="s">
        <v>972</v>
      </c>
      <c r="M11" s="49"/>
    </row>
    <row r="12" spans="1:13" x14ac:dyDescent="0.3">
      <c r="A12" s="47">
        <v>3</v>
      </c>
      <c r="B12" s="85" t="s">
        <v>734</v>
      </c>
      <c r="C12" s="52" t="s">
        <v>1040</v>
      </c>
      <c r="D12" s="52"/>
      <c r="E12" s="52"/>
      <c r="F12" s="63">
        <v>44113</v>
      </c>
      <c r="G12" s="49" t="s">
        <v>972</v>
      </c>
      <c r="M12" s="49"/>
    </row>
    <row r="13" spans="1:13" x14ac:dyDescent="0.3">
      <c r="A13" s="47">
        <v>4</v>
      </c>
      <c r="B13" s="85" t="s">
        <v>984</v>
      </c>
      <c r="C13" s="52" t="s">
        <v>1041</v>
      </c>
      <c r="D13" s="63">
        <v>44111</v>
      </c>
      <c r="E13" s="63" t="s">
        <v>1075</v>
      </c>
      <c r="F13" s="63">
        <v>44113</v>
      </c>
      <c r="G13" s="49" t="s">
        <v>972</v>
      </c>
      <c r="M13" s="49"/>
    </row>
    <row r="14" spans="1:13" x14ac:dyDescent="0.3">
      <c r="A14" s="47">
        <v>5</v>
      </c>
      <c r="B14" s="48" t="s">
        <v>1042</v>
      </c>
      <c r="M14" s="49"/>
    </row>
    <row r="15" spans="1:13" x14ac:dyDescent="0.3">
      <c r="A15" s="47">
        <v>6</v>
      </c>
      <c r="B15" s="48" t="s">
        <v>1043</v>
      </c>
      <c r="M15" s="49"/>
    </row>
    <row r="16" spans="1:13" x14ac:dyDescent="0.3">
      <c r="A16" s="47">
        <v>7</v>
      </c>
      <c r="B16" s="48" t="s">
        <v>1044</v>
      </c>
      <c r="M16" s="49"/>
    </row>
    <row r="17" spans="1:13" x14ac:dyDescent="0.3">
      <c r="A17" s="47">
        <v>8</v>
      </c>
      <c r="B17" s="48" t="s">
        <v>1045</v>
      </c>
      <c r="M17" s="49"/>
    </row>
    <row r="18" spans="1:13" x14ac:dyDescent="0.3">
      <c r="A18" s="47">
        <v>9</v>
      </c>
      <c r="B18" s="48" t="s">
        <v>1046</v>
      </c>
      <c r="M18" s="49"/>
    </row>
    <row r="19" spans="1:13" x14ac:dyDescent="0.3">
      <c r="A19" s="47">
        <v>10</v>
      </c>
      <c r="B19" s="48" t="s">
        <v>987</v>
      </c>
      <c r="C19" s="47" t="s">
        <v>1047</v>
      </c>
      <c r="D19" s="50">
        <v>44126</v>
      </c>
      <c r="E19" s="50"/>
      <c r="M19" s="49"/>
    </row>
    <row r="20" spans="1:13" x14ac:dyDescent="0.3">
      <c r="A20" s="47">
        <v>11</v>
      </c>
      <c r="B20" s="87" t="s">
        <v>995</v>
      </c>
      <c r="C20" s="86" t="s">
        <v>1041</v>
      </c>
      <c r="D20" s="88">
        <v>44113</v>
      </c>
      <c r="E20" s="88"/>
      <c r="F20" s="88">
        <v>44127</v>
      </c>
      <c r="M20" s="49"/>
    </row>
    <row r="21" spans="1:13" x14ac:dyDescent="0.3">
      <c r="A21" s="47">
        <v>12</v>
      </c>
      <c r="B21" s="48" t="s">
        <v>999</v>
      </c>
      <c r="C21" s="47" t="s">
        <v>1048</v>
      </c>
      <c r="D21" s="50">
        <v>44111</v>
      </c>
      <c r="E21" s="50"/>
      <c r="F21" s="50"/>
      <c r="G21" s="49" t="s">
        <v>972</v>
      </c>
      <c r="M21" s="49"/>
    </row>
    <row r="22" spans="1:13" x14ac:dyDescent="0.3">
      <c r="A22" s="47">
        <v>13</v>
      </c>
      <c r="B22" s="48" t="s">
        <v>1049</v>
      </c>
      <c r="M22" s="49"/>
    </row>
    <row r="23" spans="1:13" x14ac:dyDescent="0.3">
      <c r="A23" s="47">
        <v>14</v>
      </c>
      <c r="B23" s="48" t="s">
        <v>891</v>
      </c>
      <c r="D23" s="50">
        <v>44143</v>
      </c>
      <c r="F23" s="96"/>
      <c r="G23" s="53"/>
      <c r="I23" s="49" t="s">
        <v>972</v>
      </c>
      <c r="M23" s="49"/>
    </row>
    <row r="24" spans="1:13" x14ac:dyDescent="0.3">
      <c r="A24" s="47">
        <v>15</v>
      </c>
      <c r="B24" s="48" t="s">
        <v>1050</v>
      </c>
      <c r="G24" s="49" t="s">
        <v>1051</v>
      </c>
      <c r="H24" s="49" t="s">
        <v>972</v>
      </c>
      <c r="I24" s="49" t="s">
        <v>1052</v>
      </c>
      <c r="J24" s="49" t="s">
        <v>972</v>
      </c>
      <c r="M24" s="49"/>
    </row>
    <row r="25" spans="1:13" x14ac:dyDescent="0.3">
      <c r="A25" s="47">
        <v>16</v>
      </c>
      <c r="B25" s="48" t="s">
        <v>1053</v>
      </c>
      <c r="C25" s="47" t="s">
        <v>1054</v>
      </c>
      <c r="D25" s="50">
        <v>44114</v>
      </c>
      <c r="E25" s="50"/>
      <c r="F25" s="50">
        <v>44116</v>
      </c>
      <c r="G25" s="49" t="s">
        <v>1055</v>
      </c>
      <c r="H25" s="49" t="s">
        <v>972</v>
      </c>
      <c r="I25" s="49" t="s">
        <v>972</v>
      </c>
      <c r="J25" s="49" t="s">
        <v>972</v>
      </c>
      <c r="K25" s="49" t="s">
        <v>972</v>
      </c>
      <c r="M25" s="49"/>
    </row>
    <row r="26" spans="1:13" x14ac:dyDescent="0.3">
      <c r="A26" s="47">
        <v>17</v>
      </c>
      <c r="B26" s="48" t="s">
        <v>1056</v>
      </c>
      <c r="C26" s="47" t="s">
        <v>1054</v>
      </c>
      <c r="D26" s="50">
        <v>44114</v>
      </c>
      <c r="E26" s="50"/>
      <c r="F26" s="50">
        <v>44116</v>
      </c>
      <c r="G26" s="49" t="s">
        <v>972</v>
      </c>
      <c r="H26" s="49" t="s">
        <v>972</v>
      </c>
      <c r="I26" s="49" t="s">
        <v>972</v>
      </c>
      <c r="J26" s="49" t="s">
        <v>972</v>
      </c>
      <c r="K26" s="49" t="s">
        <v>972</v>
      </c>
      <c r="M26" s="49"/>
    </row>
    <row r="27" spans="1:13" x14ac:dyDescent="0.3">
      <c r="A27" s="47">
        <v>18</v>
      </c>
      <c r="B27" s="48" t="s">
        <v>1057</v>
      </c>
      <c r="G27" s="49" t="s">
        <v>972</v>
      </c>
      <c r="H27" s="49" t="s">
        <v>972</v>
      </c>
      <c r="I27" s="49" t="s">
        <v>972</v>
      </c>
      <c r="J27" s="49" t="s">
        <v>972</v>
      </c>
      <c r="M27" s="49"/>
    </row>
    <row r="28" spans="1:13" x14ac:dyDescent="0.3">
      <c r="A28" s="47">
        <v>19</v>
      </c>
      <c r="B28" s="82" t="s">
        <v>1058</v>
      </c>
      <c r="M28" s="49"/>
    </row>
    <row r="29" spans="1:13" x14ac:dyDescent="0.3">
      <c r="A29" s="47">
        <v>20</v>
      </c>
      <c r="B29" s="48" t="s">
        <v>1007</v>
      </c>
      <c r="C29" s="47" t="s">
        <v>1059</v>
      </c>
      <c r="D29" s="50">
        <v>44112</v>
      </c>
      <c r="E29" s="50"/>
      <c r="G29" s="49" t="s">
        <v>972</v>
      </c>
      <c r="M29" s="49"/>
    </row>
    <row r="30" spans="1:13" x14ac:dyDescent="0.3">
      <c r="A30" s="47">
        <v>21</v>
      </c>
      <c r="B30" s="48" t="s">
        <v>1060</v>
      </c>
      <c r="M30" s="49"/>
    </row>
    <row r="31" spans="1:13" x14ac:dyDescent="0.3">
      <c r="A31" s="47">
        <v>22</v>
      </c>
      <c r="B31" s="79" t="s">
        <v>1010</v>
      </c>
      <c r="C31" s="47" t="s">
        <v>1040</v>
      </c>
      <c r="D31" s="50">
        <v>44113</v>
      </c>
      <c r="E31" s="50"/>
      <c r="M31" s="49"/>
    </row>
    <row r="32" spans="1:13" x14ac:dyDescent="0.3">
      <c r="A32" s="47">
        <v>23</v>
      </c>
      <c r="B32" s="79" t="s">
        <v>1061</v>
      </c>
      <c r="M32" s="49"/>
    </row>
    <row r="33" spans="1:13" x14ac:dyDescent="0.3">
      <c r="A33" s="47">
        <v>24</v>
      </c>
      <c r="B33" s="48" t="s">
        <v>1062</v>
      </c>
      <c r="M33" s="49"/>
    </row>
    <row r="34" spans="1:13" x14ac:dyDescent="0.3">
      <c r="A34" s="47">
        <v>25</v>
      </c>
      <c r="B34" s="79" t="s">
        <v>1063</v>
      </c>
      <c r="M34" s="49"/>
    </row>
    <row r="35" spans="1:13" x14ac:dyDescent="0.3">
      <c r="A35" s="47">
        <v>26</v>
      </c>
      <c r="B35" s="48" t="s">
        <v>1012</v>
      </c>
      <c r="C35" s="47" t="s">
        <v>981</v>
      </c>
      <c r="D35" s="50">
        <v>44119</v>
      </c>
      <c r="E35" s="50"/>
      <c r="M35" s="49"/>
    </row>
    <row r="36" spans="1:13" x14ac:dyDescent="0.3">
      <c r="A36" s="47">
        <v>27</v>
      </c>
      <c r="B36" s="48" t="s">
        <v>1018</v>
      </c>
      <c r="C36" s="47" t="s">
        <v>1029</v>
      </c>
      <c r="D36" s="50">
        <v>44134</v>
      </c>
      <c r="E36" s="50"/>
      <c r="M36" s="49"/>
    </row>
    <row r="37" spans="1:13" x14ac:dyDescent="0.3">
      <c r="A37" s="47">
        <v>28</v>
      </c>
      <c r="B37" s="48" t="s">
        <v>1064</v>
      </c>
      <c r="M37" s="49"/>
    </row>
    <row r="38" spans="1:13" ht="20.5" customHeight="1" x14ac:dyDescent="0.3">
      <c r="A38" s="47">
        <v>29</v>
      </c>
      <c r="B38" s="79" t="s">
        <v>1019</v>
      </c>
      <c r="C38" s="78" t="s">
        <v>1333</v>
      </c>
      <c r="D38" s="78"/>
      <c r="E38" s="78"/>
      <c r="F38" s="89">
        <v>44121</v>
      </c>
      <c r="G38" s="90"/>
      <c r="H38" s="90"/>
      <c r="I38" s="90"/>
      <c r="J38" s="90"/>
      <c r="K38" s="90"/>
      <c r="M38" s="49"/>
    </row>
    <row r="39" spans="1:13" x14ac:dyDescent="0.3">
      <c r="A39" s="47">
        <v>30</v>
      </c>
      <c r="B39" s="82" t="s">
        <v>1021</v>
      </c>
      <c r="C39" s="47" t="s">
        <v>1333</v>
      </c>
      <c r="D39" s="50">
        <v>44121</v>
      </c>
      <c r="E39" s="50"/>
      <c r="M39" s="49"/>
    </row>
    <row r="40" spans="1:13" x14ac:dyDescent="0.3">
      <c r="A40" s="47">
        <v>31</v>
      </c>
      <c r="B40" s="48" t="s">
        <v>1022</v>
      </c>
      <c r="M40" s="49"/>
    </row>
    <row r="41" spans="1:13" x14ac:dyDescent="0.3">
      <c r="A41" s="47">
        <v>32</v>
      </c>
      <c r="B41" s="48" t="s">
        <v>1023</v>
      </c>
      <c r="C41" s="47" t="s">
        <v>1334</v>
      </c>
      <c r="D41" s="50">
        <v>44126</v>
      </c>
      <c r="E41" s="50"/>
      <c r="M41" s="49"/>
    </row>
    <row r="42" spans="1:13" x14ac:dyDescent="0.3">
      <c r="A42" s="47">
        <v>33</v>
      </c>
      <c r="B42" s="94" t="s">
        <v>1027</v>
      </c>
      <c r="C42" s="95" t="s">
        <v>1029</v>
      </c>
      <c r="D42" s="96">
        <v>44127</v>
      </c>
      <c r="E42" s="96"/>
      <c r="F42" s="96">
        <v>44134</v>
      </c>
      <c r="G42" s="97"/>
      <c r="H42" s="97"/>
      <c r="I42" s="97"/>
      <c r="J42" s="97"/>
      <c r="K42" s="97"/>
      <c r="M42" s="49"/>
    </row>
    <row r="43" spans="1:13" ht="23.5" customHeight="1" x14ac:dyDescent="0.35">
      <c r="A43" s="56">
        <v>34</v>
      </c>
      <c r="B43" s="57" t="s">
        <v>1068</v>
      </c>
      <c r="L43" s="161" t="s">
        <v>1065</v>
      </c>
      <c r="M43" s="92" t="s">
        <v>1066</v>
      </c>
    </row>
    <row r="44" spans="1:13" ht="29" x14ac:dyDescent="0.35">
      <c r="A44" s="56">
        <v>35</v>
      </c>
      <c r="B44" s="93" t="s">
        <v>1073</v>
      </c>
      <c r="L44" s="161" t="s">
        <v>1067</v>
      </c>
      <c r="M44" s="49"/>
    </row>
    <row r="45" spans="1:13" ht="26" x14ac:dyDescent="0.3">
      <c r="A45" s="109">
        <v>36</v>
      </c>
      <c r="B45" s="108" t="s">
        <v>1189</v>
      </c>
      <c r="C45" s="47" t="s">
        <v>104</v>
      </c>
      <c r="D45" s="50">
        <v>44147</v>
      </c>
      <c r="M45" s="49"/>
    </row>
    <row r="46" spans="1:13" x14ac:dyDescent="0.3">
      <c r="A46" s="47">
        <v>37</v>
      </c>
      <c r="B46" s="48" t="s">
        <v>1190</v>
      </c>
      <c r="M46" s="49"/>
    </row>
    <row r="47" spans="1:13" x14ac:dyDescent="0.3">
      <c r="A47" s="109">
        <v>38</v>
      </c>
      <c r="B47" s="48" t="s">
        <v>1207</v>
      </c>
      <c r="M47" s="49"/>
    </row>
    <row r="48" spans="1:13" x14ac:dyDescent="0.3">
      <c r="A48" s="47">
        <v>39</v>
      </c>
      <c r="B48" s="48" t="s">
        <v>1412</v>
      </c>
      <c r="M48" s="49"/>
    </row>
    <row r="49" spans="1:13" ht="14.5" x14ac:dyDescent="0.35">
      <c r="A49" s="109">
        <v>40</v>
      </c>
      <c r="B49" s="48" t="s">
        <v>1411</v>
      </c>
      <c r="L49" s="160" t="s">
        <v>1342</v>
      </c>
      <c r="M49" s="49"/>
    </row>
    <row r="50" spans="1:13" ht="14.5" x14ac:dyDescent="0.35">
      <c r="A50" s="47">
        <v>41</v>
      </c>
      <c r="B50" s="48" t="s">
        <v>1378</v>
      </c>
      <c r="L50" s="160" t="s">
        <v>1377</v>
      </c>
      <c r="M50" s="49"/>
    </row>
    <row r="51" spans="1:13" x14ac:dyDescent="0.3">
      <c r="A51" s="47">
        <v>42</v>
      </c>
      <c r="B51" s="48" t="s">
        <v>1380</v>
      </c>
      <c r="M51" s="49"/>
    </row>
    <row r="52" spans="1:13" ht="14.5" x14ac:dyDescent="0.35">
      <c r="A52" s="47">
        <v>43</v>
      </c>
      <c r="B52" s="48" t="s">
        <v>1410</v>
      </c>
      <c r="L52" s="160" t="s">
        <v>1409</v>
      </c>
      <c r="M52" s="49"/>
    </row>
    <row r="53" spans="1:13" ht="14.5" x14ac:dyDescent="0.35">
      <c r="A53" s="47">
        <v>44</v>
      </c>
      <c r="B53" s="48" t="s">
        <v>1428</v>
      </c>
      <c r="L53" s="160" t="s">
        <v>1427</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2020-12-15T22:03:06Z</dcterms:modified>
</cp:coreProperties>
</file>