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1008F578-0B8D-4502-A473-3D86BBFFB361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Tipo Información" sheetId="22" r:id="rId3"/>
    <sheet name="Estructura" sheetId="9" r:id="rId4"/>
    <sheet name="REG-PROV-COM" sheetId="18" r:id="rId5"/>
    <sheet name="Dinamica" sheetId="15" r:id="rId6"/>
    <sheet name="BD" sheetId="7" r:id="rId7"/>
    <sheet name="TD BD" sheetId="8" r:id="rId8"/>
    <sheet name="Parametros" sheetId="6" r:id="rId9"/>
    <sheet name="Temporalidad" sheetId="5" r:id="rId10"/>
    <sheet name="Territorio" sheetId="4" r:id="rId11"/>
    <sheet name="Tipo_Gráfico" sheetId="3" r:id="rId12"/>
    <sheet name="unidad_medida" sheetId="2" r:id="rId13"/>
    <sheet name="Categorias" sheetId="19" r:id="rId14"/>
    <sheet name="Responsables" sheetId="11" r:id="rId15"/>
  </sheets>
  <definedNames>
    <definedName name="_xlnm._FilterDatabase" localSheetId="6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4" hidden="1">'Responsables'!$A$1:$C$14</definedName>
    <definedName name="DatosExternos_1" localSheetId="12" hidden="1">unidad_medida!$A$10:$E$89</definedName>
    <definedName name="DatosExternos_2" localSheetId="11" hidden="1">Tipo_Gráfico!$A$1:$D$5</definedName>
    <definedName name="DatosExternos_3" localSheetId="13" hidden="1">Categorias!$A$12:$M$279</definedName>
    <definedName name="DatosExternos_3" localSheetId="10" hidden="1">Territorio!$B$10:$H$3171</definedName>
    <definedName name="DatosExternos_4" localSheetId="9" hidden="1">Temporalidad!$A$11:$G$1791</definedName>
    <definedName name="DatosExternos_5" localSheetId="8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3" l="1"/>
  <c r="B26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25" i="13"/>
  <c r="B24" i="13"/>
  <c r="B23" i="13"/>
  <c r="B22" i="13"/>
  <c r="B21" i="13"/>
  <c r="B20" i="13"/>
  <c r="B19" i="13"/>
  <c r="B6" i="13"/>
  <c r="B5" i="13"/>
  <c r="B4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N5" i="13" l="1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B28" i="13"/>
  <c r="B29" i="13"/>
  <c r="B30" i="13"/>
  <c r="B31" i="13"/>
  <c r="B32" i="13"/>
  <c r="B33" i="13"/>
  <c r="W32" i="13"/>
  <c r="W30" i="13"/>
  <c r="W29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T29" i="13" s="1"/>
  <c r="S30" i="13"/>
  <c r="T30" i="13" s="1"/>
  <c r="S31" i="13"/>
  <c r="T31" i="13" s="1"/>
  <c r="S32" i="13"/>
  <c r="S33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30" i="13"/>
  <c r="M31" i="13"/>
  <c r="M32" i="13"/>
  <c r="M29" i="13"/>
  <c r="M25" i="13"/>
  <c r="M26" i="13"/>
  <c r="M27" i="13"/>
  <c r="M28" i="13"/>
  <c r="M24" i="13"/>
  <c r="M33" i="13"/>
  <c r="M5" i="13"/>
  <c r="M6" i="13"/>
  <c r="M7" i="13"/>
  <c r="M8" i="13"/>
  <c r="M4" i="13"/>
  <c r="Z30" i="13"/>
  <c r="Z31" i="13"/>
  <c r="Z32" i="13"/>
  <c r="Z29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A29" i="13"/>
  <c r="Q29" i="13"/>
  <c r="R29" i="13"/>
  <c r="U29" i="13"/>
  <c r="X29" i="13"/>
  <c r="AB29" i="13"/>
  <c r="AC29" i="13"/>
  <c r="AD29" i="13"/>
  <c r="AE29" i="13"/>
  <c r="AE30" i="13" s="1"/>
  <c r="AE31" i="13" s="1"/>
  <c r="AE32" i="13" s="1"/>
  <c r="AF29" i="13"/>
  <c r="AG29" i="13"/>
  <c r="AH29" i="13"/>
  <c r="AI29" i="13"/>
  <c r="AJ29" i="13"/>
  <c r="AK29" i="13"/>
  <c r="AM29" i="13"/>
  <c r="AN29" i="13"/>
  <c r="AN30" i="13" s="1"/>
  <c r="AN31" i="13" s="1"/>
  <c r="AN32" i="13" s="1"/>
  <c r="AO29" i="13"/>
  <c r="AP29" i="13"/>
  <c r="AQ29" i="13"/>
  <c r="A30" i="13"/>
  <c r="Q30" i="13"/>
  <c r="R30" i="13"/>
  <c r="R31" i="13" s="1"/>
  <c r="U30" i="13"/>
  <c r="X30" i="13"/>
  <c r="AB30" i="13"/>
  <c r="AB31" i="13" s="1"/>
  <c r="AB32" i="13" s="1"/>
  <c r="AC30" i="13"/>
  <c r="AD30" i="13"/>
  <c r="AF30" i="13"/>
  <c r="AF31" i="13" s="1"/>
  <c r="AF32" i="13" s="1"/>
  <c r="AG30" i="13"/>
  <c r="AH30" i="13"/>
  <c r="AH31" i="13" s="1"/>
  <c r="AH32" i="13" s="1"/>
  <c r="AI30" i="13"/>
  <c r="AJ30" i="13"/>
  <c r="AK30" i="13"/>
  <c r="AM30" i="13"/>
  <c r="AO30" i="13"/>
  <c r="AO31" i="13" s="1"/>
  <c r="AO32" i="13" s="1"/>
  <c r="AP30" i="13"/>
  <c r="A31" i="13"/>
  <c r="W31" i="13"/>
  <c r="Q31" i="13"/>
  <c r="U31" i="13"/>
  <c r="X31" i="13"/>
  <c r="X32" i="13" s="1"/>
  <c r="AC31" i="13"/>
  <c r="AC32" i="13" s="1"/>
  <c r="AP32" i="13" s="1"/>
  <c r="AD31" i="13"/>
  <c r="AG31" i="13"/>
  <c r="AI31" i="13"/>
  <c r="AJ31" i="13"/>
  <c r="AK31" i="13"/>
  <c r="AM31" i="13"/>
  <c r="AP31" i="13"/>
  <c r="A32" i="13"/>
  <c r="Q32" i="13"/>
  <c r="T32" i="13"/>
  <c r="U32" i="13"/>
  <c r="AD32" i="13"/>
  <c r="AG32" i="13"/>
  <c r="AI32" i="13"/>
  <c r="AJ32" i="13"/>
  <c r="AK32" i="13"/>
  <c r="AM32" i="13"/>
  <c r="L33" i="13"/>
  <c r="AQ31" i="13" l="1"/>
  <c r="R32" i="13"/>
  <c r="AQ32" i="13" s="1"/>
  <c r="AQ30" i="13"/>
  <c r="AK28" i="13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R25" i="13"/>
  <c r="AQ25" i="13" s="1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AI33" i="13"/>
  <c r="AJ33" i="13"/>
  <c r="AK33" i="13"/>
  <c r="P33" i="13"/>
  <c r="AG33" i="13" s="1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O21" i="13" s="1"/>
  <c r="AO22" i="13" s="1"/>
  <c r="AO23" i="13" s="1"/>
  <c r="AO33" i="13" s="1"/>
  <c r="AN20" i="13"/>
  <c r="AN21" i="13" s="1"/>
  <c r="AN22" i="13" s="1"/>
  <c r="AN23" i="13" s="1"/>
  <c r="AN33" i="13" s="1"/>
  <c r="AM20" i="13"/>
  <c r="AM21" i="13" s="1"/>
  <c r="AM22" i="13" s="1"/>
  <c r="AM23" i="13" s="1"/>
  <c r="AM33" i="13" s="1"/>
  <c r="U20" i="13"/>
  <c r="T20" i="13"/>
  <c r="R20" i="13"/>
  <c r="AQ20" i="13" s="1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H20" i="13" s="1"/>
  <c r="AH21" i="13" s="1"/>
  <c r="AH22" i="13" s="1"/>
  <c r="AH23" i="13" s="1"/>
  <c r="AH33" i="13" s="1"/>
  <c r="AF15" i="13"/>
  <c r="AF16" i="13" s="1"/>
  <c r="AF17" i="13" s="1"/>
  <c r="AF18" i="13" s="1"/>
  <c r="AF19" i="13" s="1"/>
  <c r="AF20" i="13" s="1"/>
  <c r="AF21" i="13" s="1"/>
  <c r="AF22" i="13" s="1"/>
  <c r="AF23" i="13" s="1"/>
  <c r="AF33" i="13" s="1"/>
  <c r="AE15" i="13"/>
  <c r="AE16" i="13" s="1"/>
  <c r="AE17" i="13" s="1"/>
  <c r="AE18" i="13" s="1"/>
  <c r="AE19" i="13" s="1"/>
  <c r="AE20" i="13" s="1"/>
  <c r="AE21" i="13" s="1"/>
  <c r="AE22" i="13" s="1"/>
  <c r="AE23" i="13" s="1"/>
  <c r="AE33" i="13" s="1"/>
  <c r="AD15" i="13"/>
  <c r="AD16" i="13" s="1"/>
  <c r="AD17" i="13" s="1"/>
  <c r="AD18" i="13" s="1"/>
  <c r="AD19" i="13" s="1"/>
  <c r="AD20" i="13" s="1"/>
  <c r="AD21" i="13" s="1"/>
  <c r="AD22" i="13" s="1"/>
  <c r="AD23" i="13" s="1"/>
  <c r="AD33" i="13" s="1"/>
  <c r="U15" i="13"/>
  <c r="T15" i="13"/>
  <c r="R15" i="13"/>
  <c r="AQ15" i="13" s="1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R10" i="13"/>
  <c r="AQ10" i="13" s="1"/>
  <c r="Q10" i="13"/>
  <c r="A10" i="13"/>
  <c r="AQ9" i="13"/>
  <c r="AK9" i="13"/>
  <c r="AJ9" i="13"/>
  <c r="AI9" i="13"/>
  <c r="T9" i="13"/>
  <c r="Q9" i="13"/>
  <c r="A9" i="13"/>
  <c r="AD24" i="13" l="1"/>
  <c r="AD25" i="13" s="1"/>
  <c r="AD26" i="13" s="1"/>
  <c r="AD27" i="13" s="1"/>
  <c r="AD28" i="13" s="1"/>
  <c r="AE24" i="13"/>
  <c r="AE25" i="13" s="1"/>
  <c r="AE26" i="13" s="1"/>
  <c r="AE27" i="13" s="1"/>
  <c r="AE28" i="13" s="1"/>
  <c r="AF24" i="13"/>
  <c r="AF25" i="13" s="1"/>
  <c r="AF26" i="13" s="1"/>
  <c r="AF27" i="13" s="1"/>
  <c r="AF28" i="13" s="1"/>
  <c r="AH24" i="13"/>
  <c r="AH25" i="13" s="1"/>
  <c r="AH26" i="13" s="1"/>
  <c r="AH27" i="13" s="1"/>
  <c r="AH28" i="13" s="1"/>
  <c r="R26" i="13"/>
  <c r="R21" i="13"/>
  <c r="AQ21" i="13" s="1"/>
  <c r="R16" i="13"/>
  <c r="AQ16" i="13" s="1"/>
  <c r="R11" i="13"/>
  <c r="AQ11" i="13" s="1"/>
  <c r="AJ4" i="13"/>
  <c r="R27" i="13" l="1"/>
  <c r="AQ26" i="13"/>
  <c r="R22" i="13"/>
  <c r="AQ22" i="13" s="1"/>
  <c r="R17" i="13"/>
  <c r="AQ17" i="13" s="1"/>
  <c r="R12" i="13"/>
  <c r="AQ12" i="13" s="1"/>
  <c r="Q5" i="13"/>
  <c r="Q6" i="13"/>
  <c r="Q7" i="13"/>
  <c r="Q8" i="13"/>
  <c r="Q33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33" i="13"/>
  <c r="A5" i="13"/>
  <c r="A6" i="13"/>
  <c r="A7" i="13"/>
  <c r="A8" i="13"/>
  <c r="A4" i="13"/>
  <c r="Z33" i="13"/>
  <c r="AQ33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U33" i="13"/>
  <c r="R28" i="13" l="1"/>
  <c r="AQ28" i="13" s="1"/>
  <c r="AQ27" i="13"/>
  <c r="R23" i="13"/>
  <c r="AQ23" i="13" s="1"/>
  <c r="R18" i="13"/>
  <c r="AQ18" i="13" s="1"/>
  <c r="R13" i="13"/>
  <c r="AQ13" i="13" s="1"/>
  <c r="T33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AP4" i="13"/>
  <c r="AQ4" i="13"/>
  <c r="T4" i="13"/>
  <c r="AH5" i="13"/>
  <c r="AG4" i="13"/>
  <c r="W33" i="13" l="1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I5" i="13"/>
  <c r="AO5" i="13"/>
  <c r="AO6" i="13" s="1"/>
  <c r="AO7" i="13" s="1"/>
  <c r="AO8" i="13" s="1"/>
  <c r="AN5" i="13"/>
  <c r="AN6" i="13" s="1"/>
  <c r="AN7" i="13" s="1"/>
  <c r="AN8" i="13" s="1"/>
  <c r="AA33" i="13" l="1"/>
  <c r="AA24" i="13"/>
  <c r="AA25" i="13" s="1"/>
  <c r="AA26" i="13" s="1"/>
  <c r="AA27" i="13" s="1"/>
  <c r="AA28" i="13" s="1"/>
  <c r="AA29" i="13" s="1"/>
  <c r="AA30" i="13" s="1"/>
  <c r="AA31" i="13" s="1"/>
  <c r="AA32" i="13" s="1"/>
  <c r="AB33" i="13"/>
  <c r="AB24" i="13"/>
  <c r="AB25" i="13" s="1"/>
  <c r="AB26" i="13" s="1"/>
  <c r="AB27" i="13" s="1"/>
  <c r="AB28" i="13" s="1"/>
  <c r="X14" i="13"/>
  <c r="X15" i="13" s="1"/>
  <c r="X16" i="13" s="1"/>
  <c r="X17" i="13" s="1"/>
  <c r="X18" i="13" s="1"/>
  <c r="X19" i="13" s="1"/>
  <c r="X20" i="13" s="1"/>
  <c r="X21" i="13" s="1"/>
  <c r="X22" i="13" s="1"/>
  <c r="X23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X33" i="13" l="1"/>
  <c r="X24" i="13"/>
  <c r="X25" i="13" s="1"/>
  <c r="X26" i="13" s="1"/>
  <c r="X27" i="13" s="1"/>
  <c r="X28" i="13" s="1"/>
  <c r="AC11" i="13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0" i="13" l="1"/>
  <c r="AP19" i="13"/>
  <c r="AC21" i="13" l="1"/>
  <c r="AP20" i="13"/>
  <c r="AC22" i="13" l="1"/>
  <c r="AP21" i="13"/>
  <c r="AC23" i="13" l="1"/>
  <c r="AC24" i="13" s="1"/>
  <c r="AP22" i="13"/>
  <c r="AC25" i="13" l="1"/>
  <c r="AP24" i="13"/>
  <c r="AC33" i="13"/>
  <c r="AP33" i="13" s="1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<sst xmlns="http://schemas.openxmlformats.org/spreadsheetml/2006/main" count="31055" uniqueCount="14165">
  <si>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</si>
  <si>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</si>
  <si>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</si>
  <si>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</si>
  <si>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</si>
  <si>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</si>
  <si>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</si>
  <si>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</si>
  <si>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</si>
  <si>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</si>
  <si>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</si>
  <si>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</si>
  <si>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</si>
  <si>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</si>
  <si>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</si>
  <si>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</si>
  <si>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</si>
  <si>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</si>
  <si>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</si>
  <si>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</si>
  <si>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</si>
  <si>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</si>
  <si>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</si>
  <si>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</si>
  <si>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</si>
  <si>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</si>
  <si>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</si>
  <si>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</si>
  <si>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</si>
  <si>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</si>
  <si>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</si>
  <si>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</si>
  <si>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</si>
  <si>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</si>
  <si>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</si>
  <si>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</si>
  <si>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</si>
  <si>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</si>
  <si>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</si>
  <si>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</si>
  <si>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</si>
  <si>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</si>
  <si>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</si>
  <si>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</si>
  <si>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</si>
  <si>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</si>
  <si>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</si>
  <si>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</si>
  <si>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</si>
  <si>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</si>
  <si>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</si>
  <si>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</si>
  <si>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</si>
  <si>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</si>
  <si>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</si>
  <si>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</si>
  <si>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</si>
  <si>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</si>
  <si>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</si>
  <si>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</si>
  <si>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</si>
  <si>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</si>
  <si>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</si>
  <si>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</si>
  <si>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</si>
  <si>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</si>
  <si>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</si>
  <si>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</si>
  <si>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</si>
  <si>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</si>
  <si>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</si>
  <si>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</si>
  <si>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</si>
  <si>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</si>
  <si>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</si>
  <si>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</si>
  <si>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</si>
  <si>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</si>
  <si>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</si>
  <si>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</si>
  <si>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</si>
  <si>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</si>
  <si>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</si>
  <si>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</si>
  <si>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</si>
  <si>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</si>
  <si>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</si>
  <si>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</si>
  <si>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</si>
  <si>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</si>
  <si>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</si>
  <si>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</si>
  <si>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</si>
  <si>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</si>
  <si>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</si>
  <si>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</si>
  <si>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</si>
  <si>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</si>
  <si>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</si>
  <si>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</si>
  <si>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</si>
  <si>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</si>
  <si>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</si>
  <si>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</si>
  <si>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</si>
  <si>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</si>
  <si>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</si>
  <si>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</si>
  <si>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</si>
  <si>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</si>
  <si>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</si>
  <si>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</si>
  <si>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</si>
  <si>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</si>
  <si>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</si>
  <si>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</si>
  <si>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</si>
  <si>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</si>
  <si>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</si>
  <si>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</si>
  <si>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</si>
  <si>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</si>
  <si>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</si>
  <si>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</si>
  <si>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</si>
  <si>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</si>
  <si>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</si>
  <si>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</si>
  <si>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</si>
  <si>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</si>
  <si>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</si>
  <si>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</si>
  <si>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</si>
  <si>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</si>
  <si>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</si>
  <si>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</si>
  <si>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</si>
  <si>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</si>
  <si>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</si>
  <si>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</si>
  <si>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</si>
  <si>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</si>
  <si>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</si>
  <si>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</si>
  <si>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</si>
  <si>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</si>
  <si>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</si>
  <si>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</si>
  <si>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</si>
  <si>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</si>
  <si>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</si>
  <si>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</si>
  <si>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</si>
  <si>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</si>
  <si>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</si>
  <si>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</si>
  <si>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</si>
  <si>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</si>
  <si>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</si>
  <si>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</si>
  <si>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</si>
  <si>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</si>
  <si>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</si>
  <si>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</si>
  <si>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</si>
  <si>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</si>
  <si>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</si>
  <si>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</si>
  <si>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</si>
  <si>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</si>
  <si>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</si>
  <si>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</si>
  <si>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</si>
  <si>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</si>
  <si>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</si>
  <si>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</si>
  <si>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</si>
  <si>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</si>
  <si>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</si>
  <si>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</si>
  <si>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</si>
  <si>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</si>
  <si>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</si>
  <si>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</si>
  <si>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</si>
  <si>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</si>
  <si>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</si>
  <si>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</si>
  <si>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</si>
  <si>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</si>
  <si>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</si>
  <si>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</si>
  <si>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</si>
  <si>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</si>
  <si>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</si>
  <si>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</si>
  <si>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</si>
  <si>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</si>
  <si>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</si>
  <si>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</si>
  <si>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</si>
  <si>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</si>
  <si>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</si>
  <si>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</si>
  <si>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</si>
  <si>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</si>
  <si>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</si>
  <si>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</si>
  <si>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</si>
  <si>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</si>
  <si>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</si>
  <si>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</si>
  <si>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</si>
  <si>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</si>
  <si>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</si>
  <si>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</si>
  <si>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</si>
  <si>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</si>
  <si>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</si>
  <si>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</si>
  <si>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</si>
  <si>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</si>
  <si>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</si>
  <si>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</si>
  <si>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</si>
  <si>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</si>
  <si>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</si>
  <si>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</si>
  <si>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</si>
  <si>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</si>
  <si>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</si>
  <si>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</si>
  <si>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</si>
  <si>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</si>
  <si>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</si>
  <si>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</si>
  <si>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</si>
  <si>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</si>
  <si>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</si>
  <si>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</si>
  <si>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</si>
  <si>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</si>
  <si>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</si>
  <si>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</si>
  <si>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</si>
  <si>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</si>
  <si>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</si>
  <si>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</si>
  <si>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</si>
  <si>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</si>
  <si>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</si>
  <si>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</si>
  <si>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</si>
  <si>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</si>
  <si>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</si>
  <si>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</si>
  <si>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</si>
  <si>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</si>
  <si>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</si>
  <si>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</si>
  <si>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</si>
  <si>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</si>
  <si>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</si>
  <si>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</si>
  <si>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</si>
  <si>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</si>
  <si>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</si>
  <si>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</si>
  <si>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</si>
  <si>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</si>
  <si>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</si>
  <si>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</si>
  <si>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</si>
  <si>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</si>
  <si>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</si>
  <si>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</si>
  <si>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</si>
  <si>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</si>
  <si>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</si>
  <si>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</si>
  <si>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</si>
  <si>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</si>
  <si>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</si>
  <si>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</si>
  <si>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</si>
  <si>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</si>
  <si>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</si>
  <si>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</si>
  <si>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</si>
  <si>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</si>
  <si>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</si>
  <si>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</si>
  <si>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</si>
  <si>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</si>
  <si>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</si>
  <si>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</si>
  <si>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</si>
  <si>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</si>
  <si>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</si>
  <si>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</si>
  <si>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</si>
  <si>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</si>
  <si>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</si>
  <si>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</si>
  <si>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</si>
  <si>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</si>
  <si>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</si>
  <si>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</si>
  <si>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</si>
  <si>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</si>
  <si>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</si>
  <si>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</si>
  <si>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</si>
  <si>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</si>
  <si>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</si>
  <si>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</si>
  <si>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</si>
  <si>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</si>
  <si>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</si>
  <si>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</si>
  <si>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</si>
  <si>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</si>
  <si>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</si>
  <si>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</si>
  <si>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</si>
  <si>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</si>
  <si>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</si>
  <si>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</si>
  <si>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</si>
  <si>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</si>
  <si>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</si>
  <si>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</si>
  <si>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</si>
  <si>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</si>
  <si>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</si>
  <si>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</si>
  <si>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</si>
  <si>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</si>
  <si>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</si>
  <si>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</si>
  <si>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</si>
  <si>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</si>
  <si>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</si>
  <si>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</si>
  <si>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</si>
  <si>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</si>
  <si>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</si>
  <si>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</si>
  <si>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</si>
  <si>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</si>
  <si>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</si>
  <si>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</si>
  <si>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</si>
  <si>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</si>
  <si>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</si>
  <si>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</si>
  <si>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</si>
  <si>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</si>
  <si>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</si>
  <si>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</si>
  <si>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</si>
  <si>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</si>
  <si>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</si>
  <si>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</si>
  <si>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</si>
  <si>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</si>
  <si>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</si>
  <si>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</si>
  <si>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</si>
  <si>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</si>
  <si>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</si>
  <si>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</si>
  <si>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</si>
  <si>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</si>
  <si>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</si>
  <si>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</si>
  <si>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</si>
  <si>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</si>
  <si>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</si>
  <si>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</si>
  <si>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</si>
  <si>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</si>
  <si>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</si>
  <si>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</si>
  <si>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</si>
  <si>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</si>
  <si>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</si>
  <si>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</si>
  <si>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</si>
  <si>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</si>
  <si>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</si>
  <si>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</si>
  <si>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</si>
  <si>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</si>
  <si>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</si>
  <si>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</si>
  <si>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</si>
  <si>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</si>
  <si>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</si>
  <si>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</si>
  <si>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</si>
  <si>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</si>
  <si>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</si>
  <si>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</si>
  <si>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</si>
  <si>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</si>
  <si>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</si>
  <si>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</si>
  <si>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</si>
  <si>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</si>
  <si>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</si>
  <si>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</si>
  <si>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</si>
  <si>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</si>
  <si>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</si>
  <si>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</si>
  <si>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</si>
  <si>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</si>
  <si>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</si>
  <si>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</si>
  <si>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</si>
  <si>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</si>
  <si>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</si>
  <si>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</si>
  <si>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</si>
  <si>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</si>
  <si>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</si>
  <si>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</si>
  <si>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</si>
  <si>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</si>
  <si>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</si>
  <si>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</si>
  <si>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</si>
  <si>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</si>
  <si>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</si>
  <si>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</si>
  <si>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</si>
  <si>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</si>
  <si>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</si>
  <si>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</si>
  <si>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</si>
  <si>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</si>
  <si>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</si>
  <si>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</si>
  <si>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</si>
  <si>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</si>
  <si>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</si>
  <si>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</si>
  <si>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</si>
  <si>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</si>
  <si>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</si>
  <si>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</si>
  <si>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</si>
  <si>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</si>
  <si>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</si>
  <si>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</si>
  <si>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</si>
  <si>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</si>
  <si>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</si>
  <si>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</si>
  <si>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</si>
  <si>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</si>
  <si>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</si>
  <si>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</si>
  <si>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</si>
  <si>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</si>
  <si>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</si>
  <si>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</si>
  <si>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</si>
  <si>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</si>
  <si>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</si>
  <si>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</si>
  <si>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</si>
  <si>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</si>
  <si>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</si>
  <si>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</si>
  <si>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</si>
  <si>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</si>
  <si>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</si>
  <si>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</si>
  <si>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</si>
  <si>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</si>
  <si>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</si>
  <si>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</si>
  <si>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</si>
  <si>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</si>
  <si>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</si>
  <si>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</si>
  <si>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</si>
  <si>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</si>
  <si>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</si>
  <si>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</si>
  <si>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</si>
  <si>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</si>
  <si>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</si>
  <si>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</si>
  <si>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</si>
  <si>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</si>
  <si>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</si>
  <si>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</si>
  <si>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</si>
  <si>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</si>
  <si>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</si>
  <si>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</si>
  <si>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</si>
  <si>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</si>
  <si>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</si>
  <si>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</si>
  <si>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</si>
  <si>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</si>
  <si>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</si>
  <si>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</si>
  <si>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</si>
  <si>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</si>
  <si>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</si>
  <si>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</si>
  <si>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</si>
  <si>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</si>
  <si>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</si>
  <si>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</si>
  <si>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</si>
  <si>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</si>
  <si>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</si>
  <si>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</si>
  <si>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</si>
  <si>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</si>
  <si>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</si>
  <si>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</si>
  <si>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</si>
  <si>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</si>
  <si>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</si>
  <si>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</si>
  <si>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</si>
  <si>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</si>
  <si>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</si>
  <si>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</si>
  <si>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</si>
  <si>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</si>
  <si>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</si>
  <si>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</si>
  <si>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</si>
  <si>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</si>
  <si>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</si>
  <si>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</si>
  <si>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</si>
  <si>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</si>
  <si>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</si>
  <si>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</si>
  <si>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</si>
  <si>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</si>
  <si>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</si>
  <si>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</si>
  <si>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</si>
  <si>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</si>
  <si>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</si>
  <si>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</si>
  <si>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</si>
  <si>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</si>
  <si>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</si>
  <si>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</si>
  <si>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</si>
  <si>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</si>
  <si>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</si>
  <si>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</si>
  <si>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</si>
  <si>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</si>
  <si>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</si>
  <si>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</si>
  <si>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</si>
  <si>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</si>
  <si>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</si>
  <si>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</si>
  <si>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</si>
  <si>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</si>
  <si>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</si>
  <si>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</si>
  <si>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</si>
  <si>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</si>
  <si>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</si>
  <si>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</si>
  <si>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</si>
  <si>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</si>
  <si>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</si>
  <si>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</si>
  <si>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</si>
  <si>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</si>
  <si>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</si>
  <si>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</si>
  <si>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</si>
  <si>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</si>
  <si>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</si>
  <si>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</si>
  <si>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</si>
  <si>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</si>
  <si>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</si>
  <si>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</si>
  <si>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</si>
  <si>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</si>
  <si>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</si>
  <si>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</si>
  <si>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</si>
  <si>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</si>
  <si>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</si>
  <si>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</si>
  <si>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</si>
  <si>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</si>
  <si>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</si>
  <si>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</si>
  <si>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</si>
  <si>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</si>
  <si>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</si>
  <si>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</si>
  <si>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</si>
  <si>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</si>
  <si>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</si>
  <si>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</si>
  <si>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</si>
  <si>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</si>
  <si>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</si>
  <si>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</si>
  <si>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</si>
  <si>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</si>
  <si>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</si>
  <si>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</si>
  <si>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</si>
  <si>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</si>
  <si>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</si>
  <si>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</si>
  <si>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</si>
  <si>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</si>
  <si>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</si>
  <si>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</si>
  <si>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</si>
  <si>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</si>
  <si>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</si>
  <si>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</si>
  <si>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</si>
  <si>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</si>
  <si>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</si>
  <si>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</si>
  <si>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</si>
  <si>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</si>
  <si>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</si>
  <si>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</si>
  <si>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</si>
  <si>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</si>
  <si>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</si>
  <si>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</si>
  <si>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</si>
  <si>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</si>
  <si>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</si>
  <si>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</si>
  <si>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</si>
  <si>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</si>
  <si>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</si>
  <si>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</si>
  <si>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</si>
  <si>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</si>
  <si>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</si>
  <si>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</si>
  <si>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</si>
  <si>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</si>
  <si>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</si>
  <si>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</si>
  <si>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</si>
  <si>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</si>
  <si>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</si>
  <si>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</si>
  <si>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</si>
  <si>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</si>
  <si>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</si>
  <si>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</si>
  <si>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</si>
  <si>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</si>
  <si>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</si>
  <si>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</si>
  <si>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</si>
  <si>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</si>
  <si>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</si>
  <si>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</si>
  <si>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</si>
  <si>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</si>
  <si>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</si>
  <si>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</si>
  <si>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</si>
  <si>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</si>
  <si>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</si>
  <si>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</si>
  <si>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</si>
  <si>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</si>
  <si>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</si>
  <si>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</si>
  <si>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</si>
  <si>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</si>
  <si>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</si>
  <si>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</si>
  <si>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</si>
  <si>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</si>
  <si>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</si>
  <si>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</si>
  <si>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</si>
  <si>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</si>
  <si>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</si>
  <si>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</si>
  <si>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</si>
  <si>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</si>
  <si>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</si>
  <si>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</si>
  <si>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</si>
  <si>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</si>
  <si>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</si>
  <si>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</si>
  <si>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</si>
  <si>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</si>
  <si>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</si>
  <si>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</si>
  <si>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</si>
  <si>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</si>
  <si>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</si>
  <si>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</si>
  <si>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</si>
  <si>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</si>
  <si>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</si>
  <si>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</si>
  <si>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</si>
  <si>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</si>
  <si>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</si>
  <si>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</si>
  <si>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</si>
  <si>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</si>
  <si>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</si>
  <si>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</si>
  <si>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</si>
  <si>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</si>
  <si>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</si>
  <si>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</si>
  <si>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</si>
  <si>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</si>
  <si>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</si>
  <si>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</si>
  <si>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</si>
  <si>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</si>
  <si>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</si>
  <si>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</si>
  <si>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</si>
  <si>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</si>
  <si>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</si>
  <si>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</si>
  <si>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</si>
  <si>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</si>
  <si>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</si>
  <si>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</si>
  <si>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</si>
  <si>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</si>
  <si>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</si>
  <si>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</si>
  <si>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</si>
  <si>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</si>
  <si>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</si>
  <si>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</si>
  <si>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</si>
  <si>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</si>
  <si>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</si>
  <si>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</si>
  <si>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</si>
  <si>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</si>
  <si>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</si>
  <si>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</si>
  <si>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</si>
  <si>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</si>
  <si>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</si>
  <si>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</si>
  <si>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</si>
  <si>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</si>
  <si>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</si>
  <si>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</si>
  <si>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</si>
  <si>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</si>
  <si>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</si>
  <si>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</si>
  <si>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</si>
  <si>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</si>
  <si>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</si>
  <si>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</si>
  <si>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</si>
  <si>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</si>
  <si>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</si>
  <si>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</si>
  <si>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</si>
  <si>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</si>
  <si>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</si>
  <si>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</si>
  <si>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</si>
  <si>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</si>
  <si>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</si>
  <si>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</si>
  <si>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</si>
  <si>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</si>
  <si>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</si>
  <si>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</si>
  <si>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</si>
  <si>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</si>
  <si>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</si>
  <si>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</si>
  <si>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</si>
  <si>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</si>
  <si>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</si>
  <si>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</si>
  <si>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</si>
  <si>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</si>
  <si>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</si>
  <si>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</si>
  <si>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</si>
  <si>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</si>
  <si>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</si>
  <si>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</si>
  <si>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</si>
  <si>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</si>
  <si>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</si>
  <si>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</si>
  <si>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</si>
  <si>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</si>
  <si>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</si>
  <si>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</si>
  <si>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</si>
  <si>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</si>
  <si>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</si>
  <si>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</si>
  <si>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</si>
  <si>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</si>
  <si>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</si>
  <si>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</si>
  <si>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</si>
  <si>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</si>
  <si>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</si>
  <si>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</si>
  <si>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</si>
  <si>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</si>
  <si>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</si>
  <si>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</si>
  <si>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</si>
  <si>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</si>
  <si>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</si>
  <si>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</si>
  <si>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</si>
  <si>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</si>
  <si>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</si>
  <si>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</si>
  <si>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</si>
  <si>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</si>
  <si>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</si>
  <si>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</si>
  <si>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</si>
  <si>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</si>
  <si>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</si>
  <si>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</si>
  <si>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</si>
  <si>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</si>
  <si>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</si>
  <si>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</si>
  <si>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</si>
  <si>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</si>
  <si>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</si>
  <si>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</si>
  <si>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</si>
  <si>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</si>
  <si>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</si>
  <si>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</si>
  <si>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</si>
  <si>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</si>
  <si>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</si>
  <si>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</si>
  <si>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</si>
  <si>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</si>
  <si>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</si>
  <si>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</si>
  <si>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</si>
  <si>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</si>
  <si>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</si>
  <si>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</si>
  <si>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</si>
  <si>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</si>
  <si>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</si>
  <si>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</si>
  <si>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</si>
  <si>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</si>
  <si>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</si>
  <si>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</si>
  <si>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</si>
  <si>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</si>
  <si>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</si>
  <si>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</si>
  <si>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</si>
  <si>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</si>
  <si>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</si>
  <si>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</si>
  <si>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</si>
  <si>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</si>
  <si>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</si>
  <si>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</si>
  <si>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</si>
  <si>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</si>
  <si>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</si>
  <si>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</si>
  <si>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</si>
  <si>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</si>
  <si>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</si>
  <si>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</si>
  <si>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</si>
  <si>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</si>
  <si>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</si>
  <si>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</si>
  <si>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</si>
  <si>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</si>
  <si>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</si>
  <si>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</si>
  <si>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</si>
  <si>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</si>
  <si>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</si>
  <si>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</si>
  <si>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</si>
  <si>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</si>
  <si>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</si>
  <si>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</si>
  <si>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</si>
  <si>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</si>
  <si>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</si>
  <si>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</si>
  <si>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</si>
  <si>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</si>
  <si>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</si>
  <si>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</si>
  <si>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</si>
  <si>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</si>
  <si>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</si>
  <si>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</si>
  <si>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</si>
  <si>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</si>
  <si>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</si>
  <si>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</si>
  <si>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</si>
  <si>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</si>
  <si>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</si>
  <si>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</si>
  <si>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</si>
  <si>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</si>
  <si>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</si>
  <si>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</si>
  <si>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</si>
  <si>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</si>
  <si>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</si>
  <si>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</si>
  <si>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</si>
  <si>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</si>
  <si>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</si>
  <si>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</si>
  <si>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</si>
  <si>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</si>
  <si>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</si>
  <si>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</si>
  <si>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</si>
  <si>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</si>
  <si>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</si>
  <si>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</si>
  <si>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</si>
  <si>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</si>
  <si>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</si>
  <si>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</si>
  <si>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</si>
  <si>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</si>
  <si>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</si>
  <si>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</si>
  <si>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</si>
  <si>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</si>
  <si>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</si>
  <si>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</si>
  <si>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</si>
  <si>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</si>
  <si>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</si>
  <si>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</si>
  <si>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</si>
  <si>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</si>
  <si>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</si>
  <si>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</si>
  <si>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</si>
  <si>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</si>
  <si>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</si>
  <si>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</si>
  <si>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</si>
  <si>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</si>
  <si>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</si>
  <si>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</si>
  <si>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</si>
  <si>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</si>
  <si>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</si>
  <si>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</si>
  <si>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</si>
  <si>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</si>
  <si>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</si>
  <si>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</si>
  <si>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</si>
  <si>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</si>
  <si>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</si>
  <si>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</si>
  <si>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</si>
  <si>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</si>
  <si>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</si>
  <si>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</si>
  <si>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</si>
  <si>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</si>
  <si>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</si>
  <si>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</si>
  <si>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</si>
  <si>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</si>
  <si>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</si>
  <si>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</si>
  <si>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</si>
  <si>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</si>
  <si>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</si>
  <si>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</si>
  <si>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</si>
  <si>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</si>
  <si>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</si>
  <si>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</si>
  <si>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</si>
  <si>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</si>
  <si>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</si>
  <si>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</si>
  <si>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</si>
  <si>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</si>
  <si>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</si>
  <si>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</si>
  <si>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</si>
  <si>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</si>
  <si>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</si>
  <si>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</si>
  <si>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</si>
  <si>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</si>
  <si>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</si>
  <si>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</si>
  <si>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</si>
  <si>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</si>
  <si>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</si>
  <si>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</si>
  <si>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</si>
  <si>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</si>
  <si>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</si>
  <si>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</si>
  <si>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</si>
  <si>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</si>
  <si>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</si>
  <si>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</si>
  <si>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</si>
  <si>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</si>
  <si>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</si>
  <si>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</si>
  <si>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</si>
  <si>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</si>
  <si>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</si>
  <si>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</si>
  <si>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</si>
  <si>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</si>
  <si>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</si>
  <si>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</si>
  <si>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</si>
  <si>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</si>
  <si>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</si>
  <si>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</si>
  <si>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</si>
  <si>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</si>
  <si>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</si>
  <si>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</si>
  <si>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</si>
  <si>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</si>
  <si>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</si>
  <si>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</si>
  <si>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</si>
  <si>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</si>
  <si>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</si>
  <si>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</si>
  <si>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</si>
  <si>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</si>
  <si>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</si>
  <si>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</si>
  <si>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</si>
  <si>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</si>
  <si>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</si>
  <si>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</si>
  <si>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</si>
  <si>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</si>
  <si>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</si>
  <si>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</si>
  <si>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</si>
  <si>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</si>
  <si>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</si>
  <si>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</si>
  <si>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</si>
  <si>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</si>
  <si>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</si>
  <si>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</si>
  <si>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</si>
  <si>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</si>
  <si>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</si>
  <si>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</si>
  <si>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</si>
  <si>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</si>
  <si>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</si>
  <si>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</si>
  <si>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</si>
  <si>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</si>
  <si>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</si>
  <si>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</si>
  <si>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</si>
  <si>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</si>
  <si>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</si>
  <si>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</si>
  <si>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</si>
  <si>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</si>
  <si>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</si>
  <si>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</si>
  <si>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</si>
  <si>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</si>
  <si>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</si>
  <si>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</si>
  <si>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</si>
  <si>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</si>
  <si>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</si>
  <si>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</si>
  <si>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</si>
  <si>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</si>
  <si>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</si>
  <si>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</si>
  <si>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</si>
  <si>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</si>
  <si>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</si>
  <si>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</si>
  <si>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</si>
  <si>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</si>
  <si>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</si>
  <si>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</si>
  <si>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</si>
  <si>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</si>
  <si>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</si>
  <si>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</si>
  <si>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</si>
  <si>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</si>
  <si>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</si>
  <si>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</si>
  <si>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</si>
  <si>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</si>
  <si>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</si>
  <si>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</si>
  <si>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</si>
  <si>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</si>
  <si>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</si>
  <si>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</si>
  <si>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</si>
  <si>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</si>
  <si>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</si>
  <si>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</si>
  <si>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</si>
  <si>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</si>
  <si>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</si>
  <si>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</si>
  <si>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</si>
  <si>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</si>
  <si>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</si>
  <si>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</si>
  <si>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</si>
  <si>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</si>
  <si>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</si>
  <si>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</si>
  <si>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</si>
  <si>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</si>
  <si>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</si>
  <si>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</si>
  <si>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</si>
  <si>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</si>
  <si>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</si>
  <si>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</si>
  <si>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</si>
  <si>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</si>
  <si>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</si>
  <si>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</si>
  <si>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</si>
  <si>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</si>
  <si>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</si>
  <si>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</si>
  <si>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</si>
  <si>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</si>
  <si>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</si>
  <si>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</si>
  <si>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</si>
  <si>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</si>
  <si>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</si>
  <si>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</si>
  <si>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</si>
  <si>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</si>
  <si>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</si>
  <si>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</si>
  <si>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</si>
  <si>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</si>
  <si>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</si>
  <si>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</si>
  <si>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</si>
  <si>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</si>
  <si>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</si>
  <si>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</si>
  <si>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</si>
  <si>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</si>
  <si>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</si>
  <si>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</si>
  <si>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</si>
  <si>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</si>
  <si>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</si>
  <si>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</si>
  <si>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</si>
  <si>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</si>
  <si>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</si>
  <si>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</si>
  <si>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</si>
  <si>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</si>
  <si>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</si>
  <si>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</si>
  <si>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</si>
  <si>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</si>
  <si>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</si>
  <si>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</si>
  <si>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</si>
  <si>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</si>
  <si>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</si>
  <si>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</si>
  <si>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</si>
  <si>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</si>
  <si>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</si>
  <si>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</si>
  <si>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</si>
  <si>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</si>
  <si>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</si>
  <si>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</si>
  <si>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</si>
  <si>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</si>
  <si>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</si>
  <si>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</si>
  <si>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</si>
  <si>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</si>
  <si>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</si>
  <si>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</si>
  <si>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</si>
  <si>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</si>
  <si>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</si>
  <si>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</si>
  <si>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</si>
  <si>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</si>
  <si>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</si>
  <si>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</si>
  <si>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</si>
  <si>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</si>
  <si>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</si>
  <si>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</si>
  <si>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</si>
  <si>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</si>
  <si>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</si>
  <si>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</si>
  <si>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</si>
  <si>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</si>
  <si>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</si>
  <si>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</si>
  <si>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</si>
  <si>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</si>
  <si>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</si>
  <si>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</si>
  <si>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</si>
  <si>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</si>
  <si>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</si>
  <si>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</si>
  <si>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</si>
  <si>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</si>
  <si>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</si>
  <si>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</si>
  <si>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</si>
  <si>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</si>
  <si>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</si>
  <si>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</si>
  <si>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</si>
  <si>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</si>
  <si>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</si>
  <si>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</si>
  <si>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</si>
  <si>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</si>
  <si>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</si>
  <si>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</si>
  <si>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</si>
  <si>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</si>
  <si>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</si>
  <si>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</si>
  <si>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</si>
  <si>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</si>
  <si>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</si>
  <si>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</si>
  <si>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</si>
  <si>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</si>
  <si>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</si>
  <si>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</si>
  <si>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</si>
  <si>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</si>
  <si>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</si>
  <si>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</si>
  <si>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</si>
  <si>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</si>
  <si>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</si>
  <si>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</si>
  <si>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</si>
  <si>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</si>
  <si>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</si>
  <si>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</si>
  <si>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</si>
  <si>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</si>
  <si>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</si>
  <si>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</si>
  <si>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</si>
  <si>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</si>
  <si>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</si>
  <si>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</si>
  <si>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</si>
  <si>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</si>
  <si>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</si>
  <si>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</si>
  <si>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</si>
  <si>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</si>
  <si>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</si>
  <si>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</si>
  <si>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</si>
  <si>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</si>
  <si>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</si>
  <si>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</si>
  <si>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</si>
  <si>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</si>
  <si>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</si>
  <si>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</si>
  <si>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</si>
  <si>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</si>
  <si>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</si>
  <si>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</si>
  <si>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</si>
  <si>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</si>
  <si>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</si>
  <si>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</si>
  <si>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</si>
  <si>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</si>
  <si>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</si>
  <si>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</si>
  <si>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</si>
  <si>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</si>
  <si>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</si>
  <si>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</si>
  <si>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</si>
  <si>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</si>
  <si>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</si>
  <si>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</si>
  <si>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</si>
  <si>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</si>
  <si>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</si>
  <si>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</si>
  <si>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</si>
  <si>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</si>
  <si>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</si>
  <si>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</si>
  <si>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</si>
  <si>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</si>
  <si>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</si>
  <si>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</si>
  <si>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</si>
  <si>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</si>
  <si>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</si>
  <si>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</si>
  <si>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</si>
  <si>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</si>
  <si>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</si>
  <si>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</si>
  <si>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</si>
  <si>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</si>
  <si>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</si>
  <si>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</si>
  <si>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</si>
  <si>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</si>
  <si>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</si>
  <si>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</si>
  <si>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</si>
  <si>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</si>
  <si>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</si>
  <si>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</si>
  <si>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</si>
  <si>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</si>
  <si>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</si>
  <si>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</si>
  <si>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</si>
  <si>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</si>
  <si>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</si>
  <si>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</si>
  <si>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</si>
  <si>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</si>
  <si>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</si>
  <si>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</si>
  <si>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</si>
  <si>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</si>
  <si>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</si>
  <si>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</si>
  <si>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</si>
  <si>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</si>
  <si>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</si>
  <si>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</si>
  <si>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</si>
  <si>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</si>
  <si>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</si>
  <si>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</si>
  <si>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</si>
  <si>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</si>
  <si>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</si>
  <si>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</si>
  <si>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</si>
  <si>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</si>
  <si>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</si>
  <si>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</si>
  <si>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</si>
  <si>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</si>
  <si>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</si>
  <si>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</si>
  <si>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</si>
  <si>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</si>
  <si>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</si>
  <si>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</si>
  <si>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</si>
  <si>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</si>
  <si>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</si>
  <si>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</si>
  <si>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</si>
  <si>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</si>
  <si>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</si>
  <si>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</si>
  <si>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</si>
  <si>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</si>
  <si>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</si>
  <si>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</si>
  <si>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</si>
  <si>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</si>
  <si>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</si>
  <si>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</si>
  <si>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</si>
  <si>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</si>
  <si>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</si>
  <si>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</si>
  <si>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</si>
  <si>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</si>
  <si>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</si>
  <si>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</si>
  <si>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</si>
  <si>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</si>
  <si>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</si>
  <si>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</si>
  <si>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</si>
  <si>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</si>
  <si>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</si>
  <si>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</si>
  <si>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</si>
  <si>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</si>
  <si>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</si>
  <si>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</si>
  <si>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</si>
  <si>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</si>
  <si>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</si>
  <si>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</si>
  <si>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</si>
  <si>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</si>
  <si>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</si>
  <si>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</si>
  <si>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</si>
  <si>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</si>
  <si>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</si>
  <si>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</si>
  <si>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</si>
  <si>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</si>
  <si>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</si>
  <si>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</si>
  <si>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</si>
  <si>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</si>
  <si>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</si>
  <si>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</si>
  <si>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</si>
  <si>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</si>
  <si>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</si>
  <si>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</si>
  <si>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</si>
  <si>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</si>
  <si>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</si>
  <si>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</si>
  <si>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</si>
  <si>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</si>
  <si>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</si>
  <si>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</si>
  <si>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</si>
  <si>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</si>
  <si>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</si>
  <si>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</si>
  <si>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</si>
  <si>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</si>
  <si>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</si>
  <si>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</si>
  <si>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</si>
  <si>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</si>
  <si>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</si>
  <si>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</si>
  <si>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</si>
  <si>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</si>
  <si>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</si>
  <si>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</si>
  <si>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</si>
  <si>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</si>
  <si>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</si>
  <si>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</si>
  <si>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</si>
  <si>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</si>
  <si>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</si>
  <si>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</si>
  <si>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</si>
  <si>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</si>
  <si>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</si>
  <si>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</si>
  <si>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</si>
  <si>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</si>
  <si>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</si>
  <si>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</si>
  <si>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</si>
  <si>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</si>
  <si>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</si>
  <si>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</si>
  <si>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</si>
  <si>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</si>
  <si>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</si>
  <si>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</si>
  <si>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</si>
  <si>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</si>
  <si>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</si>
  <si>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</si>
  <si>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</si>
  <si>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</si>
  <si>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</si>
  <si>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</si>
  <si>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</si>
  <si>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</si>
  <si>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</si>
  <si>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</si>
  <si>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</si>
  <si>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</si>
  <si>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</si>
  <si>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</si>
  <si>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</si>
  <si>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</si>
  <si>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</si>
  <si>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</si>
  <si>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</si>
  <si>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</si>
  <si>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</si>
  <si>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</si>
  <si>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</si>
  <si>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</si>
  <si>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</si>
  <si>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</si>
  <si>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</si>
  <si>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</si>
  <si>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</si>
  <si>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</si>
  <si>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</si>
  <si>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</si>
  <si>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</si>
  <si>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</si>
  <si>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</si>
  <si>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</si>
  <si>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</si>
  <si>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</si>
  <si>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</si>
  <si>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</si>
  <si>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</si>
  <si>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</si>
  <si>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</si>
  <si>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</si>
  <si>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</si>
  <si>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</si>
  <si>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</si>
  <si>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</si>
  <si>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</si>
  <si>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</si>
  <si>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</si>
  <si>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</si>
  <si>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</si>
  <si>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</si>
  <si>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</si>
  <si>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</si>
  <si>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</si>
  <si>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</si>
  <si>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</si>
  <si>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</si>
  <si>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</si>
  <si>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</si>
  <si>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</si>
  <si>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</si>
  <si>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</si>
  <si>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</si>
  <si>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</si>
  <si>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</si>
  <si>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</si>
  <si>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</si>
  <si>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</si>
  <si>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</si>
  <si>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</si>
  <si>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</si>
  <si>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</si>
  <si>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</si>
  <si>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</si>
  <si>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</si>
  <si>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</si>
  <si>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</si>
  <si>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</si>
  <si>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</si>
  <si>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</si>
  <si>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</si>
  <si>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</si>
  <si>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</si>
  <si>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</si>
  <si>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</si>
  <si>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</si>
  <si>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</si>
  <si>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</si>
  <si>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</si>
  <si>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</si>
  <si>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</si>
  <si>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</si>
  <si>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</si>
  <si>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</si>
  <si>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</si>
  <si>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</si>
  <si>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</si>
  <si>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</si>
  <si>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</si>
  <si>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</si>
  <si>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</si>
  <si>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</si>
  <si>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</si>
  <si>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</si>
  <si>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</si>
  <si>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</si>
  <si>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</si>
  <si>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</si>
  <si>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</si>
  <si>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</si>
  <si>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</si>
  <si>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</si>
  <si>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</si>
  <si>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</si>
  <si>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</si>
  <si>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</si>
  <si>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</si>
  <si>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</si>
  <si>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</si>
  <si>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</si>
  <si>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</si>
  <si>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</si>
  <si>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</si>
  <si>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</si>
  <si>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</si>
  <si>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</si>
  <si>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</si>
  <si>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</si>
  <si>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</si>
  <si>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</si>
  <si>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</si>
  <si>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</si>
  <si>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</si>
  <si>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</si>
  <si>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</si>
  <si>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</si>
  <si>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</si>
  <si>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</si>
  <si>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</si>
  <si>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</si>
  <si>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</si>
  <si>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</si>
  <si>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</si>
  <si>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</si>
  <si>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</si>
  <si>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</si>
  <si>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</si>
  <si>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</si>
  <si>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</si>
  <si>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</si>
  <si>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</si>
  <si>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</si>
  <si>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</si>
  <si>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</si>
  <si>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</si>
  <si>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</si>
  <si>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</si>
  <si>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</si>
  <si>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</si>
  <si>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</si>
  <si>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</si>
  <si>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</si>
  <si>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</si>
  <si>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</si>
  <si>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</si>
  <si>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</si>
  <si>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</si>
  <si>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</si>
  <si>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</si>
  <si>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</si>
  <si>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</si>
  <si>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</si>
  <si>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</si>
  <si>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</si>
  <si>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</si>
  <si>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</si>
  <si>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</si>
  <si>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</si>
  <si>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</si>
  <si>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</si>
  <si>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</si>
  <si>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</si>
  <si>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</si>
  <si>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</si>
  <si>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</si>
  <si>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</si>
  <si>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</si>
  <si>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</si>
  <si>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</si>
  <si>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</si>
  <si>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</si>
  <si>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</si>
  <si>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</si>
  <si>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</si>
  <si>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</si>
  <si>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</si>
  <si>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</si>
  <si>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</si>
  <si>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</si>
  <si>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</si>
  <si>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</si>
  <si>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</si>
  <si>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</si>
  <si>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</si>
  <si>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</si>
  <si>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</si>
  <si>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</si>
  <si>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</si>
  <si>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</si>
  <si>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</si>
  <si>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</si>
  <si>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</si>
  <si>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</si>
  <si>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</si>
  <si>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</si>
  <si>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</si>
  <si>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</si>
  <si>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</si>
  <si>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</si>
  <si>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</si>
  <si>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</si>
  <si>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</si>
  <si>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</si>
  <si>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</si>
  <si>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</si>
  <si>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</si>
  <si>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</si>
  <si>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</si>
  <si>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</si>
  <si>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</si>
  <si>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</si>
  <si>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</si>
  <si>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</si>
  <si>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</si>
  <si>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</si>
  <si>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</si>
  <si>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</si>
  <si>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</si>
  <si>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</si>
  <si>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</si>
  <si>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</si>
  <si>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</si>
  <si>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</si>
  <si>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</si>
  <si>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</si>
  <si>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</si>
  <si>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</si>
  <si>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</si>
  <si>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</si>
  <si>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</si>
  <si>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</si>
  <si>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</si>
  <si>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</si>
  <si>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</si>
  <si>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</si>
  <si>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</si>
  <si>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</si>
  <si>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</si>
  <si>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</si>
  <si>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</si>
  <si>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</si>
  <si>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</si>
  <si>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</si>
  <si>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</si>
  <si>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</si>
  <si>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</si>
  <si>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</si>
  <si>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</si>
  <si>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</si>
  <si>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</si>
  <si>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</si>
  <si>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</si>
  <si>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</si>
  <si>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</si>
  <si>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</si>
  <si>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</si>
  <si>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</si>
  <si>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</si>
  <si>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</si>
  <si>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</si>
  <si>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</si>
  <si>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</si>
  <si>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</si>
  <si>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</si>
  <si>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</si>
  <si>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</si>
  <si>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</si>
  <si>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</si>
  <si>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</si>
  <si>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</si>
  <si>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</si>
  <si>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</si>
  <si>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</si>
  <si>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</si>
  <si>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</si>
  <si>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</si>
  <si>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</si>
  <si>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</si>
  <si>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</si>
  <si>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</si>
  <si>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</si>
  <si>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</si>
  <si>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</si>
  <si>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</si>
  <si>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</si>
  <si>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</si>
  <si>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</si>
  <si>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</si>
  <si>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</si>
  <si>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</si>
  <si>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</si>
  <si>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</si>
  <si>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</si>
  <si>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</si>
  <si>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</si>
  <si>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</si>
  <si>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</si>
  <si>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</si>
  <si>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</si>
  <si>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</si>
  <si>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</si>
  <si>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</si>
  <si>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</si>
  <si>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</si>
  <si>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</si>
  <si>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</si>
  <si>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</si>
  <si>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</si>
  <si>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</si>
  <si>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</si>
  <si>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</si>
  <si>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</si>
  <si>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</si>
  <si>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</si>
  <si>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</si>
  <si>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</si>
  <si>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</si>
  <si>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</si>
  <si>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</si>
  <si>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</si>
  <si>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</si>
  <si>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</si>
  <si>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</si>
  <si>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</si>
  <si>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</si>
  <si>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</si>
  <si>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</si>
  <si>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</si>
  <si>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</si>
  <si>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</si>
  <si>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</si>
  <si>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</si>
  <si>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</si>
  <si>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</si>
  <si>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</si>
  <si>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</si>
  <si>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</si>
  <si>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</si>
  <si>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</si>
  <si>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</si>
  <si>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</si>
  <si>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</si>
  <si>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</si>
  <si>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</si>
  <si>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</si>
  <si>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</si>
  <si>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</si>
  <si>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</si>
  <si>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</si>
  <si>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</si>
  <si>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</si>
  <si>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</si>
  <si>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</si>
  <si>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</si>
  <si>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</si>
  <si>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</si>
  <si>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</si>
  <si>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</si>
  <si>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</si>
  <si>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</si>
  <si>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</si>
  <si>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</si>
  <si>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</si>
  <si>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</si>
  <si>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</si>
  <si>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</si>
  <si>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</si>
  <si>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</si>
  <si>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</si>
  <si>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</si>
  <si>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</si>
  <si>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</si>
  <si>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</si>
  <si>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</si>
  <si>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</si>
  <si>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</si>
  <si>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</si>
  <si>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</si>
  <si>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</si>
  <si>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</si>
  <si>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</si>
  <si>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</si>
  <si>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</si>
  <si>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</si>
  <si>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</si>
  <si>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</si>
  <si>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</si>
  <si>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</si>
  <si>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</si>
  <si>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</si>
  <si>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</si>
  <si>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</si>
  <si>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</si>
  <si>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</si>
  <si>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</si>
  <si>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</si>
  <si>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</si>
  <si>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</si>
  <si>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</si>
  <si>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</si>
  <si>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</si>
  <si>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</si>
  <si>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</si>
  <si>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</si>
  <si>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</si>
  <si>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</si>
  <si>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</si>
  <si>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</si>
  <si>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</si>
  <si>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</si>
  <si>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</si>
  <si>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</si>
  <si>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</si>
  <si>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</si>
  <si>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</si>
  <si>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</si>
  <si>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</si>
  <si>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</si>
  <si>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</si>
  <si>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</si>
  <si>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</si>
  <si>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</si>
  <si>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</si>
  <si>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</si>
  <si>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</si>
  <si>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</si>
  <si>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</si>
  <si>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</si>
  <si>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</si>
  <si>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</si>
  <si>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</si>
  <si>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</si>
  <si>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</si>
  <si>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</si>
  <si>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</si>
  <si>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</si>
  <si>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</si>
  <si>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</si>
  <si>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</si>
  <si>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</si>
  <si>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</si>
  <si>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</si>
  <si>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</si>
  <si>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</si>
  <si>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</si>
  <si>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</si>
  <si>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</si>
  <si>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</si>
  <si>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</si>
  <si>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</si>
  <si>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</si>
  <si>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</si>
  <si>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</si>
  <si>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</si>
  <si>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</si>
  <si>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</si>
  <si>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</si>
  <si>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</si>
  <si>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</si>
  <si>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</si>
  <si>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</si>
  <si>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</si>
  <si>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</si>
  <si>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</si>
  <si>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</si>
  <si>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</si>
  <si>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</si>
  <si>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</si>
  <si>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</si>
  <si>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</si>
  <si>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</si>
  <si>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</si>
  <si>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</si>
  <si>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</si>
  <si>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</si>
  <si>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</si>
  <si>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</si>
  <si>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</si>
  <si>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</si>
  <si>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</si>
  <si>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</si>
  <si>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</si>
  <si>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</si>
  <si>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</si>
  <si>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</si>
  <si>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</si>
  <si>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</si>
  <si>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</si>
  <si>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</si>
  <si>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</si>
  <si>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</si>
  <si>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</si>
  <si>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</si>
  <si>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</si>
  <si>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</si>
  <si>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</si>
  <si>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</si>
  <si>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</si>
  <si>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</si>
  <si>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</si>
  <si>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</si>
  <si>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</si>
  <si>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</si>
  <si>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</si>
  <si>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</si>
  <si>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</si>
  <si>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</si>
  <si>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</si>
  <si>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</si>
  <si>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</si>
  <si>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</si>
  <si>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</si>
  <si>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</si>
  <si>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</si>
  <si>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</si>
  <si>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</si>
  <si>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</si>
  <si>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</si>
  <si>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</si>
  <si>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</si>
  <si>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</si>
  <si>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</si>
  <si>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</si>
  <si>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</si>
  <si>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</si>
  <si>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</si>
  <si>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</si>
  <si>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</si>
  <si>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</si>
  <si>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</si>
  <si>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</si>
  <si>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</si>
  <si>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</si>
  <si>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</si>
  <si>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</si>
  <si>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</si>
  <si>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</si>
  <si>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</si>
  <si>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</si>
  <si>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</si>
  <si>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</si>
  <si>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</si>
  <si>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</si>
  <si>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</si>
  <si>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</si>
  <si>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</si>
  <si>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</si>
  <si>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</si>
  <si>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</si>
  <si>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</si>
  <si>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</si>
  <si>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</si>
  <si>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</si>
  <si>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</si>
  <si>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</si>
  <si>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</si>
  <si>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</si>
  <si>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</si>
  <si>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</si>
  <si>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</si>
  <si>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</si>
  <si>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</si>
  <si>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</si>
  <si>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</si>
  <si>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</si>
  <si>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</si>
  <si>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</si>
  <si>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</si>
  <si>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</si>
  <si>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</si>
  <si>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</si>
  <si>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</si>
  <si>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</si>
  <si>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</si>
  <si>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</si>
  <si>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</si>
  <si>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</si>
  <si>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</si>
  <si>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</si>
  <si>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</si>
  <si>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</si>
  <si>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</si>
  <si>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</si>
  <si>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</si>
  <si>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</si>
  <si>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</si>
  <si>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</si>
  <si>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</si>
  <si>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</si>
  <si>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</si>
  <si>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</si>
  <si>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</si>
  <si>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</si>
  <si>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</si>
  <si>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</si>
  <si>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</si>
  <si>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</si>
  <si>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</si>
  <si>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</si>
  <si>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</si>
  <si>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</si>
  <si>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</si>
  <si>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</si>
  <si>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</si>
  <si>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</si>
  <si>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</si>
  <si>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</si>
  <si>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</si>
  <si>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</si>
  <si>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</si>
  <si>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</si>
  <si>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</si>
  <si>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</si>
  <si>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</si>
  <si>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</si>
  <si>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</si>
  <si>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</si>
  <si>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</si>
  <si>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</si>
  <si>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</si>
  <si>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</si>
  <si>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</si>
  <si>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</si>
  <si>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</si>
  <si>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</si>
  <si>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</si>
  <si>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</si>
  <si>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</si>
  <si>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</si>
  <si>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</si>
  <si>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</si>
  <si>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</si>
  <si>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</si>
  <si>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</si>
  <si>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</si>
  <si>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</si>
  <si>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</si>
  <si>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</si>
  <si>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</si>
  <si>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</si>
  <si>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</si>
  <si>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</si>
  <si>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</si>
  <si>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</si>
  <si>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</si>
  <si>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</si>
  <si>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</si>
  <si>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</si>
  <si>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</si>
  <si>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</si>
  <si>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</si>
  <si>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</si>
  <si>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</si>
  <si>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</si>
  <si>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</si>
  <si>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</si>
  <si>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</si>
  <si>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</si>
  <si>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</si>
  <si>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</si>
  <si>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</si>
  <si>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</si>
  <si>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</si>
  <si>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</si>
  <si>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</si>
  <si>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</si>
  <si>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</si>
  <si>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</si>
  <si>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</si>
  <si>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</si>
  <si>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</si>
  <si>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</si>
  <si>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</si>
  <si>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</si>
  <si>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</si>
  <si>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</si>
  <si>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</si>
  <si>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</si>
  <si>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</si>
  <si>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</si>
  <si>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</si>
  <si>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</si>
  <si>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</si>
  <si>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</si>
  <si>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</si>
  <si>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</si>
  <si>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</si>
  <si>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</si>
  <si>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</si>
  <si>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</si>
  <si>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</si>
  <si>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</si>
  <si>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</si>
  <si>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</si>
  <si>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</si>
  <si>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</si>
  <si>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</si>
  <si>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</si>
  <si>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</si>
  <si>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</si>
  <si>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</si>
  <si>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</si>
  <si>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</si>
  <si>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</si>
  <si>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</si>
  <si>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</si>
  <si>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</si>
  <si>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</si>
  <si>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</si>
  <si>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</si>
  <si>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</si>
  <si>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</si>
  <si>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</si>
  <si>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</si>
  <si>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</si>
  <si>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</si>
  <si>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</si>
  <si>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</si>
  <si>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</si>
  <si>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</si>
  <si>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</si>
  <si>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</si>
  <si>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</si>
  <si>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</si>
  <si>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</si>
  <si>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</si>
  <si>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</si>
  <si>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</si>
  <si>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</si>
  <si>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</si>
  <si>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</si>
  <si>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</si>
  <si>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</si>
  <si>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</si>
  <si>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</si>
  <si>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</si>
  <si>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</si>
  <si>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</si>
  <si>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</si>
  <si>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</si>
  <si>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</si>
  <si>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</si>
  <si>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</si>
  <si>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</si>
  <si>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</si>
  <si>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</si>
  <si>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</si>
  <si>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</si>
  <si>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</si>
  <si>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</si>
  <si>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</si>
  <si>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</si>
  <si>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</si>
  <si>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</si>
  <si>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</si>
  <si>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</si>
  <si>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</si>
  <si>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</si>
  <si>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</si>
  <si>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</si>
  <si>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</si>
  <si>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</si>
  <si>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</si>
  <si>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</si>
  <si>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</si>
  <si>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</si>
  <si>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</si>
  <si>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</si>
  <si>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</si>
  <si>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</si>
  <si>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</si>
  <si>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</si>
  <si>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</si>
  <si>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</si>
  <si>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</si>
  <si>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</si>
  <si>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</si>
  <si>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</si>
  <si>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</si>
  <si>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</si>
  <si>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</si>
  <si>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</si>
  <si>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</si>
  <si>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</si>
  <si>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</si>
  <si>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</si>
  <si>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</si>
  <si>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</si>
  <si>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</si>
  <si>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</si>
  <si>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</si>
  <si>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</si>
  <si>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</si>
  <si>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</si>
  <si>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</si>
  <si>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</si>
  <si>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</si>
  <si>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</si>
  <si>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</si>
  <si>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</si>
  <si>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</si>
  <si>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</si>
  <si>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</si>
  <si>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</si>
  <si>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</si>
  <si>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</si>
  <si>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</si>
  <si>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</si>
  <si>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</si>
  <si>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</si>
  <si>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</si>
  <si>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</si>
  <si>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</si>
  <si>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</si>
  <si>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</si>
  <si>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</si>
  <si>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</si>
  <si>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</si>
  <si>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</si>
  <si>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</si>
  <si>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</si>
  <si>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</si>
  <si>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</si>
  <si>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</si>
  <si>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</si>
  <si>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</si>
  <si>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</si>
  <si>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</si>
  <si>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</si>
  <si>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</si>
  <si>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</si>
  <si>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</si>
  <si>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</si>
  <si>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</si>
  <si>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</si>
  <si>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</si>
  <si>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</si>
  <si>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</si>
  <si>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</si>
  <si>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</si>
  <si>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</si>
  <si>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</si>
  <si>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</si>
  <si>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</si>
  <si>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</si>
  <si>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</si>
  <si>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</si>
  <si>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</si>
  <si>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</si>
  <si>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</si>
  <si>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</si>
  <si>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</si>
  <si>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</si>
  <si>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</si>
  <si>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</si>
  <si>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</si>
  <si>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</si>
  <si>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</si>
  <si>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</si>
  <si>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</si>
  <si>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</si>
  <si>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</si>
  <si>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</si>
  <si>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</si>
  <si>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</si>
  <si>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</si>
  <si>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</si>
  <si>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</si>
  <si>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</si>
  <si>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</si>
  <si>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</si>
  <si>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</si>
  <si>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</si>
  <si>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</si>
  <si>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</si>
  <si>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</si>
  <si>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</si>
  <si>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</si>
  <si>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</si>
  <si>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</si>
  <si>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</si>
  <si>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</si>
  <si>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</si>
  <si>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</si>
  <si>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</si>
  <si>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</si>
  <si>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</si>
  <si>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</si>
  <si>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</si>
  <si>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</si>
  <si>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</si>
  <si>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</si>
  <si>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</si>
  <si>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</si>
  <si>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</si>
  <si>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</si>
  <si>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</si>
  <si>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</si>
  <si>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</si>
  <si>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</si>
  <si>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</si>
  <si>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</si>
  <si>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</si>
  <si>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</si>
  <si>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</si>
  <si>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</si>
  <si>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</si>
  <si>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</si>
  <si>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</si>
  <si>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</si>
  <si>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</si>
  <si>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</si>
  <si>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</si>
  <si>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</si>
  <si>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</si>
  <si>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</si>
  <si>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</si>
  <si>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</si>
  <si>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</si>
  <si>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</si>
  <si>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</si>
  <si>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</si>
  <si>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</si>
  <si>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</si>
  <si>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</si>
  <si>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</si>
  <si>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</si>
  <si>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</si>
  <si>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</si>
  <si>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</si>
  <si>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</si>
  <si>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</si>
  <si>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</si>
  <si>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</si>
  <si>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</si>
  <si>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</si>
  <si>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</si>
  <si>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</si>
  <si>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</si>
  <si>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</si>
  <si>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</si>
  <si>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</si>
  <si>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</si>
  <si>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</si>
  <si>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</si>
  <si>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</si>
  <si>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</si>
  <si>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</si>
  <si>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</si>
  <si>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</si>
  <si>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</si>
  <si>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</si>
  <si>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</si>
  <si>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</si>
  <si>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</si>
  <si>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</si>
  <si>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</si>
  <si>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</si>
  <si>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</si>
  <si>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</si>
  <si>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</si>
  <si>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</si>
  <si>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</si>
  <si>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</si>
  <si>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</si>
  <si>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</si>
  <si>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</si>
  <si>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</si>
  <si>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</si>
  <si>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</si>
  <si>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</si>
  <si>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</si>
  <si>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</si>
  <si>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</si>
  <si>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</si>
  <si>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</si>
  <si>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</si>
  <si>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</si>
  <si>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</si>
  <si>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</si>
  <si>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</si>
  <si>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</si>
  <si>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</si>
  <si>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</si>
  <si>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</si>
  <si>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</si>
  <si>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</si>
  <si>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</si>
  <si>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</si>
  <si>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</si>
  <si>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</si>
  <si>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</si>
  <si>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</si>
  <si>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</si>
  <si>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</si>
  <si>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</si>
  <si>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</si>
  <si>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</si>
  <si>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</si>
  <si>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</si>
  <si>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</si>
  <si>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</si>
  <si>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</si>
  <si>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</si>
  <si>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</si>
  <si>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</si>
  <si>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</si>
  <si>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</si>
  <si>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</si>
  <si>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</si>
  <si>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</si>
  <si>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</si>
  <si>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</si>
  <si>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</si>
  <si>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</si>
  <si>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</si>
  <si>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</si>
  <si>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</si>
  <si>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</si>
  <si>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</si>
  <si>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</si>
  <si>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</si>
  <si>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</si>
  <si>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</si>
  <si>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</si>
  <si>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</si>
  <si>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</si>
  <si>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</si>
  <si>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</si>
  <si>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</si>
  <si>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</si>
  <si>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</si>
  <si>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</si>
  <si>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</si>
  <si>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</si>
  <si>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</si>
  <si>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</si>
  <si>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</si>
  <si>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</si>
  <si>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</si>
  <si>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</si>
  <si>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</si>
  <si>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</si>
  <si>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</si>
  <si>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</si>
  <si>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</si>
  <si>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</si>
  <si>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</si>
  <si>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</si>
  <si>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</si>
  <si>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</si>
  <si>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</si>
  <si>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</si>
  <si>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</si>
  <si>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</si>
  <si>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</si>
  <si>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</si>
  <si>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</si>
  <si>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</si>
  <si>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</si>
  <si>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</si>
  <si>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</si>
  <si>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</si>
  <si>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</si>
  <si>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</si>
  <si>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</si>
  <si>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</si>
  <si>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</si>
  <si>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</si>
  <si>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</si>
  <si>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</si>
  <si>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</si>
  <si>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</si>
  <si>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</si>
  <si>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</si>
  <si>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</si>
  <si>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</si>
  <si>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</si>
  <si>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</si>
  <si>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</si>
  <si>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</si>
  <si>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</si>
  <si>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</si>
  <si>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</si>
  <si>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</si>
  <si>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</si>
  <si>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</si>
  <si>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</si>
  <si>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</si>
  <si>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</si>
  <si>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</si>
  <si>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</si>
  <si>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</si>
  <si>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</si>
  <si>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</si>
  <si>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</si>
  <si>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</si>
  <si>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</si>
  <si>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</si>
  <si>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</si>
  <si>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</si>
  <si>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</si>
  <si>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</si>
  <si>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</si>
  <si>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</si>
  <si>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</si>
  <si>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</si>
  <si>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</si>
  <si>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</si>
  <si>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</si>
  <si>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</si>
  <si>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</si>
  <si>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</si>
  <si>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</si>
  <si>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</si>
  <si>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</si>
  <si>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</si>
  <si>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</si>
  <si>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</si>
  <si>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</si>
  <si>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</si>
  <si>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</si>
  <si>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</si>
  <si>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</si>
  <si>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</si>
  <si>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</si>
  <si>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</si>
  <si>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</si>
  <si>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</si>
  <si>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</si>
  <si>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</si>
  <si>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</si>
  <si>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</si>
  <si>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</si>
  <si>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</si>
  <si>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</si>
  <si>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</si>
  <si>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</si>
  <si>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</si>
  <si>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</si>
  <si>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</si>
  <si>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</si>
  <si>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</si>
  <si>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</si>
  <si>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</si>
  <si>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</si>
  <si>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</si>
  <si>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</si>
  <si>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</si>
  <si>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</si>
  <si>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</si>
  <si>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</si>
  <si>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</si>
  <si>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</si>
  <si>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</si>
  <si>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</si>
  <si>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</si>
  <si>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</si>
  <si>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</si>
  <si>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</si>
  <si>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</si>
  <si>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</si>
  <si>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</si>
  <si>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</si>
  <si>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</si>
  <si>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</si>
  <si>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</si>
  <si>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</si>
  <si>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</si>
  <si>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</si>
  <si>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</si>
  <si>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</si>
  <si>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</si>
  <si>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</si>
  <si>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</si>
  <si>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</si>
  <si>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</si>
  <si>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</si>
  <si>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</si>
  <si>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</si>
  <si>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</si>
  <si>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</si>
  <si>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</si>
  <si>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</si>
  <si>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</si>
  <si>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</si>
  <si>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</si>
  <si>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</si>
  <si>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</si>
  <si>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</si>
  <si>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</si>
  <si>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</si>
  <si>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</si>
  <si>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</si>
  <si>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</si>
  <si>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</si>
  <si>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</si>
  <si>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</si>
  <si>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</si>
  <si>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</si>
  <si>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</si>
  <si>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</si>
  <si>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</si>
  <si>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</si>
  <si>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</si>
  <si>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</si>
  <si>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</si>
  <si>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</si>
  <si>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</si>
  <si>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</si>
  <si>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</si>
  <si>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</si>
  <si>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</si>
  <si>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</si>
  <si>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</si>
  <si>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</si>
  <si>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</si>
  <si>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</si>
  <si>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</si>
  <si>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</si>
  <si>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</si>
  <si>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</si>
  <si>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</si>
  <si>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</si>
  <si>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</si>
  <si>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</si>
  <si>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</si>
  <si>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</si>
  <si>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</si>
  <si>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</si>
  <si>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</si>
  <si>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</si>
  <si>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</si>
  <si>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</si>
  <si>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</si>
  <si>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</si>
  <si>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</si>
  <si>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</si>
  <si>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</si>
  <si>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</si>
  <si>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</si>
  <si>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</si>
  <si>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</si>
  <si>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</si>
  <si>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</si>
  <si>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</si>
  <si>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</si>
  <si>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</si>
  <si>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</si>
  <si>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</si>
  <si>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</si>
  <si>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</si>
  <si>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</si>
  <si>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</si>
  <si>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</si>
  <si>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</si>
  <si>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</si>
  <si>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</si>
  <si>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</si>
  <si>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</si>
  <si>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</si>
  <si>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</si>
  <si>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</si>
  <si>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</si>
  <si>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</si>
  <si>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</si>
  <si>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</si>
  <si>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</si>
  <si>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</si>
  <si>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</si>
  <si>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</si>
  <si>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</si>
  <si>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</si>
  <si>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</si>
  <si>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</si>
  <si>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</si>
  <si>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</si>
  <si>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</si>
  <si>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</si>
  <si>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</si>
  <si>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</si>
  <si>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</si>
  <si>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</si>
  <si>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</si>
  <si>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</si>
  <si>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</si>
  <si>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</si>
  <si>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</si>
  <si>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</si>
  <si>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</si>
  <si>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</si>
  <si>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</si>
  <si>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</si>
  <si>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</si>
  <si>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</si>
  <si>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</si>
  <si>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</si>
  <si>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</si>
  <si>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</si>
  <si>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</si>
  <si>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</si>
  <si>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</si>
  <si>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</si>
  <si>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</si>
  <si>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</si>
  <si>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</si>
  <si>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</si>
  <si>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</si>
  <si>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</si>
  <si>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</si>
  <si>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</si>
  <si>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</si>
  <si>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</si>
  <si>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</si>
  <si>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</si>
  <si>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</si>
  <si>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</si>
  <si>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</si>
  <si>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</si>
  <si>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</si>
  <si>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</si>
  <si>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</si>
  <si>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</si>
  <si>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</si>
  <si>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</si>
  <si>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</si>
  <si>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</si>
  <si>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</si>
  <si>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</si>
  <si>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</si>
  <si>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</si>
  <si>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</si>
  <si>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</si>
  <si>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</si>
  <si>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</si>
  <si>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</si>
  <si>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</si>
  <si>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</si>
  <si>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</si>
  <si>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</si>
  <si>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</si>
  <si>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</si>
  <si>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</si>
  <si>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</si>
  <si>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</si>
  <si>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</si>
  <si>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</si>
  <si>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</si>
  <si>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</si>
  <si>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</si>
  <si>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</si>
  <si>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</si>
  <si>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</si>
  <si>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</si>
  <si>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</si>
  <si>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</si>
  <si>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</si>
  <si>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</si>
  <si>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</si>
  <si>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</si>
  <si>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</si>
  <si>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</si>
  <si>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</si>
  <si>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</si>
  <si>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</si>
  <si>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</si>
  <si>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</si>
  <si>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</si>
  <si>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</si>
  <si>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</si>
  <si>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</si>
  <si>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</si>
  <si>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</si>
  <si>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</si>
  <si>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</si>
  <si>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</si>
  <si>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</si>
  <si>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</si>
  <si>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</si>
  <si>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</si>
  <si>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</si>
  <si>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</si>
  <si>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</si>
  <si>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</si>
  <si>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</si>
  <si>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</si>
  <si>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</si>
  <si>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</si>
  <si>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</si>
  <si>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</si>
  <si>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</si>
  <si>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</si>
  <si>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</si>
  <si>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</si>
  <si>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</si>
  <si>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</si>
  <si>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</si>
  <si>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</si>
  <si>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</si>
  <si>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</si>
  <si>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</si>
  <si>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</si>
  <si>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</si>
  <si>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</si>
  <si>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</si>
  <si>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</si>
  <si>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</si>
  <si>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</si>
  <si>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</si>
  <si>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</si>
  <si>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</si>
  <si>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</si>
  <si>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</si>
  <si>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</si>
  <si>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</si>
  <si>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</si>
  <si>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</si>
  <si>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</si>
  <si>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</si>
  <si>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</si>
  <si>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</si>
  <si>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</si>
  <si>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</si>
  <si>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</si>
  <si>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</si>
  <si>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</si>
  <si>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</si>
  <si>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</si>
  <si>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</si>
  <si>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</si>
  <si>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</si>
  <si>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</si>
  <si>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</si>
  <si>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</si>
  <si>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</si>
  <si>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</si>
  <si>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</si>
  <si>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</si>
  <si>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</si>
  <si>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</si>
  <si>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</si>
  <si>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</si>
  <si>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</si>
  <si>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</si>
  <si>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</si>
  <si>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</si>
  <si>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</si>
  <si>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</si>
  <si>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</si>
  <si>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</si>
  <si>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</si>
  <si>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</si>
  <si>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</si>
  <si>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</si>
  <si>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</si>
  <si>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</si>
  <si>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</si>
  <si>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</si>
  <si>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</si>
  <si>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</si>
  <si>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</si>
  <si>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</si>
  <si>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</si>
  <si>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</si>
  <si>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</si>
  <si>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</si>
  <si>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</si>
  <si>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</si>
  <si>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</si>
  <si>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</si>
  <si>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</si>
  <si>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</si>
  <si>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</si>
  <si>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</si>
  <si>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</si>
  <si>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</si>
  <si>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</si>
  <si>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</si>
  <si>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</si>
  <si>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</si>
  <si>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</si>
  <si>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</si>
  <si>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</si>
  <si>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</si>
  <si>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</si>
  <si>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</si>
  <si>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</si>
  <si>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</si>
  <si>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</si>
  <si>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</si>
  <si>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</si>
  <si>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</si>
  <si>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</si>
  <si>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</si>
  <si>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</si>
  <si>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</si>
  <si>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</si>
  <si>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</si>
  <si>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</si>
  <si>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</si>
  <si>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</si>
  <si>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</si>
  <si>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</si>
  <si>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</si>
  <si>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</si>
  <si>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</si>
  <si>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</si>
  <si>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</si>
  <si>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</si>
  <si>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</si>
  <si>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</si>
  <si>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</si>
  <si>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</si>
  <si>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</si>
  <si>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</si>
  <si>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</si>
  <si>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</si>
  <si>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</si>
  <si>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</si>
  <si>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</si>
  <si>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</si>
  <si>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</si>
  <si>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</si>
  <si>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</si>
  <si>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</si>
  <si>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</si>
  <si>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</si>
  <si>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</si>
  <si>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</si>
  <si>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</si>
  <si>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</si>
  <si>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</si>
  <si>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</si>
  <si>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</si>
  <si>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</si>
  <si>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</si>
  <si>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</si>
  <si>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</si>
  <si>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</si>
  <si>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</si>
  <si>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</si>
  <si>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</si>
  <si>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</si>
  <si>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</si>
  <si>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</si>
  <si>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</si>
  <si>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</si>
  <si>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</si>
  <si>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</si>
  <si>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</si>
  <si>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</si>
  <si>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</si>
  <si>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</si>
  <si>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</si>
  <si>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</si>
  <si>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</si>
  <si>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</si>
  <si>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</si>
  <si>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</si>
  <si>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</si>
  <si>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</si>
  <si>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</si>
  <si>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</si>
  <si>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</si>
  <si>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</si>
  <si>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</si>
  <si>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</si>
  <si>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</si>
  <si>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</si>
  <si>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</si>
  <si>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</si>
  <si>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</si>
  <si>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</si>
  <si>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</si>
  <si>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</si>
  <si>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</si>
  <si>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</si>
  <si>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</si>
  <si>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</si>
  <si>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</si>
  <si>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</si>
  <si>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</si>
  <si>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</si>
  <si>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</si>
  <si>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</si>
  <si>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</si>
  <si>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</si>
  <si>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</si>
  <si>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</si>
  <si>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</si>
  <si>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</si>
  <si>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</si>
  <si>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</si>
  <si>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</si>
  <si>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</si>
  <si>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</si>
  <si>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</si>
  <si>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</si>
  <si>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</si>
  <si>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</si>
  <si>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</si>
  <si>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</si>
  <si>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</si>
  <si>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</si>
  <si>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</si>
  <si>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</si>
  <si>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</si>
  <si>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</si>
  <si>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</si>
  <si>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</si>
  <si>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</si>
  <si>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</si>
  <si>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</si>
  <si>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</si>
  <si>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</si>
  <si>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</si>
  <si>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</si>
  <si>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</si>
  <si>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</si>
  <si>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</si>
  <si>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</si>
  <si>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</si>
  <si>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</si>
  <si>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</si>
  <si>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</si>
  <si>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</si>
  <si>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</si>
  <si>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</si>
  <si>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</si>
  <si>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</si>
  <si>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</si>
  <si>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</si>
  <si>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</si>
  <si>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</si>
  <si>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</si>
  <si>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</si>
  <si>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</si>
  <si>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</si>
  <si>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</si>
  <si>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</si>
  <si>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</si>
  <si>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</si>
  <si>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</si>
  <si>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</si>
  <si>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</si>
  <si>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</si>
  <si>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</si>
  <si>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</si>
  <si>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</si>
  <si>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</si>
  <si>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</si>
  <si>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</si>
  <si>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</si>
  <si>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</si>
  <si>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</si>
  <si>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</si>
  <si>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</si>
  <si>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</si>
  <si>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</si>
  <si>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</si>
  <si>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</si>
  <si>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</si>
  <si>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</si>
  <si>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</si>
  <si>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</si>
  <si>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</si>
  <si>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</si>
  <si>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</si>
  <si>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</si>
  <si>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</si>
  <si>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</si>
  <si>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</si>
  <si>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</si>
  <si>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</si>
  <si>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</si>
  <si>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</si>
  <si>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</si>
  <si>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</si>
  <si>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</si>
  <si>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</si>
  <si>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</si>
  <si>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</si>
  <si>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</si>
  <si>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</si>
  <si>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</si>
  <si>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</si>
  <si>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</si>
  <si>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</si>
  <si>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</si>
  <si>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</si>
  <si>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</si>
  <si>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</si>
  <si>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</si>
  <si>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</si>
  <si>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</si>
  <si>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</si>
  <si>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</si>
  <si>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</si>
  <si>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</si>
  <si>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</si>
  <si>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</si>
  <si>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</si>
  <si>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</si>
  <si>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</si>
  <si>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</si>
  <si>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</si>
  <si>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</si>
  <si>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</si>
  <si>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</si>
  <si>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</si>
  <si>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</si>
  <si>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</si>
  <si>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</si>
  <si>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</si>
  <si>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</si>
  <si>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</si>
  <si>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</si>
  <si>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</si>
  <si>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</si>
  <si>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</si>
  <si>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</si>
  <si>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</si>
  <si>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</si>
  <si>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</si>
  <si>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</si>
  <si>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</si>
  <si>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</si>
  <si>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</si>
  <si>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</si>
  <si>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</si>
  <si>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</si>
  <si>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</si>
  <si>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</si>
  <si>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</si>
  <si>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</si>
  <si>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</si>
  <si>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</si>
  <si>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</si>
  <si>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</si>
  <si>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</si>
  <si>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</si>
  <si>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</si>
  <si>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</si>
  <si>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</si>
  <si>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</si>
  <si>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</si>
  <si>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</si>
  <si>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</si>
  <si>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</si>
  <si>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</si>
  <si>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</si>
  <si>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</si>
  <si>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</si>
  <si>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</si>
  <si>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</si>
  <si>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</si>
  <si>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</si>
  <si>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</si>
  <si>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</si>
  <si>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</si>
  <si>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</si>
  <si>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</si>
  <si>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</si>
  <si>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</si>
  <si>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</si>
  <si>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</si>
  <si>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</si>
  <si>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</si>
  <si>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</si>
  <si>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</si>
  <si>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</si>
  <si>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</si>
  <si>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</si>
  <si>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</si>
  <si>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</si>
  <si>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</si>
  <si>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</si>
  <si>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</si>
  <si>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</si>
  <si>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</si>
  <si>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</si>
  <si>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</si>
  <si>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</si>
  <si>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</si>
  <si>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</si>
  <si>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</si>
  <si>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</si>
  <si>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</si>
  <si>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</si>
  <si>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</si>
  <si>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</si>
  <si>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</si>
  <si>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</si>
  <si>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</si>
  <si>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</si>
  <si>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</si>
  <si>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</si>
  <si>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</si>
  <si>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</si>
  <si>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</si>
  <si>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</si>
  <si>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</si>
  <si>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</si>
  <si>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</si>
  <si>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</si>
  <si>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</si>
  <si>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</si>
  <si>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</si>
  <si>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</si>
  <si>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</si>
  <si>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</si>
  <si>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</si>
  <si>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</si>
  <si>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</si>
  <si>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</si>
  <si>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</si>
  <si>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</si>
  <si>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</si>
  <si>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</si>
  <si>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</si>
  <si>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</si>
  <si>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</si>
  <si>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</si>
  <si>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</si>
  <si>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</si>
  <si>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</si>
  <si>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</si>
  <si>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</si>
  <si>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</si>
  <si>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</si>
  <si>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</si>
  <si>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</si>
  <si>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</si>
  <si>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</si>
  <si>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</si>
  <si>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</si>
  <si>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</si>
  <si>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</si>
  <si>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</si>
  <si>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</si>
  <si>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</si>
  <si>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</si>
  <si>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</si>
  <si>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</si>
  <si>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</si>
  <si>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</si>
  <si>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</si>
  <si>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</si>
  <si>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</si>
  <si>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</si>
  <si>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</si>
  <si>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</si>
  <si>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</si>
  <si>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</si>
  <si>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</si>
  <si>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</si>
  <si>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</si>
  <si>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</si>
  <si>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</si>
  <si>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</si>
  <si>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</si>
  <si>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</si>
  <si>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</si>
  <si>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</si>
  <si>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</si>
  <si>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</si>
  <si>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</si>
  <si>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</si>
  <si>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</si>
  <si>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</si>
  <si>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</si>
  <si>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</si>
  <si>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</si>
  <si>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</si>
  <si>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</si>
  <si>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</si>
  <si>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</si>
  <si>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</si>
  <si>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</si>
  <si>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</si>
  <si>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</si>
  <si>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</si>
  <si>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</si>
  <si>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</si>
  <si>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</si>
  <si>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</si>
  <si>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</si>
  <si>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</si>
  <si>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</si>
  <si>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</si>
  <si>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</si>
  <si>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</si>
  <si>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</si>
  <si>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</si>
  <si>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</si>
  <si>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</si>
  <si>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</si>
  <si>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</si>
  <si>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</si>
  <si>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</si>
  <si>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</si>
  <si>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</si>
  <si>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</si>
  <si>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</si>
  <si>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</si>
  <si>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</si>
  <si>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</si>
  <si>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</si>
  <si>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</si>
  <si>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</si>
  <si>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</si>
  <si>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</si>
  <si>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</si>
  <si>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</si>
  <si>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</si>
  <si>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</si>
  <si>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</si>
  <si>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</si>
  <si>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</si>
  <si>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</si>
  <si>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</si>
  <si>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</si>
  <si>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</si>
  <si>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</si>
  <si>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</si>
  <si>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</si>
  <si>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</si>
  <si>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</si>
  <si>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</si>
  <si>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</si>
  <si>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</si>
  <si>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</si>
  <si>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</si>
  <si>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</si>
  <si>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</si>
  <si>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</si>
  <si>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</si>
  <si>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</si>
  <si>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</si>
  <si>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</si>
  <si>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</si>
  <si>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</si>
  <si>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</si>
  <si>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</si>
  <si>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</si>
  <si>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</si>
  <si>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</si>
  <si>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</si>
  <si>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</si>
  <si>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</si>
  <si>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</si>
  <si>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</si>
  <si>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</si>
  <si>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</si>
  <si>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</si>
  <si>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</si>
  <si>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</si>
  <si>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</si>
  <si>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</si>
  <si>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</si>
  <si>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</si>
  <si>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</si>
  <si>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</si>
  <si>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</si>
  <si>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</si>
  <si>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</si>
  <si>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</si>
  <si>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</si>
  <si>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</si>
  <si>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</si>
  <si>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</si>
  <si>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</si>
  <si>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</si>
  <si>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</si>
  <si>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</si>
  <si>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</si>
  <si>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</si>
  <si>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</si>
  <si>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</si>
  <si>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</si>
  <si>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</si>
  <si>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</si>
  <si>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</si>
  <si>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</si>
  <si>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</si>
  <si>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</si>
  <si>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</si>
  <si>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</si>
  <si>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</si>
  <si>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</si>
  <si>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</si>
  <si>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</si>
  <si>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</si>
  <si>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</si>
  <si>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</si>
  <si>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</si>
  <si>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</si>
  <si>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</si>
  <si>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</si>
  <si>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</si>
  <si>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</si>
  <si>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</si>
  <si>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</si>
  <si>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</si>
  <si>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</si>
  <si>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</si>
  <si>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</si>
  <si>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</si>
  <si>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</si>
  <si>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</si>
  <si>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</si>
  <si>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</si>
  <si>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</si>
  <si>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</si>
  <si>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</si>
  <si>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</si>
  <si>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</si>
  <si>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</si>
  <si>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</si>
  <si>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</si>
  <si>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</si>
  <si>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</si>
  <si>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</si>
  <si>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</si>
  <si>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</si>
  <si>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</si>
  <si>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</si>
  <si>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</si>
  <si>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</si>
  <si>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</si>
  <si>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</si>
  <si>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</si>
  <si>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</si>
  <si>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</si>
  <si>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</si>
  <si>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</si>
  <si>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</si>
  <si>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</si>
  <si>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</si>
  <si>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</si>
  <si>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</si>
  <si>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</si>
  <si>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</si>
  <si>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</si>
  <si>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</si>
  <si>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</si>
  <si>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</si>
  <si>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</si>
  <si>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</si>
  <si>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</si>
  <si>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</si>
  <si>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</si>
  <si>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</si>
  <si>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</si>
  <si>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</si>
  <si>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</si>
  <si>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</si>
  <si>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</si>
  <si>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</si>
  <si>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</si>
  <si>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</si>
  <si>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</si>
  <si>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</si>
  <si>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</si>
  <si>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</si>
  <si>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</si>
  <si>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</si>
  <si>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</si>
  <si>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</si>
  <si>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</si>
  <si>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</si>
  <si>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</si>
  <si>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</si>
  <si>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</si>
  <si>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</si>
  <si>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</si>
  <si>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</si>
  <si>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</si>
  <si>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</si>
  <si>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</si>
  <si>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</si>
  <si>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</si>
  <si>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</si>
  <si>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</si>
  <si>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</si>
  <si>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</si>
  <si>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</si>
  <si>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</si>
  <si>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</si>
  <si>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</si>
  <si>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</si>
  <si>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</si>
  <si>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</si>
  <si>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</si>
  <si>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</si>
  <si>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</si>
  <si>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</si>
  <si>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</si>
  <si>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</si>
  <si>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</si>
  <si>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</si>
  <si>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</si>
  <si>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</si>
  <si>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</si>
  <si>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</si>
  <si>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</si>
  <si>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</si>
  <si>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</si>
  <si>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</si>
  <si>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</si>
  <si>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</si>
  <si>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</si>
  <si>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</si>
  <si>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</si>
  <si>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</si>
  <si>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</si>
  <si>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</si>
  <si>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</si>
  <si>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</si>
  <si>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</si>
  <si>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</si>
  <si>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</si>
  <si>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</si>
  <si>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</si>
  <si>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</si>
  <si>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</si>
  <si>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</si>
  <si>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</si>
  <si>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</si>
  <si>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</si>
  <si>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</si>
  <si>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</si>
  <si>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</si>
  <si>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</si>
  <si>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</si>
  <si>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</si>
  <si>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</si>
  <si>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</si>
  <si>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</si>
  <si>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</si>
  <si>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</si>
  <si>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</si>
  <si>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</si>
  <si>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</si>
  <si>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</si>
  <si>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</si>
  <si>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</si>
  <si>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</si>
  <si>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</si>
  <si>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</si>
  <si>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</si>
  <si>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</si>
  <si>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</si>
  <si>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</si>
  <si>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</si>
  <si>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</si>
  <si>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</si>
  <si>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</si>
  <si>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</si>
  <si>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</si>
  <si>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</si>
  <si>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</si>
  <si>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</si>
  <si>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</si>
  <si>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</si>
  <si>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</si>
  <si>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</si>
  <si>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</si>
  <si>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</si>
  <si>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</si>
  <si>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</si>
  <si>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</si>
  <si>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</si>
  <si>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</si>
  <si>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</si>
  <si>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</si>
  <si>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</si>
  <si>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</si>
  <si>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</si>
  <si>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</si>
  <si>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</si>
  <si>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</si>
  <si>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</si>
  <si>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</si>
  <si>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</si>
  <si>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</si>
  <si>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</si>
  <si>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</si>
  <si>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</si>
  <si>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</si>
  <si>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</si>
  <si>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</si>
  <si>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</si>
  <si>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</si>
  <si>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</si>
  <si>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</si>
  <si>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</si>
  <si>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</si>
  <si>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</si>
  <si>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</si>
  <si>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</si>
  <si>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</si>
  <si>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</si>
  <si>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</si>
  <si>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</si>
  <si>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</si>
  <si>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</si>
  <si>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</si>
  <si>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</si>
  <si>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</si>
  <si>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</si>
  <si>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</si>
  <si>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</si>
  <si>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</si>
  <si>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</si>
  <si>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</si>
  <si>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</si>
  <si>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</si>
  <si>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</si>
  <si>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</si>
  <si>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</si>
  <si>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</si>
  <si>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</si>
  <si>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</si>
  <si>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</si>
  <si>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</si>
  <si>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</si>
  <si>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</si>
  <si>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</si>
  <si>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</si>
  <si>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</si>
  <si>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</si>
  <si>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</si>
  <si>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</si>
  <si>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</si>
  <si>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</si>
  <si>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</si>
  <si>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</si>
  <si>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</si>
  <si>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</si>
  <si>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</si>
  <si>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</si>
  <si>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</si>
  <si>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</si>
  <si>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</si>
  <si>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</si>
  <si>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</si>
  <si>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</si>
  <si>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</si>
  <si>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</si>
  <si>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</si>
  <si>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</si>
  <si>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</si>
  <si>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</si>
  <si>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</si>
  <si>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</si>
  <si>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</si>
  <si>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</si>
  <si>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</si>
  <si>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</si>
  <si>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</si>
  <si>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</si>
  <si>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</si>
  <si>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</si>
  <si>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</si>
  <si>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</si>
  <si>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</si>
  <si>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</si>
  <si>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</si>
  <si>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</si>
  <si>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</si>
  <si>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</si>
  <si>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</si>
  <si>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</si>
  <si>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</si>
  <si>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</si>
  <si>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</si>
  <si>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</si>
  <si>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</si>
  <si>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</si>
  <si>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</si>
  <si>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</si>
  <si>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</si>
  <si>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</si>
  <si>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</si>
  <si>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</si>
  <si>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</si>
  <si>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</si>
  <si>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</si>
  <si>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</si>
  <si>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</si>
  <si>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</si>
  <si>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</si>
  <si>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</si>
  <si>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</si>
  <si>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</si>
  <si>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</si>
  <si>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</si>
  <si>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</si>
  <si>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</si>
  <si>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</si>
  <si>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</si>
  <si>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</si>
  <si>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</si>
  <si>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</si>
  <si>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</si>
  <si>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</si>
  <si>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</si>
  <si>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</si>
  <si>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</si>
  <si>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</si>
  <si>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</si>
  <si>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</si>
  <si>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</si>
  <si>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</si>
  <si>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</si>
  <si>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</si>
  <si>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</si>
  <si>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</si>
  <si>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</si>
  <si>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</si>
  <si>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</si>
  <si>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</si>
  <si>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</si>
  <si>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</si>
  <si>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</si>
  <si>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</si>
  <si>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</si>
  <si>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</si>
  <si>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</si>
  <si>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</si>
  <si>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</si>
  <si>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</si>
  <si>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</si>
  <si>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</si>
  <si>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</si>
  <si>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</si>
  <si>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</si>
  <si>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</si>
  <si>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</si>
  <si>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</si>
  <si>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</si>
  <si>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</si>
  <si>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</si>
  <si>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</si>
  <si>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</si>
  <si>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</si>
  <si>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</si>
  <si>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</si>
  <si>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</si>
  <si>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</si>
  <si>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</si>
  <si>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</si>
  <si>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</si>
  <si>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</si>
  <si>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</si>
  <si>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</si>
  <si>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</si>
  <si>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</si>
  <si>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</si>
  <si>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</si>
  <si>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</si>
  <si>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</si>
  <si>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</si>
  <si>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</si>
  <si>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</si>
  <si>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</si>
  <si>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</si>
  <si>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</si>
  <si>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</si>
  <si>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</si>
  <si>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</si>
  <si>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</si>
  <si>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</si>
  <si>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</si>
  <si>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</si>
  <si>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</si>
  <si>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</si>
  <si>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</si>
  <si>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</si>
  <si>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</si>
  <si>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</si>
  <si>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</si>
  <si>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</si>
  <si>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</si>
  <si>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</si>
  <si>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</si>
  <si>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</si>
  <si>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</si>
  <si>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</si>
  <si>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</si>
  <si>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</si>
  <si>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</si>
  <si>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</si>
  <si>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</si>
  <si>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</si>
  <si>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</si>
  <si>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</si>
  <si>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</si>
  <si>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</si>
  <si>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</si>
  <si>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</si>
  <si>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</si>
  <si>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</si>
  <si>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</si>
  <si>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</si>
  <si>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</si>
  <si>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</si>
  <si>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</si>
  <si>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</si>
  <si>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</si>
  <si>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</si>
  <si>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</si>
  <si>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</si>
  <si>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</si>
  <si>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</si>
  <si>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</si>
  <si>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</si>
  <si>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</si>
  <si>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</si>
  <si>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</si>
  <si>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</si>
  <si>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</si>
  <si>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</si>
  <si>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</si>
  <si>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</si>
  <si>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</si>
  <si>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</si>
  <si>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</si>
  <si>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</si>
  <si>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</si>
  <si>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</si>
  <si>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</si>
  <si>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</si>
  <si>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</si>
  <si>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</si>
  <si>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</si>
  <si>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</si>
  <si>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</si>
  <si>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</si>
  <si>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</si>
  <si>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</si>
  <si>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</si>
  <si>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</si>
  <si>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</si>
  <si>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</si>
  <si>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</si>
  <si>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</si>
  <si>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</si>
  <si>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</si>
  <si>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</si>
  <si>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</si>
  <si>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</si>
  <si>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</si>
  <si>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</si>
  <si>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</si>
  <si>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</si>
  <si>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</si>
  <si>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</si>
  <si>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</si>
  <si>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</si>
  <si>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</si>
  <si>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</si>
  <si>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</si>
  <si>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</si>
  <si>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</si>
  <si>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</si>
  <si>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</si>
  <si>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</si>
  <si>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</si>
  <si>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</si>
  <si>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</si>
  <si>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</si>
  <si>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</si>
  <si>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</si>
  <si>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</si>
  <si>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</si>
  <si>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</si>
  <si>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</si>
  <si>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</si>
  <si>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</si>
  <si>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</si>
  <si>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</si>
  <si>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</si>
  <si>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</si>
  <si>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</si>
  <si>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</si>
  <si>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</si>
  <si>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</si>
  <si>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</si>
  <si>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</si>
  <si>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</si>
  <si>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</si>
  <si>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</si>
  <si>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</si>
  <si>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</si>
  <si>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</si>
  <si>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</si>
  <si>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</si>
  <si>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</si>
  <si>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</si>
  <si>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</si>
  <si>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</si>
  <si>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</si>
  <si>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</si>
  <si>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</si>
  <si>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</si>
  <si>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</si>
  <si>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</si>
  <si>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</si>
  <si>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</si>
  <si>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</si>
  <si>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</si>
  <si>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</si>
  <si>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</si>
  <si>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</si>
  <si>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</si>
  <si>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</si>
  <si>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</si>
  <si>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</si>
  <si>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</si>
  <si>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</si>
  <si>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</si>
  <si>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</si>
  <si>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</si>
  <si>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</si>
  <si>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</si>
  <si>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</si>
  <si>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</si>
  <si>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</si>
  <si>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</si>
  <si>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</si>
  <si>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</si>
  <si>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</si>
  <si>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</si>
  <si>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</si>
  <si>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</si>
  <si>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</si>
  <si>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</si>
  <si>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</si>
  <si>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</si>
  <si>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</si>
  <si>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</si>
  <si>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</si>
  <si>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</si>
  <si>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</si>
  <si>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</si>
  <si>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</si>
  <si>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</si>
  <si>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</si>
  <si>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</si>
  <si>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</si>
  <si>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</si>
  <si>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</si>
  <si>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</si>
  <si>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</si>
  <si>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</si>
  <si>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</si>
  <si>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</si>
  <si>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</si>
  <si>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</si>
  <si>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</si>
  <si>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</si>
  <si>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</si>
  <si>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</si>
  <si>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</si>
  <si>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</si>
  <si>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</si>
  <si>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</si>
  <si>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</si>
  <si>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</si>
  <si>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</si>
  <si>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</si>
  <si>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</si>
  <si>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</si>
  <si>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</si>
  <si>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</si>
  <si>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</si>
  <si>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</si>
  <si>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</si>
  <si>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</si>
  <si>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</si>
  <si>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</si>
  <si>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</si>
  <si>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</si>
  <si>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</si>
  <si>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</si>
  <si>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</si>
  <si>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</si>
  <si>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</si>
  <si>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</si>
  <si>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</si>
  <si>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</si>
  <si>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</si>
  <si>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</si>
  <si>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</si>
  <si>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</si>
  <si>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</si>
  <si>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</si>
  <si>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</si>
  <si>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</si>
  <si>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</si>
  <si>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</si>
  <si>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</si>
  <si>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</si>
  <si>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</si>
  <si>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</si>
  <si>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</si>
  <si>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</si>
  <si>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</si>
  <si>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</si>
  <si>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</si>
  <si>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</si>
  <si>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</si>
  <si>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</si>
  <si>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</si>
  <si>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</si>
  <si>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</si>
  <si>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</si>
  <si>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</si>
  <si>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</si>
  <si>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</si>
  <si>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</si>
  <si>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</si>
  <si>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</si>
  <si>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</si>
  <si>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</si>
  <si>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</si>
  <si>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</si>
  <si>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</si>
  <si>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</si>
  <si>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</si>
  <si>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</si>
  <si>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</si>
  <si>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</si>
  <si>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</si>
  <si>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</si>
  <si>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</si>
  <si>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</si>
  <si>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</si>
  <si>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</si>
  <si>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</si>
  <si>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</si>
  <si>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</si>
  <si>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</si>
  <si>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</si>
  <si>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</si>
  <si>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</si>
  <si>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</si>
  <si>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</si>
  <si>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</si>
  <si>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</si>
  <si>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</si>
  <si>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</si>
  <si>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</si>
  <si>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</si>
  <si>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</si>
  <si>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</si>
  <si>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</si>
  <si>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</si>
  <si>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</si>
  <si>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</si>
  <si>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</si>
  <si>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</si>
  <si>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</si>
  <si>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</si>
  <si>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</si>
  <si>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</si>
  <si>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</si>
  <si>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</si>
  <si>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</si>
  <si>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</si>
  <si>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</si>
  <si>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</si>
  <si>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</si>
  <si>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</si>
  <si>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</si>
  <si>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</si>
  <si>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</si>
  <si>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</si>
  <si>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</si>
  <si>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</si>
  <si>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</si>
  <si>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</si>
  <si>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</si>
  <si>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</si>
  <si>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</si>
  <si>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</si>
  <si>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</si>
  <si>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</si>
  <si>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</si>
  <si>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</si>
  <si>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</si>
  <si>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</si>
  <si>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</si>
  <si>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</si>
  <si>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</si>
  <si>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</si>
  <si>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</si>
  <si>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</si>
  <si>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</si>
  <si>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</si>
  <si>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</si>
  <si>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</si>
  <si>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</si>
  <si>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</si>
  <si>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</si>
  <si>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</si>
  <si>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</si>
  <si>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</si>
  <si>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</si>
  <si>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</si>
  <si>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</si>
  <si>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</si>
  <si>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</si>
  <si>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</si>
  <si>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</si>
  <si>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</si>
  <si>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</si>
  <si>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</si>
  <si>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</si>
  <si>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</si>
  <si>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</si>
  <si>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</si>
  <si>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</si>
  <si>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</si>
  <si>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</si>
  <si>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</si>
  <si>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</si>
  <si>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</si>
  <si>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</si>
  <si>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</si>
  <si>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</si>
  <si>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</si>
  <si>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</si>
  <si>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</si>
  <si>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</si>
  <si>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</si>
  <si>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</si>
  <si>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</si>
  <si>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</si>
  <si>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</si>
  <si>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</si>
  <si>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</si>
  <si>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</si>
  <si>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</si>
  <si>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</si>
  <si>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</si>
  <si>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</si>
  <si>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</si>
  <si>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</si>
  <si>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</si>
  <si>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</si>
  <si>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</si>
  <si>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</si>
  <si>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</si>
  <si>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</si>
  <si>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</si>
  <si>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</si>
  <si>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</si>
  <si>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</si>
  <si>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</si>
  <si>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</si>
  <si>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</si>
  <si>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</si>
  <si>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</si>
  <si>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</si>
  <si>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</si>
  <si>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</si>
  <si>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</si>
  <si>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</si>
  <si>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</si>
  <si>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</si>
  <si>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</si>
  <si>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</si>
  <si>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</si>
  <si>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</si>
  <si>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</si>
  <si>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</si>
  <si>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</si>
  <si>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</si>
  <si>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</si>
  <si>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</si>
  <si>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</si>
  <si>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</si>
  <si>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</si>
  <si>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</si>
  <si>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</si>
  <si>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</si>
  <si>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</si>
  <si>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</si>
  <si>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</si>
  <si>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</si>
  <si>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</si>
  <si>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</si>
  <si>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</si>
  <si>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</si>
  <si>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</si>
  <si>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</si>
  <si>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</si>
  <si>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</si>
  <si>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</si>
  <si>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</si>
  <si>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</si>
  <si>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</si>
  <si>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</si>
  <si>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</si>
  <si>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</si>
  <si>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</si>
  <si>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</si>
  <si>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</si>
  <si>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</si>
  <si>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</si>
  <si>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</si>
  <si>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</si>
  <si>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</si>
  <si>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</si>
  <si>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</si>
  <si>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</si>
  <si>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</si>
  <si>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</si>
  <si>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</si>
  <si>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</si>
  <si>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</si>
  <si>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</si>
  <si>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</si>
  <si>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</si>
  <si>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</si>
  <si>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</si>
  <si>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</si>
  <si>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</si>
  <si>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</si>
  <si>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</si>
  <si>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</si>
  <si>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</si>
  <si>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</si>
  <si>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</si>
  <si>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</si>
  <si>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</si>
  <si>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</si>
  <si>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</si>
  <si>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</si>
  <si>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</si>
  <si>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</si>
  <si>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</si>
  <si>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</si>
  <si>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</si>
  <si>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</si>
  <si>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</si>
  <si>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</si>
  <si>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</si>
  <si>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</si>
  <si>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</si>
  <si>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</si>
  <si>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</si>
  <si>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</si>
  <si>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</si>
  <si>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</si>
  <si>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</si>
  <si>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</si>
  <si>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</si>
  <si>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</si>
  <si>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</si>
  <si>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</si>
  <si>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</si>
  <si>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</si>
  <si>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</si>
  <si>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</si>
  <si>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</si>
  <si>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</si>
  <si>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</si>
  <si>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</si>
  <si>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</si>
  <si>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</si>
  <si>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</si>
  <si>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</si>
  <si>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</si>
  <si>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</si>
  <si>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</si>
  <si>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</si>
  <si>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</si>
  <si>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</si>
  <si>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</si>
  <si>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</si>
  <si>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</si>
  <si>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</si>
  <si>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</si>
  <si>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</si>
  <si>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</si>
  <si>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</si>
  <si>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</si>
  <si>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</si>
  <si>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</si>
  <si>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</si>
  <si>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</si>
  <si>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</si>
  <si>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</si>
  <si>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</si>
  <si>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</si>
  <si>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</si>
  <si>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</si>
  <si>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</si>
  <si>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</si>
  <si>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</si>
  <si>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</si>
  <si>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</si>
  <si>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</si>
  <si>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</si>
  <si>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</si>
  <si>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</si>
  <si>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</si>
  <si>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</si>
  <si>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</si>
  <si>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</si>
  <si>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</si>
  <si>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</si>
  <si>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</si>
  <si>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</si>
  <si>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</si>
  <si>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</si>
  <si>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</si>
  <si>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</si>
  <si>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</si>
  <si>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</si>
  <si>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</si>
  <si>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</si>
  <si>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</si>
  <si>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</si>
  <si>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</si>
  <si>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</si>
  <si>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</si>
  <si>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</si>
  <si>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</si>
  <si>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</si>
  <si>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</si>
  <si>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</si>
  <si>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</si>
  <si>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</si>
  <si>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</si>
  <si>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</si>
  <si>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</si>
  <si>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</si>
  <si>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</si>
  <si>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</si>
  <si>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</si>
  <si>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</si>
  <si>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</si>
  <si>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</si>
  <si>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</si>
  <si>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</si>
  <si>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</si>
  <si>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</si>
  <si>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</si>
  <si>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</si>
  <si>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</si>
  <si>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</si>
  <si>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</si>
  <si>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</si>
  <si>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</si>
  <si>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</si>
  <si>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</si>
  <si>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</si>
  <si>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</si>
  <si>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</si>
  <si>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</si>
  <si>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</si>
  <si>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</si>
  <si>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</si>
  <si>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</si>
  <si>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</si>
  <si>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</si>
  <si>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</si>
  <si>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</si>
  <si>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</si>
  <si>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</si>
  <si>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</si>
  <si>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</si>
  <si>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</si>
  <si>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</si>
  <si>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</si>
  <si>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</si>
  <si>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</si>
  <si>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</si>
  <si>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</si>
  <si>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</si>
  <si>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</si>
  <si>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</si>
  <si>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</si>
  <si>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</si>
  <si>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</si>
  <si>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</si>
  <si>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</si>
  <si>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</si>
  <si>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</si>
  <si>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</si>
  <si>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</si>
  <si>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</si>
  <si>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</si>
  <si>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</si>
  <si>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</si>
  <si>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</si>
  <si>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</si>
  <si>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</si>
  <si>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</si>
  <si>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</si>
  <si>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</si>
  <si>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</si>
  <si>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</si>
  <si>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</si>
  <si>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</si>
  <si>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</si>
  <si>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</si>
  <si>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</si>
  <si>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</si>
  <si>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</si>
  <si>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</si>
  <si>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</si>
  <si>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</si>
  <si>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</si>
  <si>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</si>
  <si>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</si>
  <si>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</si>
  <si>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</si>
  <si>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</si>
  <si>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</si>
  <si>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</si>
  <si>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</si>
  <si>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</si>
  <si>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</si>
  <si>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</si>
  <si>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</si>
  <si>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</si>
  <si>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</si>
  <si>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</si>
  <si>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</si>
  <si>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</si>
  <si>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</si>
  <si>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</si>
  <si>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</si>
  <si>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</si>
  <si>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</si>
  <si>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</si>
  <si>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</si>
  <si>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</si>
  <si>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</si>
  <si>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</si>
  <si>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</si>
  <si>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</si>
  <si>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</si>
  <si>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</si>
  <si>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</si>
  <si>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</si>
  <si>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</si>
  <si>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</si>
  <si>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</si>
  <si>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</si>
  <si>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</si>
  <si>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</si>
  <si>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</si>
  <si>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</si>
  <si>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</si>
  <si>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</si>
  <si>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</si>
  <si>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</si>
  <si>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</si>
  <si>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</si>
  <si>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</si>
  <si>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</si>
  <si>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</si>
  <si>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</si>
  <si>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</si>
  <si>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</si>
  <si>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</si>
  <si>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</si>
  <si>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</si>
  <si>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</si>
  <si>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</si>
  <si>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</si>
  <si>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</si>
  <si>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</si>
  <si>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</si>
  <si>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</si>
  <si>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</si>
  <si>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</si>
  <si>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</si>
  <si>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</si>
  <si>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</si>
  <si>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</si>
  <si>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</si>
  <si>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</si>
  <si>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</si>
  <si>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</si>
  <si>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</si>
  <si>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</si>
  <si>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</si>
  <si>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</si>
  <si>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</si>
  <si>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</si>
  <si>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</si>
  <si>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</si>
  <si>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</si>
  <si>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</si>
  <si>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</si>
  <si>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</si>
  <si>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</si>
  <si>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</si>
  <si>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</si>
  <si>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</si>
  <si>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</si>
  <si>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</si>
  <si>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</si>
  <si>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</si>
  <si>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</si>
  <si>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</si>
  <si>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</si>
  <si>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</si>
  <si>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</si>
  <si>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</si>
  <si>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</si>
  <si>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</si>
  <si>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</si>
  <si>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</si>
  <si>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</si>
  <si>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</si>
  <si>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</si>
  <si>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</si>
  <si>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</si>
  <si>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</si>
  <si>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</si>
  <si>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</si>
  <si>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</si>
  <si>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</si>
  <si>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</si>
  <si>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</si>
  <si>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</si>
  <si>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</si>
  <si>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</si>
  <si>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</si>
  <si>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</si>
  <si>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</si>
  <si>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</si>
  <si>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</si>
  <si>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</si>
  <si>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</si>
  <si>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</si>
  <si>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</si>
  <si>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</si>
  <si>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</si>
  <si>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</si>
  <si>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</si>
  <si>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</si>
  <si>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</si>
  <si>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</si>
  <si>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</si>
  <si>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</si>
  <si>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</si>
  <si>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</si>
  <si>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</si>
  <si>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</si>
  <si>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</si>
  <si>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</si>
  <si>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</si>
  <si>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</si>
  <si>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</si>
  <si>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</si>
  <si>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</si>
  <si>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</si>
  <si>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</si>
  <si>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</si>
  <si>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</si>
  <si>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</si>
  <si>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</si>
  <si>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</si>
  <si>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</si>
  <si>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</si>
  <si>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</si>
  <si>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</si>
  <si>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</si>
  <si>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</si>
  <si>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</si>
  <si>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</si>
  <si>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</si>
  <si>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</si>
  <si>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</si>
  <si>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</si>
  <si>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</si>
  <si>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</si>
  <si>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</si>
  <si>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</si>
  <si>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</si>
  <si>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</si>
  <si>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</si>
  <si>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</si>
  <si>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</si>
  <si>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</si>
  <si>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</si>
  <si>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</si>
  <si>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</si>
  <si>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</si>
  <si>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</si>
  <si>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</si>
  <si>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</si>
  <si>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</si>
  <si>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</si>
  <si>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</si>
  <si>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</si>
  <si>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</si>
  <si>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</si>
  <si>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</si>
  <si>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</si>
  <si>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</si>
  <si>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</si>
  <si>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</si>
  <si>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</si>
  <si>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</si>
  <si>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</si>
  <si>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</si>
  <si>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</si>
  <si>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</si>
  <si>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</si>
  <si>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</si>
  <si>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</si>
  <si>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</si>
  <si>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</si>
  <si>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</si>
  <si>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</si>
  <si>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</si>
  <si>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</si>
  <si>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</si>
  <si>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</si>
  <si>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</si>
  <si>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</si>
  <si>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</si>
  <si>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</si>
  <si>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</si>
  <si>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</si>
  <si>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</si>
  <si>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</si>
  <si>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</si>
  <si>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</si>
  <si>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</si>
  <si>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</si>
  <si>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</si>
  <si>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</si>
  <si>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</si>
  <si>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</si>
  <si>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</si>
  <si>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</si>
  <si>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</si>
  <si>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</si>
  <si>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</si>
  <si>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</si>
  <si>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</si>
  <si>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</si>
  <si>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</si>
  <si>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</si>
  <si>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</si>
  <si>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</si>
  <si>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</si>
  <si>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</si>
  <si>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</si>
  <si>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</si>
  <si>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</si>
  <si>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</si>
  <si>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</si>
  <si>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</si>
  <si>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</si>
  <si>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</si>
  <si>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</si>
  <si>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</si>
  <si>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</si>
  <si>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</si>
  <si>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</si>
  <si>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</si>
  <si>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</si>
  <si>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</si>
  <si>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</si>
  <si>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</si>
  <si>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</si>
  <si>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</si>
  <si>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</si>
  <si>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</si>
  <si>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</si>
  <si>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</si>
  <si>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</si>
  <si>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</si>
  <si>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</si>
  <si>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</si>
  <si>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</si>
  <si>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</si>
  <si>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</si>
  <si>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</si>
  <si>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</si>
  <si>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</si>
  <si>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</si>
  <si>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</si>
  <si>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</si>
  <si>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</si>
  <si>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</si>
  <si>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</si>
  <si>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</si>
  <si>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</si>
  <si>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</si>
  <si>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</si>
  <si>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</si>
  <si>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</si>
  <si>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</si>
  <si>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</si>
  <si>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</si>
  <si>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</si>
  <si>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</si>
  <si>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</si>
  <si>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</si>
  <si>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</si>
  <si>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</si>
  <si>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</si>
  <si>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</si>
  <si>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</si>
  <si>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</si>
  <si>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</si>
  <si>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</si>
  <si>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</si>
  <si>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</si>
  <si>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</si>
  <si>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</si>
  <si>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</si>
  <si>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</si>
  <si>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</si>
  <si>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</si>
  <si>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</si>
  <si>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</si>
  <si>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</si>
  <si>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</si>
  <si>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</si>
  <si>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</si>
  <si>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</si>
  <si>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</si>
  <si>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</si>
  <si>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</si>
  <si>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</si>
  <si>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</si>
  <si>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</si>
  <si>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</si>
  <si>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</si>
  <si>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</si>
  <si>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</si>
  <si>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</si>
  <si>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</si>
  <si>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</si>
  <si>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</si>
  <si>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</si>
  <si>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</si>
  <si>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</si>
  <si>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</si>
  <si>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</si>
  <si>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</si>
  <si>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</si>
  <si>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</si>
  <si>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</si>
  <si>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</si>
  <si>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</si>
  <si>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</si>
  <si>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</si>
  <si>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</si>
  <si>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</si>
  <si>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</si>
  <si>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</si>
  <si>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</si>
  <si>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</si>
  <si>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</si>
  <si>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</si>
  <si>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</si>
  <si>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</si>
  <si>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</si>
  <si>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</si>
  <si>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</si>
  <si>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</si>
  <si>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</si>
  <si>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</si>
  <si>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</si>
  <si>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</si>
  <si>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</si>
  <si>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</si>
  <si>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</si>
  <si>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</si>
  <si>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</si>
  <si>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</si>
  <si>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</si>
  <si>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</si>
  <si>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</si>
  <si>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</si>
  <si>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</si>
  <si>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</si>
  <si>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</si>
  <si>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</si>
  <si>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</si>
  <si>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</si>
  <si>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</si>
  <si>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</si>
  <si>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</si>
  <si>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</si>
  <si>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</si>
  <si>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</si>
  <si>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</si>
  <si>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</si>
  <si>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</si>
  <si>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</si>
  <si>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</si>
  <si>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</si>
  <si>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</si>
  <si>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</si>
  <si>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</si>
  <si>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</si>
  <si>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</si>
  <si>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</si>
  <si>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</si>
  <si>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</si>
  <si>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</si>
  <si>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</si>
  <si>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</si>
  <si>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</si>
  <si>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</si>
  <si>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</si>
  <si>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</si>
  <si>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</si>
  <si>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</si>
  <si>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</si>
  <si>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</si>
  <si>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</si>
  <si>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</si>
  <si>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</si>
  <si>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</si>
  <si>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</si>
  <si>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</si>
  <si>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</si>
  <si>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</si>
  <si>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</si>
  <si>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</si>
  <si>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</si>
  <si>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</si>
  <si>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</si>
  <si>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</si>
  <si>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</si>
  <si>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</si>
  <si>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</si>
  <si>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</si>
  <si>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</si>
  <si>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</si>
  <si>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</si>
  <si>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</si>
  <si>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</si>
  <si>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</si>
  <si>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</si>
  <si>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</si>
  <si>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</si>
  <si>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</si>
  <si>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</si>
  <si>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</si>
  <si>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</si>
  <si>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</si>
  <si>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</si>
  <si>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</si>
  <si>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</si>
  <si>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</si>
  <si>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</si>
  <si>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</si>
  <si>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</si>
  <si>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</si>
  <si>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</si>
  <si>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</si>
  <si>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</si>
  <si>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</si>
  <si>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</si>
  <si>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</si>
  <si>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</si>
  <si>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</si>
  <si>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</si>
  <si>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</si>
  <si>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</si>
  <si>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</si>
  <si>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</si>
  <si>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</si>
  <si>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</si>
  <si>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</si>
  <si>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</si>
  <si>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</si>
  <si>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</si>
  <si>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</si>
  <si>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</si>
  <si>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</si>
  <si>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</si>
  <si>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</si>
  <si>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</si>
  <si>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</si>
  <si>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</si>
  <si>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</si>
  <si>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</si>
  <si>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</si>
  <si>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</si>
  <si>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</si>
  <si>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</si>
  <si>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</si>
  <si>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</si>
  <si>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</si>
  <si>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</si>
  <si>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</si>
  <si>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</si>
  <si>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</si>
  <si>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</si>
  <si>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</si>
  <si>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</si>
  <si>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</si>
  <si>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</si>
  <si>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</si>
  <si>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</si>
  <si>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</si>
  <si>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</si>
  <si>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</si>
  <si>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</si>
  <si>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</si>
  <si>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</si>
  <si>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</si>
  <si>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</si>
  <si>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</si>
  <si>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</si>
  <si>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</si>
  <si>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</si>
  <si>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</si>
  <si>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</si>
  <si>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</si>
  <si>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</si>
  <si>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</si>
  <si>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</si>
  <si>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</si>
  <si>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</si>
  <si>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</si>
  <si>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</si>
  <si>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</si>
  <si>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</si>
  <si>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</si>
  <si>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</si>
  <si>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</si>
  <si>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</si>
  <si>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</si>
  <si>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</si>
  <si>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</si>
  <si>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</si>
  <si>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</si>
  <si>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</si>
  <si>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</si>
  <si>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</si>
  <si>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</si>
  <si>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</si>
  <si>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</si>
  <si>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</si>
  <si>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</si>
  <si>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</si>
  <si>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</si>
  <si>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</si>
  <si>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</si>
  <si>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</si>
  <si>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</si>
  <si>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</si>
  <si>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</si>
  <si>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</si>
  <si>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</si>
  <si>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</si>
  <si>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</si>
  <si>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</si>
  <si>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</si>
  <si>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</si>
  <si>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</si>
  <si>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</si>
  <si>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</si>
  <si>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</si>
  <si>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</si>
  <si>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</si>
  <si>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</si>
  <si>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</si>
  <si>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</si>
  <si>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</si>
  <si>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</si>
  <si>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</si>
  <si>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</si>
  <si>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</si>
  <si>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</si>
  <si>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</si>
  <si>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</si>
  <si>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</si>
  <si>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</si>
  <si>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</si>
  <si>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</si>
  <si>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</si>
  <si>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</si>
  <si>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</si>
  <si>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</si>
  <si>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</si>
  <si>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</si>
  <si>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</si>
  <si>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</si>
  <si>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</si>
  <si>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</si>
  <si>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</si>
  <si>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</si>
  <si>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</si>
  <si>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</si>
  <si>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</si>
  <si>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</si>
  <si>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</si>
  <si>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</si>
  <si>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</si>
  <si>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</si>
  <si>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</si>
  <si>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</si>
  <si>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</si>
  <si>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</si>
  <si>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</si>
  <si>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</si>
  <si>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</si>
  <si>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</si>
  <si>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</si>
  <si>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</si>
  <si>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</si>
  <si>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</si>
  <si>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</si>
  <si>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</si>
  <si>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</si>
  <si>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</si>
  <si>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</si>
  <si>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</si>
  <si>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</si>
  <si>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</si>
  <si>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</si>
  <si>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</si>
  <si>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</si>
  <si>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</si>
  <si>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</si>
  <si>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</si>
  <si>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</si>
  <si>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</si>
  <si>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</si>
  <si>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</si>
  <si>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</si>
  <si>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</si>
  <si>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</si>
  <si>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</si>
  <si>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</si>
  <si>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</si>
  <si>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</si>
  <si>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</si>
  <si>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</si>
  <si>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</si>
  <si>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</si>
  <si>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</si>
  <si>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</si>
  <si>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</si>
  <si>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</si>
  <si>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</si>
  <si>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</si>
  <si>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</si>
  <si>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</si>
  <si>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</si>
  <si>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</si>
  <si>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</si>
  <si>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</si>
  <si>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</si>
  <si>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</si>
  <si>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</si>
  <si>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</si>
  <si>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</si>
  <si>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</si>
  <si>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</si>
  <si>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</si>
  <si>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</si>
  <si>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</si>
  <si>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</si>
  <si>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</si>
  <si>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</si>
  <si>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</si>
  <si>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</si>
  <si>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</si>
  <si>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</si>
  <si>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</si>
  <si>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</si>
  <si>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</si>
  <si>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</si>
  <si>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</si>
  <si>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</si>
  <si>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</si>
  <si>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</si>
  <si>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</si>
  <si>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</si>
  <si>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</si>
  <si>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</si>
  <si>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</si>
  <si>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</si>
  <si>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</si>
  <si>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</si>
  <si>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</si>
  <si>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</si>
  <si>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</si>
  <si>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</si>
  <si>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</si>
  <si>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</si>
  <si>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</si>
  <si>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</si>
  <si>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</si>
  <si>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</si>
  <si>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</si>
  <si>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</si>
  <si>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</si>
  <si>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</si>
  <si>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</si>
  <si>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</si>
  <si>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</si>
  <si>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</si>
  <si>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</si>
  <si>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</si>
  <si>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</si>
  <si>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</si>
  <si>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</si>
  <si>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</si>
  <si>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</si>
  <si>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</si>
  <si>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</si>
  <si>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</si>
  <si>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</si>
  <si>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</si>
  <si>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</si>
  <si>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</si>
  <si>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</si>
  <si>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</si>
  <si>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</si>
  <si>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</si>
  <si>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</si>
  <si>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</si>
  <si>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</si>
  <si>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</si>
  <si>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</si>
  <si>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</si>
  <si>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</si>
  <si>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</si>
  <si>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</si>
  <si>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</si>
  <si>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</si>
  <si>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</si>
  <si>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</si>
  <si>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</si>
  <si>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</si>
  <si>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</si>
  <si>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</si>
  <si>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</si>
  <si>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</si>
  <si>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</si>
  <si>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</si>
  <si>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</si>
  <si>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</si>
  <si>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</si>
  <si>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</si>
  <si>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</si>
  <si>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</si>
  <si>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</si>
  <si>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</si>
  <si>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</si>
  <si>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</si>
  <si>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</si>
  <si>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</si>
  <si>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</si>
  <si>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</si>
  <si>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</si>
  <si>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</si>
  <si>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</si>
  <si>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</si>
  <si>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</si>
  <si>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</si>
  <si>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</si>
  <si>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</si>
  <si>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</si>
  <si>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</si>
  <si>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</si>
  <si>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</si>
  <si>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</si>
  <si>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</si>
  <si>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</si>
  <si>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</si>
  <si>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</si>
  <si>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</si>
  <si>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</si>
  <si>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</si>
  <si>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</si>
  <si>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</si>
  <si>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</si>
  <si>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</si>
  <si>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</si>
  <si>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</si>
  <si>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</si>
  <si>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</si>
  <si>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</si>
  <si>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</si>
  <si>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</si>
  <si>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</si>
  <si>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</si>
  <si>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</si>
  <si>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</si>
  <si>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</si>
  <si>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</si>
  <si>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</si>
  <si>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</si>
  <si>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</si>
  <si>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</si>
  <si>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</si>
  <si>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</si>
  <si>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</si>
  <si>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</si>
  <si>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</si>
  <si>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</si>
  <si>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</si>
  <si>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</si>
  <si>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</si>
  <si>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</si>
  <si>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</si>
  <si>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</si>
  <si>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</si>
  <si>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</si>
  <si>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</si>
  <si>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</si>
  <si>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</si>
  <si>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</si>
  <si>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</si>
  <si>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</si>
  <si>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</si>
  <si>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</si>
  <si>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</si>
  <si>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</si>
  <si>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</si>
  <si>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</si>
  <si>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</si>
  <si>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</si>
  <si>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</si>
  <si>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</si>
  <si>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</si>
  <si>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</si>
  <si>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</si>
  <si>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</si>
  <si>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</si>
  <si>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</si>
  <si>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</si>
  <si>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</si>
  <si>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</si>
  <si>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</si>
  <si>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</si>
  <si>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</si>
  <si>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</si>
  <si>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</si>
  <si>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</si>
  <si>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</si>
  <si>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</si>
  <si>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</si>
  <si>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</si>
  <si>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</si>
  <si>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</si>
  <si>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</si>
  <si>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</si>
  <si>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</si>
  <si>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</si>
  <si>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</si>
  <si>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</si>
  <si>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</si>
  <si>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</si>
  <si>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</si>
  <si>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</si>
  <si>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</si>
  <si>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</si>
  <si>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</si>
  <si>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</si>
  <si>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</si>
  <si>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</si>
  <si>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</si>
  <si>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</si>
  <si>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</si>
  <si>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</si>
  <si>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</si>
  <si>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</si>
  <si>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</si>
  <si>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</si>
  <si>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</si>
  <si>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</si>
  <si>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</si>
  <si>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</si>
  <si>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</si>
  <si>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</si>
  <si>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</si>
  <si>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</si>
  <si>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</si>
  <si>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</si>
  <si>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</si>
  <si>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</si>
  <si>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</si>
  <si>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</si>
  <si>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</si>
  <si>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</si>
  <si>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</si>
  <si>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</si>
  <si>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</si>
  <si>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</si>
  <si>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</si>
  <si>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</si>
  <si>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</si>
  <si>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</si>
  <si>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</si>
  <si>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</si>
  <si>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</si>
  <si>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</si>
  <si>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</si>
  <si>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</si>
  <si>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</si>
  <si>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</si>
  <si>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</si>
  <si>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</si>
  <si>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</si>
  <si>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</si>
  <si>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</si>
  <si>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</si>
  <si>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</si>
  <si>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</si>
  <si>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</si>
  <si>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</si>
  <si>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</si>
  <si>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</si>
  <si>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</si>
  <si>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</si>
  <si>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</si>
  <si>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</si>
  <si>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</si>
  <si>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</si>
  <si>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</si>
  <si>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</si>
  <si>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</si>
  <si>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</si>
  <si>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</si>
  <si>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</si>
  <si>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</si>
  <si>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</si>
  <si>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</si>
  <si>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</si>
  <si>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</si>
  <si>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</si>
  <si>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</si>
  <si>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</si>
  <si>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</si>
  <si>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</si>
  <si>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</si>
  <si>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</si>
  <si>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</si>
  <si>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</si>
  <si>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</si>
  <si>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</si>
  <si>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</si>
  <si>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</si>
  <si>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</si>
  <si>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</si>
  <si>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</si>
  <si>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</si>
  <si>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</si>
  <si>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</si>
  <si>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</si>
  <si>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</si>
  <si>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</si>
  <si>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</si>
  <si>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</si>
  <si>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</si>
  <si>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</si>
  <si>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</si>
  <si>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</si>
  <si>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</si>
  <si>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</si>
  <si>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</si>
  <si>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</si>
  <si>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</si>
  <si>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</si>
  <si>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</si>
  <si>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</si>
  <si>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</si>
  <si>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</si>
  <si>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</si>
  <si>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</si>
  <si>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</si>
  <si>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</si>
  <si>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</si>
  <si>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</si>
  <si>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</si>
  <si>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</si>
  <si>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</si>
  <si>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</si>
  <si>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</si>
  <si>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</si>
  <si>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</si>
  <si>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</si>
  <si>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</si>
  <si>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</si>
  <si>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</si>
  <si>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</si>
  <si>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</si>
  <si>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</si>
  <si>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</si>
  <si>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</si>
  <si>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</si>
  <si>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</si>
  <si>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</si>
  <si>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</si>
  <si>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</si>
  <si>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</si>
  <si>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</si>
  <si>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</si>
  <si>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</si>
  <si>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</si>
  <si>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</si>
  <si>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</si>
  <si>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</si>
  <si>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</si>
  <si>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</si>
  <si>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</si>
  <si>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</si>
  <si>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</si>
  <si>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</si>
  <si>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</si>
  <si>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</si>
  <si>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</si>
  <si>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</si>
  <si>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</si>
  <si>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</si>
  <si>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</si>
  <si>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</si>
  <si>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</si>
  <si>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</si>
  <si>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</si>
  <si>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</si>
  <si>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</si>
  <si>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</si>
  <si>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</si>
  <si>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</si>
  <si>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</si>
  <si>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</si>
  <si>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</si>
  <si>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</si>
  <si>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</si>
  <si>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</si>
  <si>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</si>
  <si>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</si>
  <si>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</si>
  <si>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</si>
  <si>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</si>
  <si>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</si>
  <si>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</si>
  <si>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</si>
  <si>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</si>
  <si>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</si>
  <si>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</si>
  <si>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</si>
  <si>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</si>
  <si>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</si>
  <si>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</si>
  <si>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</si>
  <si>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</si>
  <si>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</si>
  <si>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</si>
  <si>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</si>
  <si>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</si>
  <si>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</si>
  <si>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</si>
  <si>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</si>
  <si>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</si>
  <si>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</si>
  <si>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</si>
  <si>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</si>
  <si>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</si>
  <si>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</si>
  <si>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</si>
  <si>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</si>
  <si>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</si>
  <si>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</si>
  <si>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</si>
  <si>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</si>
  <si>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</si>
  <si>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</si>
  <si>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</si>
  <si>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</si>
  <si>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</si>
  <si>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</si>
  <si>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</si>
  <si>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</si>
  <si>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</si>
  <si>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</si>
  <si>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</si>
  <si>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</si>
  <si>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</si>
  <si>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</si>
  <si>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</si>
  <si>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</si>
  <si>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</si>
  <si>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</si>
  <si>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</si>
  <si>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</si>
  <si>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</si>
  <si>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</si>
  <si>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</si>
  <si>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</si>
  <si>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</si>
  <si>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</si>
  <si>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</si>
  <si>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</si>
  <si>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</si>
  <si>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</si>
  <si>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</si>
  <si>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</si>
  <si>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</si>
  <si>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</si>
  <si>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</si>
  <si>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</si>
  <si>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</si>
  <si>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</si>
  <si>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</si>
  <si>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</si>
  <si>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</si>
  <si>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</si>
  <si>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</si>
  <si>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</si>
  <si>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</si>
  <si>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</si>
  <si>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</si>
  <si>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</si>
  <si>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</si>
  <si>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</si>
  <si>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</si>
  <si>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</si>
  <si>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</si>
  <si>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</si>
  <si>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</si>
  <si>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</si>
  <si>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</si>
  <si>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</si>
  <si>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</si>
  <si>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</si>
  <si>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</si>
  <si>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</si>
  <si>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</si>
  <si>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</si>
  <si>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</si>
  <si>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</si>
  <si>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</si>
  <si>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</si>
  <si>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</si>
  <si>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</si>
  <si>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</si>
  <si>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</si>
  <si>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</si>
  <si>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</si>
  <si>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</si>
  <si>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</si>
  <si>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</si>
  <si>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</si>
  <si>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</si>
  <si>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</si>
  <si>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</si>
  <si>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</si>
  <si>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</si>
  <si>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</si>
  <si>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</si>
  <si>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</si>
  <si>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</si>
  <si>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</si>
  <si>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</si>
  <si>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</si>
  <si>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</si>
  <si>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</si>
  <si>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</si>
  <si>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</si>
  <si>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</si>
  <si>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</si>
  <si>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</si>
  <si>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</si>
  <si>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</si>
  <si>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</si>
  <si>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</si>
  <si>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</si>
  <si>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</si>
  <si>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</si>
  <si>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</si>
  <si>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</si>
  <si>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</si>
  <si>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</si>
  <si>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</si>
  <si>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</si>
  <si>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</si>
  <si>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</si>
  <si>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</si>
  <si>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</si>
  <si>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</si>
  <si>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</si>
  <si>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</si>
  <si>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</si>
  <si>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</si>
  <si>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</si>
  <si>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</si>
  <si>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</si>
  <si>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</si>
  <si>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</si>
  <si>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</si>
  <si>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</si>
  <si>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</si>
  <si>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</si>
  <si>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</si>
  <si>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</si>
  <si>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</si>
  <si>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</si>
  <si>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</si>
  <si>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</si>
  <si>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</si>
  <si>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</si>
  <si>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</si>
  <si>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</si>
  <si>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</si>
  <si>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</si>
  <si>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</si>
  <si>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</si>
  <si>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</si>
  <si>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</si>
  <si>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</si>
  <si>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</si>
  <si>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</si>
  <si>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</si>
  <si>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</si>
  <si>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</si>
  <si>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</si>
  <si>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</si>
  <si>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</si>
  <si>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</si>
  <si>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</si>
  <si>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</si>
  <si>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</si>
  <si>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</si>
  <si>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</si>
  <si>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</si>
  <si>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</si>
  <si>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</si>
  <si>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</si>
  <si>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</si>
  <si>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</si>
  <si>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</si>
  <si>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</si>
  <si>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</si>
  <si>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</si>
  <si>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</si>
  <si>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</si>
  <si>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</si>
  <si>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</si>
  <si>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</si>
  <si>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</si>
  <si>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</si>
  <si>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</si>
  <si>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</si>
  <si>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</si>
  <si>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</si>
  <si>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</si>
  <si>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</si>
  <si>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</si>
  <si>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</si>
  <si>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</si>
  <si>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</si>
  <si>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</si>
  <si>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</si>
  <si>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</si>
  <si>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</si>
  <si>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</si>
  <si>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</si>
  <si>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</si>
  <si>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</si>
  <si>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</si>
  <si>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</si>
  <si>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</si>
  <si>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</si>
  <si>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</si>
  <si>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</si>
  <si>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</si>
  <si>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</si>
  <si>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</si>
  <si>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</si>
  <si>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</si>
  <si>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</si>
  <si>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</si>
  <si>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</si>
  <si>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</si>
  <si>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</si>
  <si>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</si>
  <si>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</si>
  <si>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</si>
  <si>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</si>
  <si>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</si>
  <si>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</si>
  <si>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</si>
  <si>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</si>
  <si>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</si>
  <si>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</si>
  <si>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</si>
  <si>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</si>
  <si>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</si>
  <si>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</si>
  <si>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</si>
  <si>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</si>
  <si>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</si>
  <si>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</si>
  <si>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</si>
  <si>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</si>
  <si>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</si>
  <si>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</si>
  <si>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</si>
  <si>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</si>
  <si>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</si>
  <si>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</si>
  <si>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</si>
  <si>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</si>
  <si>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</si>
  <si>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</si>
  <si>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</si>
  <si>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</si>
  <si>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</si>
  <si>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</si>
  <si>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</si>
  <si>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</si>
  <si>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</si>
  <si>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</si>
  <si>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</si>
  <si>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</si>
  <si>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</si>
  <si>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</si>
  <si>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</si>
  <si>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</si>
  <si>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</si>
  <si>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</si>
  <si>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</si>
  <si>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</si>
  <si>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</si>
  <si>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</si>
  <si>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</si>
  <si>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</si>
  <si>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</si>
  <si>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</si>
  <si>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</si>
  <si>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</si>
  <si>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</si>
  <si>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</si>
  <si>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</si>
  <si>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</si>
  <si>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</si>
  <si>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</si>
  <si>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</si>
  <si>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</si>
  <si>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</si>
  <si>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</si>
  <si>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</si>
  <si>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</si>
  <si>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</si>
  <si>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</si>
  <si>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</si>
  <si>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</si>
  <si>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</si>
  <si>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</si>
  <si>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</si>
  <si>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</si>
  <si>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</si>
  <si>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</si>
  <si>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</si>
  <si>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</si>
  <si>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</si>
  <si>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</si>
  <si>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</si>
  <si>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</si>
  <si>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</si>
  <si>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</si>
  <si>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</si>
  <si>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</si>
  <si>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</si>
  <si>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</si>
  <si>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</si>
  <si>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</si>
  <si>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</si>
  <si>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</si>
  <si>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</si>
  <si>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</si>
  <si>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</si>
  <si>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</si>
  <si>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</si>
  <si>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</si>
  <si>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</si>
  <si>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</si>
  <si>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</si>
  <si>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</si>
  <si>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</si>
  <si>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</si>
  <si>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</si>
  <si>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</si>
  <si>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</si>
  <si>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</si>
  <si>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</si>
  <si>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</si>
  <si>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</si>
  <si>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</si>
  <si>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</si>
  <si>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</si>
  <si>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</si>
  <si>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</si>
  <si>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</si>
  <si>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</si>
  <si>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</si>
  <si>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</si>
  <si>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</si>
  <si>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</si>
  <si>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</si>
  <si>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</si>
  <si>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</si>
  <si>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</si>
  <si>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</si>
  <si>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</si>
  <si>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</si>
  <si>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</si>
  <si>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</si>
  <si>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</si>
  <si>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</si>
  <si>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</si>
  <si>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</si>
  <si>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</si>
  <si>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</si>
  <si>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</si>
  <si>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</si>
  <si>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</si>
  <si>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</si>
  <si>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</si>
  <si>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</si>
  <si>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</si>
  <si>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</si>
  <si>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</si>
  <si>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</si>
  <si>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</si>
  <si>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</si>
  <si>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</si>
  <si>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</si>
  <si>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</si>
  <si>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</si>
  <si>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</si>
  <si>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</si>
  <si>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</si>
  <si>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</si>
  <si>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</si>
  <si>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</si>
  <si>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</si>
  <si>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</si>
  <si>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</si>
  <si>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</si>
  <si>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</si>
  <si>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</si>
  <si>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</si>
  <si>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</si>
  <si>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</si>
  <si>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</si>
  <si>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</si>
  <si>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</si>
  <si>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</si>
  <si>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</si>
  <si>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</si>
  <si>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</si>
  <si>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</si>
  <si>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</si>
  <si>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</si>
  <si>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</si>
  <si>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</si>
  <si>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</si>
  <si>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</si>
  <si>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</si>
  <si>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</si>
  <si>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</si>
  <si>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</si>
  <si>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</si>
  <si>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</si>
  <si>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</si>
  <si>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</si>
  <si>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</si>
  <si>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</si>
  <si>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</si>
  <si>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</si>
  <si>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</si>
  <si>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</si>
  <si>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</si>
  <si>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</si>
  <si>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</si>
  <si>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</si>
  <si>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</si>
  <si>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</si>
  <si>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</si>
  <si>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</si>
  <si>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</si>
  <si>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</si>
  <si>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</si>
  <si>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</si>
  <si>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</si>
  <si>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</si>
  <si>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</si>
  <si>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</si>
  <si>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</si>
  <si>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</si>
  <si>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</si>
  <si>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</si>
  <si>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</si>
  <si>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</si>
  <si>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</si>
  <si>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</si>
  <si>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</si>
  <si>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</si>
  <si>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</si>
  <si>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</si>
  <si>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</si>
  <si>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</si>
  <si>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</si>
  <si>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</si>
  <si>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</si>
  <si>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</si>
  <si>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</si>
  <si>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</si>
  <si>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</si>
  <si>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</si>
  <si>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</si>
  <si>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</si>
  <si>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</si>
  <si>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</si>
  <si>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</si>
  <si>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</si>
  <si>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</si>
  <si>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</si>
  <si>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</si>
  <si>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</si>
  <si>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</si>
  <si>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</si>
  <si>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</si>
  <si>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</si>
  <si>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</si>
  <si>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</si>
  <si>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</si>
  <si>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</si>
  <si>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</si>
  <si>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</si>
  <si>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</si>
  <si>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</si>
  <si>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</si>
  <si>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</si>
  <si>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</si>
  <si>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</si>
  <si>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</si>
  <si>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</si>
  <si>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</si>
  <si>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</si>
  <si>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</si>
  <si>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</si>
  <si>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</si>
  <si>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</si>
  <si>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</si>
  <si>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</si>
  <si>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</si>
  <si>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</si>
  <si>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</si>
  <si>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</si>
  <si>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</si>
  <si>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</si>
  <si>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</si>
  <si>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</si>
  <si>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</si>
  <si>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</si>
  <si>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</si>
  <si>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</si>
  <si>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</si>
  <si>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</si>
  <si>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</si>
  <si>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</si>
  <si>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</si>
  <si>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</si>
  <si>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</si>
  <si>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</si>
  <si>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</si>
  <si>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</si>
  <si>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</si>
  <si>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</si>
  <si>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</si>
  <si>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</si>
  <si>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</si>
  <si>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</si>
  <si>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</si>
  <si>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</si>
  <si>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</si>
  <si>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</si>
  <si>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</si>
  <si>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</si>
  <si>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</si>
  <si>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</si>
  <si>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</si>
  <si>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</si>
  <si>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</si>
  <si>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</si>
  <si>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</si>
  <si>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</si>
  <si>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</si>
  <si>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</si>
  <si>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</si>
  <si>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</si>
  <si>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</si>
  <si>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</si>
  <si>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</si>
  <si>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</si>
  <si>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</si>
  <si>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</si>
  <si>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</si>
  <si>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</si>
  <si>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</si>
  <si>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</si>
  <si>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</si>
  <si>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</si>
  <si>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</si>
  <si>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</si>
  <si>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</si>
  <si>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</si>
  <si>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</si>
  <si>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</si>
  <si>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</si>
  <si>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</si>
  <si>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</si>
  <si>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</si>
  <si>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</si>
  <si>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</si>
  <si>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</si>
  <si>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</si>
  <si>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</si>
  <si>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</si>
  <si>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</si>
  <si>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</si>
  <si>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</si>
  <si>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</si>
  <si>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</si>
  <si>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</si>
  <si>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</si>
  <si>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</si>
  <si>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</si>
  <si>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</si>
  <si>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</si>
  <si>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</si>
  <si>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</si>
  <si>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</si>
  <si>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</si>
  <si>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</si>
  <si>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</si>
  <si>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</si>
  <si>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</si>
  <si>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</si>
  <si>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</si>
  <si>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</si>
  <si>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</si>
  <si>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</si>
  <si>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</si>
  <si>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</si>
  <si>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</si>
  <si>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</si>
  <si>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</si>
  <si>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</si>
  <si>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</si>
  <si>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</si>
  <si>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</si>
  <si>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</si>
  <si>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</si>
  <si>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</si>
  <si>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</si>
  <si>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</si>
  <si>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</si>
  <si>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</si>
  <si>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</si>
  <si>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</si>
  <si>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</si>
  <si>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</si>
  <si>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</si>
  <si>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</si>
  <si>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</si>
  <si>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</si>
  <si>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</si>
  <si>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</si>
  <si>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</si>
  <si>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</si>
  <si>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</si>
  <si>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</si>
  <si>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</si>
  <si>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</si>
  <si>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</si>
  <si>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</si>
  <si>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</si>
  <si>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</si>
  <si>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</si>
  <si>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</si>
  <si>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</si>
  <si>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</si>
  <si>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</si>
  <si>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</si>
  <si>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</si>
  <si>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</si>
  <si>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</si>
  <si>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</si>
  <si>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</si>
  <si>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</si>
  <si>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</si>
  <si>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</si>
  <si>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</si>
  <si>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</si>
  <si>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</si>
  <si>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</si>
  <si>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</si>
  <si>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</si>
  <si>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</si>
  <si>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</si>
  <si>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</si>
  <si>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</si>
  <si>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</si>
  <si>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</si>
  <si>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</si>
  <si>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</si>
  <si>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</si>
  <si>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</si>
  <si>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</si>
  <si>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</si>
  <si>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</si>
  <si>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</si>
  <si>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</si>
  <si>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</si>
  <si>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</si>
  <si>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</si>
  <si>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</si>
  <si>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</si>
  <si>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</si>
  <si>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</si>
  <si>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</si>
  <si>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</si>
  <si>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</si>
  <si>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</si>
  <si>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</si>
  <si>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</si>
  <si>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</si>
  <si>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</si>
  <si>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</si>
  <si>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</si>
  <si>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</si>
  <si>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</si>
  <si>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</si>
  <si>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</si>
  <si>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</si>
  <si>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</si>
  <si>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</si>
  <si>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</si>
  <si>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</si>
  <si>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</si>
  <si>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</si>
  <si>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</si>
  <si>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</si>
  <si>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</si>
  <si>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</si>
  <si>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</si>
  <si>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</si>
  <si>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</si>
  <si>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</si>
  <si>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</si>
  <si>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</si>
  <si>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</si>
  <si>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</si>
  <si>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</si>
  <si>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</si>
  <si>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</si>
  <si>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</si>
  <si>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</si>
  <si>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</si>
  <si>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</si>
  <si>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</si>
  <si>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</si>
  <si>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</si>
  <si>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</si>
  <si>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</si>
  <si>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</si>
  <si>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</si>
  <si>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</si>
  <si>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</si>
  <si>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</si>
  <si>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</si>
  <si>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</si>
  <si>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</si>
  <si>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</si>
  <si>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</si>
  <si>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</si>
  <si>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</si>
  <si>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</si>
  <si>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</si>
  <si>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</si>
  <si>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</si>
  <si>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</si>
  <si>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</si>
  <si>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</si>
  <si>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</si>
  <si>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</si>
  <si>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</si>
  <si>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</si>
  <si>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</si>
  <si>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</si>
  <si>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</si>
  <si>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</si>
  <si>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</si>
  <si>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</si>
  <si>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</si>
  <si>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</si>
  <si>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</si>
  <si>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</si>
  <si>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</si>
  <si>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</si>
  <si>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</si>
  <si>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</si>
  <si>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</si>
  <si>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</si>
  <si>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</si>
  <si>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</si>
  <si>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</si>
  <si>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</si>
  <si>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</si>
  <si>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</si>
  <si>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</si>
  <si>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</si>
  <si>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</si>
  <si>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</si>
  <si>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</si>
  <si>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</si>
  <si>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</si>
  <si>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</si>
  <si>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</si>
  <si>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</si>
  <si>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</si>
  <si>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</si>
  <si>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</si>
  <si>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</si>
  <si>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</si>
  <si>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</si>
  <si>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</si>
  <si>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</si>
  <si>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</si>
  <si>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</si>
  <si>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</si>
  <si>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</si>
  <si>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</si>
  <si>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</si>
  <si>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</si>
  <si>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</si>
  <si>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</si>
  <si>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</si>
  <si>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</si>
  <si>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</si>
  <si>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</si>
  <si>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</si>
  <si>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</si>
  <si>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</si>
  <si>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</si>
  <si>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</si>
  <si>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</si>
  <si>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</si>
  <si>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</si>
  <si>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</si>
  <si>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</si>
  <si>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</si>
  <si>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</si>
  <si>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</si>
  <si>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</si>
  <si>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</si>
  <si>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</si>
  <si>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</si>
  <si>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</si>
  <si>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</si>
  <si>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</si>
  <si>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</si>
  <si>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</si>
  <si>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</si>
  <si>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</si>
  <si>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</si>
  <si>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</si>
  <si>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</si>
  <si>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</si>
  <si>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</si>
  <si>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</si>
  <si>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</si>
  <si>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</si>
  <si>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</si>
  <si>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</si>
  <si>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</si>
  <si>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</si>
  <si>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</si>
  <si>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</si>
  <si>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</si>
  <si>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</si>
  <si>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</si>
  <si>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</si>
  <si>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</si>
  <si>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</si>
  <si>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</si>
  <si>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</si>
  <si>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</si>
  <si>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</si>
  <si>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</si>
  <si>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</si>
  <si>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</si>
  <si>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</si>
  <si>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</si>
  <si>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</si>
  <si>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</si>
  <si>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</si>
  <si>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</si>
  <si>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</si>
  <si>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</si>
  <si>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</si>
  <si>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</si>
  <si>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</si>
  <si>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</si>
  <si>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</si>
  <si>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</si>
  <si>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</si>
  <si>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</si>
  <si>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</si>
  <si>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</si>
  <si>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</si>
  <si>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</si>
  <si>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</si>
  <si>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</si>
  <si>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</si>
  <si>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</si>
  <si>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</si>
  <si>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</si>
  <si>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</si>
  <si>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</si>
  <si>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</si>
  <si>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</si>
  <si>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</si>
  <si>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</si>
  <si>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</si>
  <si>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</si>
  <si>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</si>
  <si>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</si>
  <si>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</si>
  <si>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</si>
  <si>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</si>
  <si>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</si>
  <si>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</si>
  <si>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</si>
  <si>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</si>
  <si>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</si>
  <si>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</si>
  <si>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</si>
  <si>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</si>
  <si>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</si>
  <si>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</si>
  <si>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</si>
  <si>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</si>
  <si>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</si>
  <si>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</si>
  <si>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</si>
  <si>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</si>
  <si>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</si>
  <si>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</si>
  <si>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</si>
  <si>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</si>
  <si>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</si>
  <si>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</si>
  <si>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</si>
  <si>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</si>
  <si>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</si>
  <si>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</si>
  <si>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</si>
  <si>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</si>
  <si>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</si>
  <si>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</si>
  <si>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</si>
  <si>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</si>
  <si>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</si>
  <si>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</si>
  <si>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</si>
  <si>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</si>
  <si>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</si>
  <si>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</si>
  <si>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</si>
  <si>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</si>
  <si>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</si>
  <si>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</si>
  <si>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</si>
  <si>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</si>
  <si>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</si>
  <si>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</si>
  <si>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</si>
  <si>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</si>
  <si>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</si>
  <si>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</si>
  <si>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</si>
  <si>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</si>
  <si>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</si>
  <si>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</si>
  <si>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</si>
  <si>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</si>
  <si>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</si>
  <si>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</si>
  <si>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</si>
  <si>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</si>
  <si>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</si>
  <si>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</si>
  <si>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</si>
  <si>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</si>
  <si>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</si>
  <si>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</si>
  <si>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</si>
  <si>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</si>
  <si>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</si>
  <si>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</si>
  <si>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</si>
  <si>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</si>
  <si>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</si>
  <si>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</si>
  <si>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</si>
  <si>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</si>
  <si>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</si>
  <si>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</si>
  <si>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</si>
  <si>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</si>
  <si>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</si>
  <si>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</si>
  <si>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</si>
  <si>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</si>
  <si>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</si>
  <si>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</si>
  <si>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</si>
  <si>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</si>
  <si>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</si>
  <si>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</si>
  <si>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</si>
  <si>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</si>
  <si>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</si>
  <si>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</si>
  <si>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</si>
  <si>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</si>
  <si>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</si>
  <si>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</si>
  <si>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</si>
  <si>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</si>
  <si>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</si>
  <si>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</si>
  <si>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</si>
  <si>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</si>
  <si>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</si>
  <si>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</si>
  <si>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</si>
  <si>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</si>
  <si>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</si>
  <si>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</si>
  <si>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</si>
  <si>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</si>
  <si>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</si>
  <si>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</si>
  <si>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</si>
  <si>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</si>
  <si>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</si>
  <si>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</si>
  <si>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</si>
  <si>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</si>
  <si>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</si>
  <si>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</si>
  <si>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</si>
  <si>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</si>
  <si>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</si>
  <si>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</si>
  <si>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</si>
  <si>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</si>
  <si>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</si>
  <si>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</si>
  <si>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</si>
  <si>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</si>
  <si>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</si>
  <si>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</si>
  <si>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</si>
  <si>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</si>
  <si>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</si>
  <si>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</si>
  <si>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</si>
  <si>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</si>
  <si>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</si>
  <si>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</si>
  <si>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</si>
  <si>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</si>
  <si>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</si>
  <si>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</si>
  <si>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</si>
  <si>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</si>
  <si>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</si>
  <si>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</si>
  <si>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</si>
  <si>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</si>
  <si>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</si>
  <si>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</si>
  <si>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</si>
  <si>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</si>
  <si>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</si>
  <si>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</si>
  <si>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</si>
  <si>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</si>
  <si>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</si>
  <si>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</si>
  <si>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</si>
  <si>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</si>
  <si>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</si>
  <si>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</si>
  <si>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</si>
  <si>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</si>
  <si>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</si>
  <si>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</si>
  <si>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</si>
  <si>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</si>
  <si>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</si>
  <si>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</si>
  <si>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</si>
  <si>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</si>
  <si>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</si>
  <si>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</si>
  <si>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</si>
  <si>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</si>
  <si>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</si>
  <si>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</si>
  <si>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</si>
  <si>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</si>
  <si>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</si>
  <si>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</si>
  <si>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</si>
  <si>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</si>
  <si>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</si>
  <si>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</si>
  <si>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</si>
  <si>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</si>
  <si>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</si>
  <si>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</si>
  <si>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</si>
  <si>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</si>
  <si>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</si>
  <si>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</si>
  <si>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</si>
  <si>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</si>
  <si>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</si>
  <si>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</si>
  <si>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</si>
  <si>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</si>
  <si>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</si>
  <si>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</si>
  <si>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</si>
  <si>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</si>
  <si>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</si>
  <si>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</si>
  <si>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</si>
  <si>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</si>
  <si>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</si>
  <si>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</si>
  <si>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</si>
  <si>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</si>
  <si>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</si>
  <si>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</si>
  <si>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</si>
  <si>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</si>
  <si>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</si>
  <si>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</si>
  <si>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</si>
  <si>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</si>
  <si>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</si>
  <si>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</si>
  <si>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</si>
  <si>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</si>
  <si>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</si>
  <si>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</si>
  <si>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</si>
  <si>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</si>
  <si>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</si>
  <si>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</si>
  <si>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</si>
  <si>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</si>
  <si>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</si>
  <si>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</si>
  <si>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</si>
  <si>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</si>
  <si>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</si>
  <si>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</si>
  <si>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</si>
  <si>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</si>
  <si>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</si>
  <si>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</si>
  <si>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</si>
  <si>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</si>
  <si>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</si>
  <si>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</si>
  <si>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</si>
  <si>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</si>
  <si>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</si>
  <si>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</si>
  <si>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</si>
  <si>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</si>
  <si>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</si>
  <si>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</si>
  <si>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</si>
  <si>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</si>
  <si>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</si>
  <si>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</si>
  <si>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</si>
  <si>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</si>
  <si>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</si>
  <si>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</si>
  <si>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</si>
  <si>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</si>
  <si>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</si>
  <si>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</si>
  <si>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</si>
  <si>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</si>
  <si>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</si>
  <si>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</si>
  <si>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</si>
  <si>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</si>
  <si>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</si>
  <si>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</si>
  <si>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</si>
  <si>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</si>
  <si>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</si>
  <si>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</si>
  <si>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</si>
  <si>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</si>
  <si>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</si>
  <si>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</si>
  <si>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</si>
  <si>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</si>
  <si>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</si>
  <si>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</si>
  <si>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</si>
  <si>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</si>
  <si>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</si>
  <si>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</si>
  <si>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</si>
  <si>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</si>
  <si>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</si>
  <si>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</si>
  <si>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</si>
  <si>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</si>
  <si>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</si>
  <si>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</si>
  <si>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</si>
  <si>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</si>
  <si>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</si>
  <si>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</si>
  <si>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</si>
  <si>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</si>
  <si>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</si>
  <si>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</si>
  <si>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</si>
  <si>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</si>
  <si>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</si>
  <si>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</si>
  <si>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</si>
  <si>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</si>
  <si>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</si>
  <si>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</si>
  <si>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</si>
  <si>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</si>
  <si>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</si>
  <si>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</si>
  <si>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</si>
  <si>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</si>
  <si>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</si>
  <si>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</si>
  <si>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</si>
  <si>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</si>
  <si>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</si>
  <si>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</si>
  <si>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</si>
  <si>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</si>
  <si>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</si>
  <si>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</si>
  <si>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</si>
  <si>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</si>
  <si>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</si>
  <si>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</si>
  <si>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</si>
  <si>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</si>
  <si>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</si>
  <si>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</si>
  <si>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</si>
  <si>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</si>
  <si>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</si>
  <si>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</si>
  <si>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</si>
  <si>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</si>
  <si>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</si>
  <si>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</si>
  <si>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</si>
  <si>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</si>
  <si>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</si>
  <si>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</si>
  <si>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</si>
  <si>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</si>
  <si>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</si>
  <si>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</si>
  <si>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</si>
  <si>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</si>
  <si>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</si>
  <si>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</si>
  <si>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</si>
  <si>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</si>
  <si>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</si>
  <si>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</si>
  <si>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</si>
  <si>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</si>
  <si>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</si>
  <si>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</si>
  <si>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</si>
  <si>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</si>
  <si>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</si>
  <si>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</si>
  <si>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</si>
  <si>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</si>
  <si>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</si>
  <si>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</si>
  <si>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</si>
  <si>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</si>
  <si>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</si>
  <si>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</si>
  <si>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</si>
  <si>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</si>
  <si>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</si>
  <si>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</si>
  <si>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</si>
  <si>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</si>
  <si>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</si>
  <si>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</si>
  <si>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</si>
  <si>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</si>
  <si>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</si>
  <si>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</si>
  <si>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</si>
  <si>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</si>
  <si>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</si>
  <si>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</si>
  <si>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</si>
  <si>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</si>
  <si>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</si>
  <si>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</si>
  <si>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</si>
  <si>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</si>
  <si>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</si>
  <si>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</si>
  <si>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</si>
  <si>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</si>
  <si>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</si>
  <si>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</si>
  <si>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</si>
  <si>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</si>
  <si>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</si>
  <si>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</si>
  <si>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</si>
  <si>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</si>
  <si>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</si>
  <si>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</si>
  <si>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</si>
  <si>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</si>
  <si>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</si>
  <si>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</si>
  <si>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</si>
  <si>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</si>
  <si>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</si>
  <si>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</si>
  <si>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</si>
  <si>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</si>
  <si>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</si>
  <si>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</si>
  <si>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</si>
  <si>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</si>
  <si>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</si>
  <si>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</si>
  <si>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</si>
  <si>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</si>
  <si>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</si>
  <si>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</si>
  <si>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</si>
  <si>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</si>
  <si>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</si>
  <si>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</si>
  <si>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</si>
  <si>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</si>
  <si>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</si>
  <si>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</si>
  <si>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</si>
  <si>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</si>
  <si>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</si>
  <si>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</si>
  <si>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</si>
  <si>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</si>
  <si>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</si>
  <si>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</si>
  <si>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</si>
  <si>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</si>
  <si>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</si>
  <si>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</si>
  <si>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</si>
  <si>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</si>
  <si>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</si>
  <si>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</si>
  <si>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</si>
  <si>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</si>
  <si>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</si>
  <si>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</si>
  <si>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</si>
  <si>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</si>
  <si>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</si>
  <si>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</si>
  <si>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</si>
  <si>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</si>
  <si>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</si>
  <si>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</si>
  <si>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</si>
  <si>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</si>
  <si>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</si>
  <si>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</si>
  <si>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</si>
  <si>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</si>
  <si>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</si>
  <si>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</si>
  <si>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</si>
  <si>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</si>
  <si>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</si>
  <si>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</si>
  <si>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</si>
  <si>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</si>
  <si>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</si>
  <si>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</si>
  <si>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</si>
  <si>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</si>
  <si>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</si>
  <si>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</si>
  <si>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</si>
  <si>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</si>
  <si>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</si>
  <si>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</si>
  <si>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</si>
  <si>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</si>
  <si>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</si>
  <si>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</si>
  <si>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</si>
  <si>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</si>
  <si>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</si>
  <si>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</si>
  <si>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</si>
  <si>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</si>
  <si>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</si>
  <si>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</si>
  <si>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</si>
  <si>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</si>
  <si>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</si>
  <si>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</si>
  <si>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</si>
  <si>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</si>
  <si>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</si>
  <si>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</si>
  <si>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</si>
  <si>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</si>
  <si>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</si>
  <si>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</si>
  <si>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</si>
  <si>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</si>
  <si>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</si>
  <si>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</si>
  <si>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</si>
  <si>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</si>
  <si>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</si>
  <si>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</si>
  <si>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</si>
  <si>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</si>
  <si>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</si>
  <si>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</si>
  <si>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</si>
  <si>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</si>
  <si>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</si>
  <si>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</si>
  <si>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</si>
  <si>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</si>
  <si>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</si>
  <si>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</si>
  <si>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</si>
  <si>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</si>
  <si>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</si>
  <si>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</si>
  <si>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</si>
  <si>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</si>
  <si>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</si>
  <si>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</si>
  <si>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</si>
  <si>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</si>
  <si>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</si>
  <si>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</si>
  <si>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</si>
  <si>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</si>
  <si>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</si>
  <si>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</si>
  <si>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</si>
  <si>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</si>
  <si>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</si>
  <si>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</si>
  <si>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</si>
  <si>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</si>
  <si>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</si>
  <si>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</si>
  <si>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</si>
  <si>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</si>
  <si>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</si>
  <si>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</si>
  <si>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</si>
  <si>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</si>
  <si>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</si>
  <si>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</si>
  <si>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</si>
  <si>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</si>
  <si>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</si>
  <si>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</si>
  <si>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</si>
  <si>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</si>
  <si>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</si>
  <si>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</si>
  <si>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</si>
  <si>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</si>
  <si>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</si>
  <si>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</si>
  <si>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</si>
  <si>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</si>
  <si>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</si>
  <si>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</si>
  <si>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</si>
  <si>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</si>
  <si>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</si>
  <si>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</si>
  <si>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</si>
  <si>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</si>
  <si>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</si>
  <si>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</si>
  <si>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</si>
  <si>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</si>
  <si>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</si>
  <si>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</si>
  <si>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</si>
  <si>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</si>
  <si>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</si>
  <si>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</si>
  <si>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</si>
  <si>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</si>
  <si>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</si>
  <si>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</si>
  <si>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</si>
  <si>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</si>
  <si>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</si>
  <si>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</si>
  <si>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</si>
  <si>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</si>
  <si>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</si>
  <si>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</si>
  <si>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</si>
  <si>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</si>
  <si>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</si>
  <si>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</si>
  <si>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</si>
  <si>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</si>
  <si>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</si>
  <si>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</si>
  <si>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</si>
  <si>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</si>
  <si>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</si>
  <si>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</si>
  <si>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</si>
  <si>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</si>
  <si>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</si>
  <si>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</si>
  <si>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</si>
  <si>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</si>
  <si>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</si>
  <si>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</si>
  <si>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</si>
  <si>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</si>
  <si>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</si>
  <si>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</si>
  <si>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</si>
  <si>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</si>
  <si>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</si>
  <si>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</si>
  <si>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</si>
  <si>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</si>
  <si>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</si>
  <si>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</si>
  <si>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</si>
  <si>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</si>
  <si>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</si>
  <si>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</si>
  <si>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</si>
  <si>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</si>
  <si>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</si>
  <si>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</si>
  <si>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</si>
  <si>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</si>
  <si>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</si>
  <si>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</si>
  <si>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</si>
  <si>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</si>
  <si>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</si>
  <si>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</si>
  <si>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</si>
  <si>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</si>
  <si>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</si>
  <si>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</si>
  <si>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</si>
  <si>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</si>
  <si>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</si>
  <si>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</si>
  <si>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</si>
  <si>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</si>
  <si>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</si>
  <si>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</si>
  <si>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</si>
  <si>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</si>
  <si>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</si>
  <si>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</si>
  <si>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</si>
  <si>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</si>
  <si>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</si>
  <si>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</si>
  <si>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</si>
  <si>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</si>
  <si>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</si>
  <si>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</si>
  <si>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</si>
  <si>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</si>
  <si>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</si>
  <si>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</si>
  <si>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</si>
  <si>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</si>
  <si>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</si>
  <si>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</si>
  <si>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</si>
  <si>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</si>
  <si>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</si>
  <si>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</si>
  <si>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</si>
  <si>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</si>
  <si>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</si>
  <si>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</si>
  <si>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</si>
  <si>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</si>
  <si>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</si>
  <si>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</si>
  <si>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</si>
  <si>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</si>
  <si>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</si>
  <si>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</si>
  <si>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</si>
  <si>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</si>
  <si>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</si>
  <si>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</si>
  <si>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</si>
  <si>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</si>
  <si>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</si>
  <si>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</si>
  <si>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</si>
  <si>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</si>
  <si>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</si>
  <si>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</si>
  <si>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</si>
  <si>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</si>
  <si>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</si>
  <si>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</si>
  <si>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</si>
  <si>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</si>
  <si>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</si>
  <si>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</si>
  <si>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</si>
  <si>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</si>
  <si>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</si>
  <si>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</si>
  <si>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</si>
  <si>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</si>
  <si>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</si>
  <si>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</si>
  <si>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</si>
  <si>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</si>
  <si>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</si>
  <si>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</si>
  <si>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</si>
  <si>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</si>
  <si>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</si>
  <si>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</si>
  <si>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</si>
  <si>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</si>
  <si>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</si>
  <si>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</si>
  <si>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</si>
  <si>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</si>
  <si>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</si>
  <si>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</si>
  <si>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</si>
  <si>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</si>
  <si>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</si>
  <si>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</si>
  <si>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</si>
  <si>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</si>
  <si>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</si>
  <si>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</si>
  <si>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</si>
  <si>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</si>
  <si>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</si>
  <si>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</si>
  <si>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</si>
  <si>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</si>
  <si>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</si>
  <si>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</si>
  <si>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</si>
  <si>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</si>
  <si>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</si>
  <si>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</si>
  <si>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</si>
  <si>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</si>
  <si>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</si>
  <si>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</si>
  <si>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</si>
  <si>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</si>
  <si>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</si>
  <si>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</si>
  <si>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</si>
  <si>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</si>
  <si>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</si>
  <si>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</si>
  <si>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</si>
  <si>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</si>
  <si>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</si>
  <si>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</si>
  <si>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</si>
  <si>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</si>
  <si>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</si>
  <si>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</si>
  <si>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</si>
  <si>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</si>
  <si>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</si>
  <si>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</si>
  <si>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</si>
  <si>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</si>
  <si>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</si>
  <si>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</si>
  <si>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</si>
  <si>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</si>
  <si>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</si>
  <si>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</si>
  <si>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</si>
  <si>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</si>
  <si>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</si>
  <si>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</si>
  <si>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</si>
  <si>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</si>
  <si>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</si>
  <si>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</si>
  <si>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</si>
  <si>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</si>
  <si>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</si>
  <si>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</si>
  <si>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</si>
  <si>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</si>
  <si>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</si>
  <si>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</si>
  <si>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</si>
  <si>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</si>
  <si>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</si>
  <si>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</si>
  <si>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</si>
  <si>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</si>
  <si>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</si>
  <si>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</si>
  <si>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</si>
  <si>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</si>
  <si>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</si>
  <si>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</si>
  <si>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</si>
  <si>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</si>
  <si>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</si>
  <si>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</si>
  <si>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</si>
  <si>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</si>
  <si>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</si>
  <si>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</si>
  <si>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</si>
  <si>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</si>
  <si>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</si>
  <si>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</si>
  <si>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</si>
  <si>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</si>
  <si>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</si>
  <si>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</si>
  <si>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</si>
  <si>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</si>
  <si>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</si>
  <si>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</si>
  <si>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</si>
  <si>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</si>
  <si>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</si>
  <si>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</si>
  <si>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</si>
  <si>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</si>
  <si>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</si>
  <si>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</si>
  <si>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</si>
  <si>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</si>
  <si>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</si>
  <si>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</si>
  <si>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</si>
  <si>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</si>
  <si>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</si>
  <si>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</si>
  <si>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</si>
  <si>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</si>
  <si>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</si>
  <si>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</si>
  <si>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</si>
  <si>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</si>
  <si>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</si>
  <si>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</si>
  <si>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</si>
  <si>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</si>
  <si>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</si>
  <si>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</si>
  <si>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</si>
  <si>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</si>
  <si>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</si>
  <si>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</si>
  <si>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</si>
  <si>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</si>
  <si>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</si>
  <si>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</si>
  <si>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</si>
  <si>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</si>
  <si>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</si>
  <si>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</si>
  <si>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</si>
  <si>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</si>
  <si>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</si>
  <si>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</si>
  <si>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</si>
  <si>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</si>
  <si>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</si>
  <si>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</si>
  <si>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</si>
  <si>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</si>
  <si>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</si>
  <si>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</si>
  <si>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</si>
  <si>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</si>
  <si>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</si>
  <si>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</si>
  <si>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</si>
  <si>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</si>
  <si>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</si>
  <si>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</si>
  <si>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</si>
  <si>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</si>
  <si>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</si>
  <si>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</si>
  <si>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</si>
  <si>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</si>
  <si>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</si>
  <si>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</si>
  <si>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</si>
  <si>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</si>
  <si>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</si>
  <si>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</si>
  <si>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</si>
  <si>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</si>
  <si>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</si>
  <si>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</si>
  <si>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</si>
  <si>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</si>
  <si>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</si>
  <si>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</si>
  <si>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</si>
  <si>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</si>
  <si>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</si>
  <si>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</si>
  <si>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</si>
  <si>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</si>
  <si>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</si>
  <si>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</si>
  <si>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</si>
  <si>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</si>
  <si>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</si>
  <si>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</si>
  <si>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</si>
  <si>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</si>
  <si>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</si>
  <si>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</si>
  <si>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</si>
  <si>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</si>
  <si>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</si>
  <si>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</si>
  <si>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</si>
  <si>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</si>
  <si>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</si>
  <si>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</si>
  <si>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</si>
  <si>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</si>
  <si>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</si>
  <si>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</si>
  <si>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</si>
  <si>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</si>
  <si>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</si>
  <si>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</si>
  <si>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</si>
  <si>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</si>
  <si>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</si>
  <si>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</si>
  <si>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</si>
  <si>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</si>
  <si>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</si>
  <si>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</si>
  <si>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</si>
  <si>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</si>
  <si>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</si>
  <si>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</si>
  <si>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</si>
  <si>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</si>
  <si>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</si>
  <si>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</si>
  <si>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</si>
  <si>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</si>
  <si>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</si>
  <si>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</si>
  <si>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</si>
  <si>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</si>
  <si>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</si>
  <si>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</si>
  <si>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</si>
  <si>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</si>
  <si>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</si>
  <si>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</si>
  <si>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</si>
  <si>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</si>
  <si>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</si>
  <si>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</si>
  <si>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</si>
  <si>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</si>
  <si>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</si>
  <si>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</si>
  <si>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</si>
  <si>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</si>
  <si>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</si>
  <si>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</si>
  <si>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</si>
  <si>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</si>
  <si>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</si>
  <si>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</si>
  <si>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</si>
  <si>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</si>
  <si>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</si>
  <si>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</si>
  <si>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</si>
  <si>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</si>
  <si>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</si>
  <si>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</si>
  <si>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</si>
  <si>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</si>
  <si>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</si>
  <si>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</si>
  <si>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</si>
  <si>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</si>
  <si>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</si>
  <si>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</si>
  <si>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</si>
  <si>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</si>
  <si>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</si>
  <si>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</si>
  <si>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</si>
  <si>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</si>
  <si>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</si>
  <si>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</si>
  <si>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</si>
  <si>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</si>
  <si>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</si>
  <si>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</si>
  <si>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</si>
  <si>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</si>
  <si>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</si>
  <si>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</si>
  <si>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</si>
  <si>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</si>
  <si>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</si>
  <si>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</si>
  <si>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</si>
  <si>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</si>
  <si>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</si>
  <si>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</si>
  <si>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</si>
  <si>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</si>
  <si>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</si>
  <si>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</si>
  <si>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</si>
  <si>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</si>
  <si>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</si>
  <si>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</si>
  <si>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</si>
  <si>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</si>
  <si>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</si>
  <si>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</si>
  <si>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</si>
  <si>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</si>
  <si>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</si>
  <si>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</si>
  <si>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</si>
  <si>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</si>
  <si>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</si>
  <si>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</si>
  <si>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</si>
  <si>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</si>
  <si>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</si>
  <si>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</si>
  <si>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</si>
  <si>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</si>
  <si>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</si>
  <si>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</si>
  <si>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</si>
  <si>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</si>
  <si>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</si>
  <si>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</si>
  <si>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</si>
  <si>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</si>
  <si>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</si>
  <si>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</si>
  <si>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</si>
  <si>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</si>
  <si>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</si>
  <si>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</si>
  <si>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</si>
  <si>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</si>
  <si>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</si>
  <si>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</si>
  <si>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</si>
  <si>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</si>
  <si>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</si>
  <si>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</si>
  <si>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</si>
  <si>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</si>
  <si>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</si>
  <si>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</si>
  <si>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</si>
  <si>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</si>
  <si>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</si>
  <si>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</si>
  <si>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</si>
  <si>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</si>
  <si>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</si>
  <si>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</si>
  <si>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</si>
  <si>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</si>
  <si>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</si>
  <si>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</si>
  <si>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</si>
  <si>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</si>
  <si>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</si>
  <si>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</si>
  <si>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</si>
  <si>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</si>
  <si>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</si>
  <si>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</si>
  <si>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</si>
  <si>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</si>
  <si>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</si>
  <si>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</si>
  <si>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</si>
  <si>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</si>
  <si>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</si>
  <si>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</si>
  <si>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</si>
  <si>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</si>
  <si>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</si>
  <si>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</si>
  <si>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</si>
  <si>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</si>
  <si>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</si>
  <si>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</si>
  <si>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</si>
  <si>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</si>
  <si>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</si>
  <si>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</si>
  <si>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</si>
  <si>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</si>
  <si>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</si>
  <si>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</si>
  <si>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</si>
  <si>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</si>
  <si>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</si>
  <si>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</si>
  <si>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</si>
  <si>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</si>
  <si>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</si>
  <si>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</si>
  <si>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</si>
  <si>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</si>
  <si>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</si>
  <si>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</si>
  <si>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</si>
  <si>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</si>
  <si>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</si>
  <si>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</si>
  <si>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</si>
  <si>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</si>
  <si>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</si>
  <si>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</si>
  <si>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</si>
  <si>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</si>
  <si>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</si>
  <si>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</si>
  <si>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</si>
  <si>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</si>
  <si>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</si>
  <si>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</si>
  <si>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</si>
  <si>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</si>
  <si>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</si>
  <si>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</si>
  <si>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</si>
  <si>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</si>
  <si>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</si>
  <si>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</si>
  <si>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</si>
  <si>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</si>
  <si>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</si>
  <si>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</si>
  <si>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</si>
  <si>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</si>
  <si>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</si>
  <si>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</si>
  <si>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</si>
  <si>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</si>
  <si>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</si>
  <si>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</si>
  <si>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</si>
  <si>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</si>
  <si>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</si>
  <si>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</si>
  <si>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</si>
  <si>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</si>
  <si>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</si>
  <si>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</si>
  <si>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</si>
  <si>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</si>
  <si>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</si>
  <si>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</si>
  <si>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</si>
  <si>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</si>
  <si>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</si>
  <si>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</si>
  <si>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</si>
  <si>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</si>
  <si>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</si>
  <si>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</si>
  <si>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</si>
  <si>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</si>
  <si>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</si>
  <si>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</si>
  <si>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</si>
  <si>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</si>
  <si>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</si>
  <si>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</si>
  <si>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</si>
  <si>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</si>
  <si>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</si>
  <si>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</si>
  <si>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</si>
  <si>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</si>
  <si>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</si>
  <si>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</si>
  <si>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</si>
  <si>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</si>
  <si>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</si>
  <si>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</si>
  <si>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</si>
  <si>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</si>
  <si>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</si>
  <si>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</si>
  <si>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</si>
  <si>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</si>
  <si>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</si>
  <si>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</si>
  <si>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</si>
  <si>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</si>
  <si>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</si>
  <si>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</si>
  <si>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</si>
  <si>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</si>
  <si>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</si>
  <si>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</si>
  <si>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</si>
  <si>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</si>
  <si>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</si>
  <si>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</si>
  <si>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</si>
  <si>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</si>
  <si>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</si>
  <si>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</si>
  <si>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</si>
  <si>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</si>
  <si>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</si>
  <si>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</si>
  <si>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</si>
  <si>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</si>
  <si>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</si>
  <si>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</si>
  <si>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</si>
  <si>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</si>
  <si>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</si>
  <si>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</si>
  <si>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</si>
  <si>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</si>
  <si>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</si>
  <si>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</si>
  <si>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</si>
  <si>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</si>
  <si>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</si>
  <si>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</si>
  <si>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</si>
  <si>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</si>
  <si>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</si>
  <si>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</si>
  <si>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</si>
  <si>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</si>
  <si>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</si>
  <si>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</si>
  <si>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</si>
  <si>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</si>
  <si>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</si>
  <si>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</si>
  <si>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</si>
  <si>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</si>
  <si>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</si>
  <si>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</si>
  <si>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</si>
  <si>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</si>
  <si>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</si>
  <si>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</si>
  <si>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</si>
  <si>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</si>
  <si>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</si>
  <si>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</si>
  <si>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</si>
  <si>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</si>
  <si>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</si>
  <si>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</si>
  <si>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</si>
  <si>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</si>
  <si>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</si>
  <si>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</si>
  <si>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</si>
  <si>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</si>
  <si>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</si>
  <si>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</si>
  <si>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</si>
  <si>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</si>
  <si>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</si>
  <si>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</si>
  <si>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</si>
  <si>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</si>
  <si>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</si>
  <si>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</si>
  <si>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</si>
  <si>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</si>
  <si>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</si>
  <si>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</si>
  <si>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</si>
  <si>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</si>
  <si>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</si>
  <si>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</si>
  <si>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</si>
  <si>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</si>
  <si>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</si>
  <si>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</si>
  <si>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</si>
  <si>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</si>
  <si>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</si>
  <si>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</si>
  <si>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</si>
  <si>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</si>
  <si>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</si>
  <si>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</si>
  <si>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</si>
  <si>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</si>
  <si>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</si>
  <si>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</si>
  <si>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</si>
  <si>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</si>
  <si>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</si>
  <si>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</si>
  <si>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</si>
  <si>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</si>
  <si>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</si>
  <si>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</si>
  <si>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</si>
  <si>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</si>
  <si>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</si>
  <si>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</si>
  <si>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</si>
  <si>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</si>
  <si>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</si>
  <si>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</si>
  <si>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</si>
  <si>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</si>
  <si>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</si>
  <si>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</si>
  <si>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</si>
  <si>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</si>
  <si>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</si>
  <si>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</si>
  <si>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</si>
  <si>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</si>
  <si>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</si>
  <si>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</si>
  <si>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</si>
  <si>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</si>
  <si>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</si>
  <si>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</si>
  <si>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</si>
  <si>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</si>
  <si>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</si>
  <si>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</si>
  <si>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</si>
  <si>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</si>
  <si>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</si>
  <si>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</si>
  <si>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</si>
  <si>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</si>
  <si>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</si>
  <si>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</si>
  <si>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</si>
  <si>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</si>
  <si>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</si>
  <si>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</si>
  <si>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</si>
  <si>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</si>
  <si>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</si>
  <si>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</si>
  <si>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</si>
  <si>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</si>
  <si>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</si>
  <si>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</si>
  <si>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</si>
  <si>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</si>
  <si>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</si>
  <si>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</si>
  <si>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</si>
  <si>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</si>
  <si>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</si>
  <si>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</si>
  <si>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</si>
  <si>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</si>
  <si>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</si>
  <si>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</si>
  <si>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</si>
  <si>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</si>
  <si>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</si>
  <si>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</si>
  <si>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</si>
  <si>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</si>
  <si>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</si>
  <si>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</si>
  <si>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</si>
  <si>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</si>
  <si>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</si>
  <si>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</si>
  <si>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</si>
  <si>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</si>
  <si>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</si>
  <si>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</si>
  <si>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</si>
  <si>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</si>
  <si>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</si>
  <si>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</si>
  <si>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</si>
  <si>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</si>
  <si>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</si>
  <si>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</si>
  <si>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</si>
  <si>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</si>
  <si>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</si>
  <si>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</si>
  <si>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</si>
  <si>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</si>
  <si>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</si>
  <si>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</si>
  <si>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</si>
  <si>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</si>
  <si>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</si>
  <si>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</si>
  <si>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</si>
  <si>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</si>
  <si>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</si>
  <si>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</si>
  <si>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</si>
  <si>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</si>
  <si>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</si>
  <si>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</si>
  <si>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</si>
  <si>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</si>
  <si>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</si>
  <si>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</si>
  <si>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</si>
  <si>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</si>
  <si>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</si>
  <si>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</si>
  <si>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</si>
  <si>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</si>
  <si>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</si>
  <si>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</si>
  <si>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</si>
  <si>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</si>
  <si>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</si>
  <si>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</si>
  <si>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</si>
  <si>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</si>
  <si>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</si>
  <si>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</si>
  <si>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</si>
  <si>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</si>
  <si>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</si>
  <si>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</si>
  <si>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</si>
  <si>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</si>
  <si>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</si>
  <si>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</si>
  <si>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</si>
  <si>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</si>
  <si>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</si>
  <si>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</si>
  <si>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</si>
  <si>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</si>
  <si>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</si>
  <si>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</si>
  <si>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</si>
  <si>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</si>
  <si>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</si>
  <si>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</si>
  <si>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</si>
  <si>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</si>
  <si>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</si>
  <si>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</si>
  <si>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</si>
  <si>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</si>
  <si>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</si>
  <si>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</si>
  <si>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</si>
  <si>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</si>
  <si>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</si>
  <si>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</si>
  <si>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</si>
  <si>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</si>
  <si>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</si>
  <si>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</si>
  <si>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</si>
  <si>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</si>
  <si>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</si>
  <si>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</si>
  <si>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</si>
  <si>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</si>
  <si>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</si>
  <si>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</si>
  <si>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</si>
  <si>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</si>
  <si>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</si>
  <si>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</si>
  <si>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</si>
  <si>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</si>
  <si>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</si>
  <si>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</si>
  <si>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</si>
  <si>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</si>
  <si>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</si>
  <si>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</si>
  <si>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</si>
  <si>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</si>
  <si>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</si>
  <si>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</si>
  <si>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</si>
  <si>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</si>
  <si>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</si>
  <si>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</si>
  <si>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</si>
  <si>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</si>
  <si>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</si>
  <si>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</si>
  <si>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</si>
  <si>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</si>
  <si>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</si>
  <si>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</si>
  <si>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</si>
  <si>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</si>
  <si>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</si>
  <si>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</si>
  <si>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</si>
  <si>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</si>
  <si>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</si>
  <si>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</si>
  <si>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</si>
  <si>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</si>
  <si>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</si>
  <si>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</si>
  <si>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</si>
  <si>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</si>
  <si>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</si>
  <si>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</si>
  <si>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</si>
  <si>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</si>
  <si>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</si>
  <si>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</si>
  <si>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</si>
  <si>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</si>
  <si>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</si>
  <si>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</si>
  <si>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</si>
  <si>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</si>
  <si>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</si>
  <si>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</si>
  <si>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</si>
  <si>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</si>
  <si>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</si>
  <si>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</si>
  <si>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</si>
  <si>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</si>
  <si>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</si>
  <si>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</si>
  <si>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</si>
  <si>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</si>
  <si>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</si>
  <si>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</si>
  <si>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</si>
  <si>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</si>
  <si>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</si>
  <si>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</si>
  <si>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</si>
  <si>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</si>
  <si>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</si>
  <si>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</si>
  <si>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</si>
  <si>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</si>
  <si>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</si>
  <si>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</si>
  <si>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</si>
  <si>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</si>
  <si>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</si>
  <si>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</si>
  <si>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</si>
  <si>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</si>
  <si>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</si>
  <si>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</si>
  <si>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</si>
  <si>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</si>
  <si>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</si>
  <si>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</si>
  <si>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</si>
  <si>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</si>
  <si>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</si>
  <si>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</si>
  <si>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</si>
  <si>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</si>
  <si>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</si>
  <si>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</si>
  <si>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</si>
  <si>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</si>
  <si>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</si>
  <si>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</si>
  <si>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</si>
  <si>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</si>
  <si>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</si>
  <si>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</si>
  <si>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</si>
  <si>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</si>
  <si>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</si>
  <si>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</si>
  <si>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</si>
  <si>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</si>
  <si>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</si>
  <si>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</si>
  <si>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</si>
  <si>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</si>
  <si>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</si>
  <si>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</si>
  <si>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</si>
  <si>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</si>
  <si>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</si>
  <si>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</si>
  <si>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</si>
  <si>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</si>
  <si>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</si>
  <si>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</si>
  <si>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</si>
  <si>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</si>
  <si>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</si>
  <si>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</si>
  <si>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</si>
  <si>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</si>
  <si>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</si>
  <si>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</si>
  <si>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</si>
  <si>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</si>
  <si>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</si>
  <si>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</si>
  <si>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</si>
  <si>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</si>
  <si>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</si>
  <si>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</si>
  <si>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</si>
  <si>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</si>
  <si>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</si>
  <si>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</si>
  <si>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</si>
  <si>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</si>
  <si>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</si>
  <si>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</si>
  <si>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</si>
  <si>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</si>
  <si>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</si>
  <si>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</si>
  <si>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</si>
  <si>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</si>
  <si>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</si>
  <si>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</si>
  <si>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</si>
  <si>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</si>
  <si>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</si>
  <si>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</si>
  <si>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</si>
  <si>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</si>
  <si>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</si>
  <si>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</si>
  <si>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</si>
  <si>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</si>
  <si>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</si>
  <si>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</si>
  <si>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</si>
  <si>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</si>
  <si>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</si>
  <si>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</si>
  <si>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</si>
  <si>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</si>
  <si>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</si>
  <si>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</si>
  <si>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</si>
  <si>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</si>
  <si>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</si>
  <si>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</si>
  <si>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</si>
  <si>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</si>
  <si>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</si>
  <si>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</si>
  <si>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</si>
  <si>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</si>
  <si>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</si>
  <si>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</si>
  <si>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</si>
  <si>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</si>
  <si>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</si>
  <si>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</si>
  <si>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</si>
  <si>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</si>
  <si>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</si>
  <si>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</si>
  <si>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</si>
  <si>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</si>
  <si>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</si>
  <si>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</si>
  <si>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</si>
  <si>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</si>
  <si>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</si>
  <si>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</si>
  <si>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</si>
  <si>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</si>
  <si>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</si>
  <si>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</si>
  <si>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</si>
  <si>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</si>
  <si>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</si>
  <si>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</si>
  <si>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</si>
  <si>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</si>
  <si>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</si>
  <si>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</si>
  <si>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</si>
  <si>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</si>
  <si>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</si>
  <si>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</si>
  <si>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</si>
  <si>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</si>
  <si>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</si>
  <si>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</si>
  <si>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</si>
  <si>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</si>
  <si>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</si>
  <si>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</si>
  <si>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</si>
  <si>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</si>
  <si>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</si>
  <si>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</si>
  <si>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</si>
  <si>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</si>
  <si>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</si>
  <si>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</si>
  <si>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</si>
  <si>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</si>
  <si>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</si>
  <si>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</si>
  <si>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</si>
  <si>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</si>
  <si>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</si>
  <si>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</si>
  <si>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</si>
  <si>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</si>
  <si>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</si>
  <si>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</si>
  <si>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</si>
  <si>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</si>
  <si>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</si>
  <si>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</si>
  <si>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</si>
  <si>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</si>
  <si>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</si>
  <si>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</si>
  <si>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</si>
  <si>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</si>
  <si>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</si>
  <si>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</si>
  <si>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</si>
  <si>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</si>
  <si>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</si>
  <si>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</si>
  <si>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</si>
  <si>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</si>
  <si>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</si>
  <si>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</si>
  <si>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</si>
  <si>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</si>
  <si>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</si>
  <si>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</si>
  <si>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</si>
  <si>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</si>
  <si>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</si>
  <si>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</si>
  <si>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</si>
  <si>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</si>
  <si>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</si>
  <si>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</si>
  <si>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</si>
  <si>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</si>
  <si>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</si>
  <si>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</si>
  <si>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</si>
  <si>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</si>
  <si>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</si>
  <si>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</si>
  <si>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</si>
  <si>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</si>
  <si>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</si>
  <si>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</si>
  <si>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</si>
  <si>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</si>
  <si>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</si>
  <si>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</si>
  <si>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</si>
  <si>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</si>
  <si>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</si>
  <si>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</si>
  <si>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</si>
  <si>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</si>
  <si>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</si>
  <si>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</si>
  <si>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</si>
  <si>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</si>
  <si>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</si>
  <si>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</si>
  <si>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</si>
  <si>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</si>
  <si>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</si>
  <si>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</si>
  <si>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</si>
  <si>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</si>
  <si>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</si>
  <si>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</si>
  <si>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</si>
  <si>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</si>
  <si>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</si>
  <si>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</si>
  <si>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</si>
  <si>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</si>
  <si>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</si>
  <si>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</si>
  <si>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</si>
  <si>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</si>
  <si>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</si>
  <si>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</si>
  <si>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</si>
  <si>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</si>
  <si>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</si>
  <si>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</si>
  <si>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</si>
  <si>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</si>
  <si>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</si>
  <si>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</si>
  <si>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</si>
  <si>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</si>
  <si>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</si>
  <si>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</si>
  <si>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</si>
  <si>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</si>
  <si>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</si>
  <si>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</si>
  <si>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</si>
  <si>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</si>
  <si>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</si>
  <si>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</si>
  <si>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</si>
  <si>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</si>
  <si>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</si>
  <si>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</si>
  <si>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</si>
  <si>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</si>
  <si>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</si>
  <si>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</si>
  <si>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</si>
  <si>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</si>
  <si>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</si>
  <si>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</si>
  <si>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</si>
  <si>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</si>
  <si>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</si>
  <si>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</si>
  <si>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</si>
  <si>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</si>
  <si>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</si>
  <si>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</si>
  <si>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</si>
  <si>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</si>
  <si>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</si>
  <si>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</si>
  <si>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</si>
  <si>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</si>
  <si>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</si>
  <si>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</si>
  <si>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</si>
  <si>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</si>
  <si>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</si>
  <si>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</si>
  <si>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</si>
  <si>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</si>
  <si>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</si>
  <si>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</si>
  <si>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</si>
  <si>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</si>
  <si>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</si>
  <si>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</si>
  <si>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</si>
  <si>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</si>
  <si>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</si>
  <si>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</si>
  <si>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</si>
  <si>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</si>
  <si>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</si>
  <si>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</si>
  <si>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</si>
  <si>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</si>
  <si>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</si>
  <si>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</si>
  <si>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</si>
  <si>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</si>
  <si>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</si>
  <si>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</si>
  <si>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</si>
  <si>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</si>
  <si>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</si>
  <si>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</si>
  <si>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</si>
  <si>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</si>
  <si>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</si>
  <si>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</si>
  <si>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</si>
  <si>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</si>
  <si>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</si>
  <si>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</si>
  <si>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</si>
  <si>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</si>
  <si>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</si>
  <si>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</si>
  <si>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</si>
  <si>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</si>
  <si>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</si>
  <si>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</si>
  <si>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</si>
  <si>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</si>
  <si>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</si>
  <si>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</si>
  <si>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</si>
  <si>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</si>
  <si>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</si>
  <si>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</si>
  <si>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</si>
  <si>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</si>
  <si>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</si>
  <si>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</si>
  <si>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</si>
  <si>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</si>
  <si>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</si>
  <si>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</si>
  <si>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</si>
  <si>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</si>
  <si>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</si>
  <si>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</si>
  <si>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</si>
  <si>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</si>
  <si>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</si>
  <si>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</si>
  <si>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</si>
  <si>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</si>
  <si>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</si>
  <si>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</si>
  <si>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</si>
  <si>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</si>
  <si>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</si>
  <si>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</si>
  <si>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</si>
  <si>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</si>
  <si>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</si>
  <si>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</si>
  <si>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</si>
  <si>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</si>
  <si>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</si>
  <si>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</si>
  <si>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</si>
  <si>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</si>
  <si>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</si>
  <si>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</si>
  <si>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</si>
  <si>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</si>
  <si>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</si>
  <si>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</si>
  <si>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</si>
  <si>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</si>
  <si>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</si>
  <si>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</si>
  <si>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</si>
  <si>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</si>
  <si>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</si>
  <si>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</si>
  <si>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</si>
  <si>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</si>
  <si>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</si>
  <si>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</si>
  <si>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</si>
  <si>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</si>
  <si>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</si>
  <si>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</si>
  <si>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</si>
  <si>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</si>
  <si>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</si>
  <si>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</si>
  <si>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</si>
  <si>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</si>
  <si>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</si>
  <si>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</si>
  <si>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</si>
  <si>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</si>
  <si>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</si>
  <si>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</si>
  <si>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</si>
  <si>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</si>
  <si>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</si>
  <si>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</si>
  <si>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</si>
  <si>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</si>
  <si>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</si>
  <si>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</si>
  <si>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</si>
  <si>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</si>
  <si>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</si>
  <si>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</si>
  <si>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</si>
  <si>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</si>
  <si>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</si>
  <si>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</si>
  <si>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</si>
  <si>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</si>
  <si>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</si>
  <si>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</si>
  <si>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</si>
  <si>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</si>
  <si>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</si>
  <si>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</si>
  <si>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</si>
  <si>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</si>
  <si>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</si>
  <si>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</si>
  <si>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</si>
  <si>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</si>
  <si>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</si>
  <si>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</si>
  <si>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</si>
  <si>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</si>
  <si>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</si>
  <si>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</si>
  <si>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</si>
  <si>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</si>
  <si>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</si>
  <si>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</si>
  <si>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</si>
  <si>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</si>
  <si>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</si>
  <si>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</si>
  <si>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</si>
  <si>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</si>
  <si>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</si>
  <si>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</si>
  <si>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</si>
  <si>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</si>
  <si>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</si>
  <si>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</si>
  <si>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</si>
  <si>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</si>
  <si>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</si>
  <si>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</si>
  <si>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</si>
  <si>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</si>
  <si>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</si>
  <si>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</si>
  <si>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</si>
  <si>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</si>
  <si>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</si>
  <si>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</si>
  <si>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</si>
  <si>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</si>
  <si>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</si>
  <si>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</si>
  <si>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</si>
  <si>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</si>
  <si>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</si>
  <si>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</si>
  <si>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</si>
  <si>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</si>
  <si>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</si>
  <si>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</si>
  <si>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</si>
  <si>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</si>
  <si>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</si>
  <si>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</si>
  <si>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</si>
  <si>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</si>
  <si>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</si>
  <si>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</si>
  <si>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</si>
  <si>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</si>
  <si>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</si>
  <si>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</si>
  <si>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</si>
  <si>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</si>
  <si>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</si>
  <si>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</si>
  <si>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</si>
  <si>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</si>
  <si>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</si>
  <si>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</si>
  <si>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</si>
  <si>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</si>
  <si>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</si>
  <si>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</si>
  <si>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</si>
  <si>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</si>
  <si>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</si>
  <si>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</si>
  <si>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</si>
  <si>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</si>
  <si>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</si>
  <si>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</si>
  <si>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</si>
  <si>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</si>
  <si>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</si>
  <si>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</si>
  <si>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</si>
  <si>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</si>
  <si>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</si>
  <si>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</si>
  <si>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</si>
  <si>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</si>
  <si>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</si>
  <si>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</si>
  <si>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</si>
  <si>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</si>
  <si>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</si>
  <si>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</si>
  <si>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</si>
  <si>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</si>
  <si>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</si>
  <si>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</si>
  <si>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</si>
  <si>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</si>
  <si>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</si>
  <si>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</si>
  <si>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</si>
  <si>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</si>
  <si>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</si>
  <si>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</si>
  <si>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</si>
  <si>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</si>
  <si>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</si>
  <si>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</si>
  <si>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</si>
  <si>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</si>
  <si>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</si>
  <si>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</si>
  <si>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</si>
  <si>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</si>
  <si>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</si>
  <si>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</si>
  <si>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</si>
  <si>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</si>
  <si>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</si>
  <si>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</si>
  <si>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</si>
  <si>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</si>
  <si>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</si>
  <si>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</si>
  <si>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</si>
  <si>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</si>
  <si>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</si>
  <si>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</si>
  <si>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</si>
  <si>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</si>
  <si>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</si>
  <si>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</si>
  <si>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</si>
  <si>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</si>
  <si>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</si>
  <si>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</si>
  <si>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</si>
  <si>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</si>
  <si>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</si>
  <si>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</si>
  <si>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</si>
  <si>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</si>
  <si>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</si>
  <si>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</si>
  <si>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</si>
  <si>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</si>
  <si>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</si>
  <si>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</si>
  <si>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</si>
  <si>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</si>
  <si>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</si>
  <si>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</si>
  <si>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</si>
  <si>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</si>
  <si>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</si>
  <si>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</si>
  <si>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</si>
  <si>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</si>
  <si>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</si>
  <si>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</si>
  <si>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</si>
  <si>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</si>
  <si>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</si>
  <si>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</si>
  <si>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</si>
  <si>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</si>
  <si>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</si>
  <si>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</si>
  <si>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</si>
  <si>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</si>
  <si>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</si>
  <si>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</si>
  <si>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</si>
  <si>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</si>
  <si>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</si>
  <si>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</si>
  <si>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</si>
  <si>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</si>
  <si>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</si>
  <si>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</si>
  <si>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</si>
  <si>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</si>
  <si>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</si>
  <si>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</si>
  <si>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</si>
  <si>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</si>
  <si>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</si>
  <si>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</si>
  <si>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</si>
  <si>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</si>
  <si>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</si>
  <si>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</si>
  <si>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</si>
  <si>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</si>
  <si>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</si>
  <si>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</si>
  <si>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</si>
  <si>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</si>
  <si>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</si>
  <si>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</si>
  <si>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</si>
  <si>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</si>
  <si>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</si>
  <si>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</si>
  <si>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</si>
  <si>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</si>
  <si>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</si>
  <si>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</si>
  <si>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</si>
  <si>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</si>
  <si>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</si>
  <si>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</si>
  <si>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</si>
  <si>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</si>
  <si>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</si>
  <si>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</si>
  <si>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</si>
  <si>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</si>
  <si>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</si>
  <si>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</si>
  <si>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</si>
  <si>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</si>
  <si>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</si>
  <si>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</si>
  <si>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</si>
  <si>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</si>
  <si>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</si>
  <si>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</si>
  <si>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</si>
  <si>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</si>
  <si>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</si>
  <si>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</si>
  <si>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</si>
  <si>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</si>
  <si>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</si>
  <si>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</si>
  <si>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</si>
  <si>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</si>
  <si>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</si>
  <si>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</si>
  <si>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</si>
  <si>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</si>
  <si>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</si>
  <si>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</si>
  <si>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</si>
  <si>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</si>
  <si>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</si>
  <si>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</si>
  <si>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</si>
  <si>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</si>
  <si>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</si>
  <si>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</si>
  <si>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</si>
  <si>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</si>
  <si>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</si>
  <si>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</si>
  <si>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</si>
  <si>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</si>
  <si>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</si>
  <si>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</si>
  <si>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</si>
  <si>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</si>
  <si>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</si>
  <si>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</si>
  <si>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</si>
  <si>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</si>
  <si>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</si>
  <si>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</si>
  <si>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</si>
  <si>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</si>
  <si>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</si>
  <si>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</si>
  <si>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</si>
  <si>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</si>
  <si>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</si>
  <si>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</si>
  <si>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</si>
  <si>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</si>
  <si>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</si>
  <si>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</si>
  <si>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</si>
  <si>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</si>
  <si>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</si>
  <si>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</si>
  <si>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</si>
  <si>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</si>
  <si>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</si>
  <si>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</si>
  <si>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</si>
  <si>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</si>
  <si>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</si>
  <si>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</si>
  <si>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</si>
  <si>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</si>
  <si>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</si>
  <si>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</si>
  <si>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</si>
  <si>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</si>
  <si>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</si>
  <si>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</si>
  <si>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</si>
  <si>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</si>
  <si>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</si>
  <si>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</si>
  <si>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</si>
  <si>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</si>
  <si>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</si>
  <si>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</si>
  <si>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</si>
  <si>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</si>
  <si>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</si>
  <si>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</si>
  <si>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</si>
  <si>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</si>
  <si>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</si>
  <si>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</si>
  <si>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</si>
  <si>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</si>
  <si>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</si>
  <si>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</si>
  <si>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</si>
  <si>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</si>
  <si>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</si>
  <si>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</si>
  <si>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</si>
  <si>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</si>
  <si>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</si>
  <si>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</si>
  <si>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</si>
  <si>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</si>
  <si>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</si>
  <si>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</si>
  <si>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</si>
  <si>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</si>
  <si>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</si>
  <si>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</si>
  <si>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</si>
  <si>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</si>
  <si>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</si>
  <si>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</si>
  <si>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</si>
  <si>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</si>
  <si>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</si>
  <si>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</si>
  <si>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</si>
  <si>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</si>
  <si>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</si>
  <si>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</si>
  <si>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</si>
  <si>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</si>
  <si>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</si>
  <si>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</si>
  <si>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</si>
  <si>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</si>
  <si>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</si>
  <si>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</si>
  <si>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</si>
  <si>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</si>
  <si>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</si>
  <si>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</si>
  <si>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</si>
  <si>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</si>
  <si>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</si>
  <si>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</si>
  <si>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</si>
  <si>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</si>
  <si>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</si>
  <si>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</si>
  <si>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</si>
  <si>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</si>
  <si>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</si>
  <si>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</si>
  <si>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</si>
  <si>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</si>
  <si>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</si>
  <si>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</si>
  <si>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</si>
  <si>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</si>
  <si>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</si>
  <si>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</si>
  <si>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</si>
  <si>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</si>
  <si>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</si>
  <si>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</si>
  <si>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</si>
  <si>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</si>
  <si>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</si>
  <si>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</si>
  <si>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</si>
  <si>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</si>
  <si>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</si>
  <si>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</si>
  <si>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</si>
  <si>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</si>
  <si>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</si>
  <si>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</si>
  <si>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</si>
  <si>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</si>
  <si>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</si>
  <si>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</si>
  <si>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</si>
  <si>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</si>
  <si>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</si>
  <si>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</si>
  <si>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</si>
  <si>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</si>
  <si>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</si>
  <si>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</si>
  <si>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</si>
  <si>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</si>
  <si>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</si>
  <si>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</si>
  <si>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</si>
  <si>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</si>
  <si>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</si>
  <si>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</si>
  <si>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</si>
  <si>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</si>
  <si>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</si>
  <si>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</si>
  <si>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</si>
  <si>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</si>
  <si>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</si>
  <si>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</si>
  <si>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</si>
  <si>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</si>
  <si>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</si>
  <si>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</si>
  <si>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</si>
  <si>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</si>
  <si>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</si>
  <si>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</si>
  <si>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</si>
  <si>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</si>
  <si>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</si>
  <si>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</si>
  <si>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</si>
  <si>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</si>
  <si>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</si>
  <si>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</si>
  <si>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</si>
  <si>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</si>
  <si>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</si>
  <si>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</si>
  <si>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</si>
  <si>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</si>
  <si>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</si>
  <si>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</si>
  <si>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</si>
  <si>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</si>
  <si>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</si>
  <si>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</si>
  <si>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</si>
  <si>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</si>
  <si>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</si>
  <si>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</si>
  <si>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</si>
  <si>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</si>
  <si>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</si>
  <si>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</si>
  <si>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</si>
  <si>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</si>
  <si>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</si>
  <si>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</si>
  <si>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</si>
  <si>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</si>
  <si>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</si>
  <si>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</si>
  <si>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</si>
  <si>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</si>
  <si>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</si>
  <si>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</si>
  <si>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</si>
  <si>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</si>
  <si>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</si>
  <si>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</si>
  <si>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</si>
  <si>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</si>
  <si>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</si>
  <si>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</si>
  <si>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</si>
  <si>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</si>
  <si>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</si>
  <si>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</si>
  <si>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</si>
  <si>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</si>
  <si>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</si>
  <si>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</si>
  <si>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</si>
  <si>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</si>
  <si>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</si>
  <si>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</si>
  <si>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</si>
  <si>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</si>
  <si>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</si>
  <si>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</si>
  <si>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</si>
  <si>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</si>
  <si>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</si>
  <si>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</si>
  <si>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</si>
  <si>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</si>
  <si>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</si>
  <si>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</si>
  <si>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</si>
  <si>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</si>
  <si>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</si>
  <si>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</si>
  <si>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</si>
  <si>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</si>
  <si>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</si>
  <si>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</si>
  <si>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</si>
  <si>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</si>
  <si>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</si>
  <si>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</si>
  <si>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</si>
  <si>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</si>
  <si>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</si>
  <si>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</si>
  <si>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</si>
  <si>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</si>
  <si>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</si>
  <si>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</si>
  <si>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</si>
  <si>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</si>
  <si>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</si>
  <si>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</si>
  <si>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</si>
  <si>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</si>
  <si>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</si>
  <si>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</si>
  <si>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</si>
  <si>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</si>
  <si>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</si>
  <si>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</si>
  <si>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</si>
  <si>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</si>
  <si>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</si>
  <si>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</si>
  <si>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</si>
  <si>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</si>
  <si>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</si>
  <si>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</si>
  <si>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</si>
  <si>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</si>
  <si>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</si>
  <si>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</si>
  <si>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</si>
  <si>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</si>
  <si>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</si>
  <si>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</si>
  <si>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</si>
  <si>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</si>
  <si>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</si>
  <si>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</si>
  <si>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</si>
  <si>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</si>
  <si>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</si>
  <si>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</si>
  <si>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</si>
  <si>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</si>
  <si>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</si>
  <si>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</si>
  <si>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</si>
  <si>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</si>
  <si>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</si>
  <si>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</si>
  <si>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</si>
  <si>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</si>
  <si>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</si>
  <si>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</si>
  <si>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</si>
  <si>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</si>
  <si>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</si>
  <si>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</si>
  <si>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</si>
  <si>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</si>
  <si>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</si>
  <si>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</si>
  <si>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</si>
  <si>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</si>
  <si>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</si>
  <si>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</si>
  <si>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</si>
  <si>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</si>
  <si>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</si>
  <si>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</si>
  <si>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</si>
  <si>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</si>
  <si>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</si>
  <si>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</si>
  <si>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</si>
  <si>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</si>
  <si>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</si>
  <si>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</si>
  <si>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</si>
  <si>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</si>
  <si>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</si>
  <si>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</si>
  <si>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</si>
  <si>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</si>
  <si>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</si>
  <si>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</si>
  <si>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</si>
  <si>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</si>
  <si>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</si>
  <si>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</si>
  <si>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</si>
  <si>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</si>
  <si>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</si>
  <si>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</si>
  <si>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</si>
  <si>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</si>
  <si>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</si>
  <si>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</si>
  <si>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</si>
  <si>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</si>
  <si>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</si>
  <si>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</si>
  <si>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</si>
  <si>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</si>
  <si>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</si>
  <si>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</si>
  <si>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</si>
  <si>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</si>
  <si>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</si>
  <si>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</si>
  <si>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</si>
  <si>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</si>
  <si>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</si>
  <si>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</si>
  <si>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</si>
  <si>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</si>
  <si>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</si>
  <si>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</si>
  <si>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</si>
  <si>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</si>
  <si>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</si>
  <si>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</si>
  <si>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</si>
  <si>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</si>
  <si>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</si>
  <si>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</si>
  <si>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</si>
  <si>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</si>
  <si>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</si>
  <si>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</si>
  <si>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</si>
  <si>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</si>
  <si>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</si>
  <si>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</si>
  <si>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</si>
  <si>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</si>
  <si>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</si>
  <si>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</si>
  <si>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</si>
  <si>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</si>
  <si>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</si>
  <si>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</si>
  <si>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</si>
  <si>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</si>
  <si>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</si>
  <si>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</si>
  <si>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</si>
  <si>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</si>
  <si>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</si>
  <si>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</si>
  <si>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</si>
  <si>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</si>
  <si>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</si>
  <si>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</si>
  <si>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</si>
  <si>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</si>
  <si>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</si>
  <si>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</si>
  <si>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</si>
  <si>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</si>
  <si>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</si>
  <si>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</si>
  <si>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</si>
  <si>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</si>
  <si>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</si>
  <si>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</si>
  <si>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</si>
  <si>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</si>
  <si>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</si>
  <si>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</si>
  <si>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</si>
  <si>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</si>
  <si>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</si>
  <si>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</si>
  <si>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</si>
  <si>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</si>
  <si>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</si>
  <si>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</si>
  <si>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</si>
  <si>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</si>
  <si>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</si>
  <si>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</si>
  <si>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</si>
  <si>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</si>
  <si>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</si>
  <si>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</si>
  <si>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</si>
  <si>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</si>
  <si>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</si>
  <si>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</si>
  <si>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</si>
  <si>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</si>
  <si>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</si>
  <si>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</si>
  <si>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</si>
  <si>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</si>
  <si>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</si>
  <si>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</si>
  <si>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</si>
  <si>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</si>
  <si>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</si>
  <si>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</si>
  <si>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</si>
  <si>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</si>
  <si>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</si>
  <si>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</si>
  <si>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</si>
  <si>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</si>
  <si>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</si>
  <si>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</si>
  <si>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</si>
  <si>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</si>
  <si>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</si>
  <si>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</si>
  <si>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</si>
  <si>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</si>
  <si>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</si>
  <si>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</si>
  <si>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</si>
  <si>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</si>
  <si>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</si>
  <si>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</si>
  <si>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</si>
  <si>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</si>
  <si>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</si>
  <si>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</si>
  <si>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</si>
  <si>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</si>
  <si>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</si>
  <si>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</si>
  <si>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</si>
  <si>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</si>
  <si>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</si>
  <si>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</si>
  <si>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</si>
  <si>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</si>
  <si>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</si>
  <si>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</si>
  <si>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</si>
  <si>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</si>
  <si>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</si>
  <si>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</si>
  <si>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</si>
  <si>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</si>
  <si>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</si>
  <si>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</si>
  <si>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</si>
  <si>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</si>
  <si>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</si>
  <si>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</si>
  <si>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</si>
  <si>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</si>
  <si>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</si>
  <si>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</si>
  <si>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</si>
  <si>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</si>
  <si>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</si>
  <si>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</si>
  <si>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</si>
  <si>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</si>
  <si>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</si>
  <si>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</si>
  <si>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</si>
  <si>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</si>
  <si>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</si>
  <si>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</si>
  <si>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</si>
  <si>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</si>
  <si>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</si>
  <si>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</si>
  <si>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</si>
  <si>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</si>
  <si>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</si>
  <si>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</si>
  <si>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</si>
  <si>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</si>
  <si>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</si>
  <si>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</si>
  <si>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</si>
  <si>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</si>
  <si>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</si>
  <si>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</si>
  <si>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</si>
  <si>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</si>
  <si>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</si>
  <si>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</si>
  <si>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</si>
  <si>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</si>
  <si>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</si>
  <si>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</si>
  <si>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</si>
  <si>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</si>
  <si>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</si>
  <si>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</si>
  <si>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</si>
  <si>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</si>
  <si>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</si>
  <si>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</si>
  <si>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</si>
  <si>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</si>
  <si>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</si>
  <si>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</si>
  <si>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</si>
  <si>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</si>
  <si>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</si>
  <si>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</si>
  <si>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</si>
  <si>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</si>
  <si>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</si>
  <si>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</si>
  <si>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</si>
  <si>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</si>
  <si>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</si>
  <si>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</si>
  <si>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</si>
  <si>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</si>
  <si>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</si>
  <si>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</si>
  <si>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</si>
  <si>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</si>
  <si>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</si>
  <si>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</si>
  <si>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</si>
  <si>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</si>
  <si>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</si>
  <si>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</si>
  <si>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</si>
  <si>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</si>
  <si>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</si>
  <si>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</si>
  <si>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</si>
  <si>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</si>
  <si>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</si>
  <si>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</si>
  <si>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</si>
  <si>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</si>
  <si>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</si>
  <si>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</si>
  <si>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</si>
  <si>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</si>
  <si>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</si>
  <si>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</si>
  <si>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</si>
  <si>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</si>
  <si>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</si>
  <si>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</si>
  <si>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</si>
  <si>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</si>
  <si>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</si>
  <si>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</si>
  <si>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</si>
  <si>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</si>
  <si>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</si>
  <si>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</si>
  <si>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</si>
  <si>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</si>
  <si>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</si>
  <si>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</si>
  <si>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</si>
  <si>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</si>
  <si>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</si>
  <si>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</si>
  <si>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</si>
  <si>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</si>
  <si>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</si>
  <si>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</si>
  <si>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</si>
  <si>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</si>
  <si>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</si>
  <si>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</si>
  <si>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</si>
  <si>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</si>
  <si>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</si>
  <si>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</si>
  <si>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</si>
  <si>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</si>
  <si>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</si>
  <si>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</si>
  <si>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</si>
  <si>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</si>
  <si>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</si>
  <si>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</si>
  <si>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</si>
  <si>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</si>
  <si>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</si>
  <si>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</si>
  <si>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</si>
  <si>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</si>
  <si>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</si>
  <si>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</si>
  <si>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</si>
  <si>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</si>
  <si>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</si>
  <si>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</si>
  <si>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</si>
  <si>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</si>
  <si>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</si>
  <si>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</si>
  <si>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</si>
  <si>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</si>
  <si>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</si>
  <si>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</si>
  <si>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</si>
  <si>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</si>
  <si>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</si>
  <si>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</si>
  <si>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</si>
  <si>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</si>
  <si>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</si>
  <si>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</si>
  <si>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</si>
  <si>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</si>
  <si>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</si>
  <si>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</si>
  <si>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</si>
  <si>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</si>
  <si>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</si>
  <si>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</si>
  <si>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</si>
  <si>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</si>
  <si>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</si>
  <si>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</si>
  <si>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</si>
  <si>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</si>
  <si>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</si>
  <si>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</si>
  <si>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</si>
  <si>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</si>
  <si>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</si>
  <si>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</si>
  <si>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</si>
  <si>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</si>
  <si>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</si>
  <si>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</si>
  <si>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</si>
  <si>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</si>
  <si>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</si>
  <si>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</si>
  <si>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</si>
  <si>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</si>
  <si>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</si>
  <si>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</si>
  <si>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</si>
  <si>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</si>
  <si>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</si>
  <si>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</si>
  <si>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</si>
  <si>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</si>
  <si>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</si>
  <si>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</si>
  <si>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</si>
  <si>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</si>
  <si>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</si>
  <si>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</si>
  <si>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</si>
  <si>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</si>
  <si>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</si>
  <si>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</si>
  <si>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</si>
  <si>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</si>
  <si>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</si>
  <si>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</si>
  <si>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</si>
  <si>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</si>
  <si>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</si>
  <si>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</si>
  <si>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</si>
  <si>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</si>
  <si>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</si>
  <si>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</si>
  <si>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</si>
  <si>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</si>
  <si>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</si>
  <si>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</si>
  <si>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</si>
  <si>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</si>
  <si>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</si>
  <si>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</si>
  <si>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</si>
  <si>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</si>
  <si>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</si>
  <si>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</si>
  <si>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</si>
  <si>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</si>
  <si>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</si>
  <si>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</si>
  <si>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</si>
  <si>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</si>
  <si>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</si>
  <si>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</si>
  <si>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</si>
  <si>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</si>
  <si>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</si>
  <si>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</si>
  <si>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</si>
  <si>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</si>
  <si>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</si>
  <si>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</si>
  <si>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</si>
  <si>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</si>
  <si>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</si>
  <si>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</si>
  <si>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</si>
  <si>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</si>
  <si>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</si>
  <si>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</si>
  <si>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</si>
  <si>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</si>
  <si>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</si>
  <si>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</si>
  <si>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</si>
  <si>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</si>
  <si>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</si>
  <si>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</si>
  <si>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</si>
  <si>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</si>
  <si>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</si>
  <si>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</si>
  <si>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</si>
  <si>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</si>
  <si>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</si>
  <si>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</si>
  <si>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</si>
  <si>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</si>
  <si>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</si>
  <si>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</si>
  <si>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</si>
  <si>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</si>
  <si>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</si>
  <si>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</si>
  <si>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</si>
  <si>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</si>
  <si>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</si>
  <si>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</si>
  <si>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</si>
  <si>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</si>
  <si>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</si>
  <si>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</si>
  <si>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</si>
  <si>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</si>
  <si>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</si>
  <si>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</si>
  <si>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</si>
  <si>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</si>
  <si>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</si>
  <si>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</si>
  <si>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</si>
  <si>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</si>
  <si>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</si>
  <si>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</si>
  <si>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</si>
  <si>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</si>
  <si>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</si>
  <si>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</si>
  <si>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</si>
  <si>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</si>
  <si>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</si>
  <si>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</si>
  <si>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</si>
  <si>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</si>
  <si>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</si>
  <si>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</si>
  <si>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</si>
  <si>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</si>
  <si>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</si>
  <si>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</si>
  <si>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</si>
  <si>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</si>
  <si>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</si>
  <si>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</si>
  <si>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</si>
  <si>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</si>
  <si>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</si>
  <si>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</si>
  <si>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</si>
  <si>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</si>
  <si>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</si>
  <si>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</si>
  <si>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</si>
  <si>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</si>
  <si>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</si>
  <si>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</si>
  <si>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</si>
  <si>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</si>
  <si>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</si>
  <si>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</si>
  <si>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</si>
  <si>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</si>
  <si>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</si>
  <si>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</si>
  <si>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</si>
  <si>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</si>
  <si>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</si>
  <si>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</si>
  <si>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</si>
  <si>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</si>
  <si>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</si>
  <si>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</si>
  <si>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</si>
  <si>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</si>
  <si>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</si>
  <si>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</si>
  <si>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</si>
  <si>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</si>
  <si>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</si>
  <si>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</si>
  <si>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</si>
  <si>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</si>
  <si>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</si>
  <si>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</si>
  <si>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</si>
  <si>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</si>
  <si>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</si>
  <si>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</si>
  <si>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</si>
  <si>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</si>
  <si>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</si>
  <si>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</si>
  <si>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</si>
  <si>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</si>
  <si>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</si>
  <si>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</si>
  <si>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</si>
  <si>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</si>
  <si>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</si>
  <si>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</si>
  <si>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</si>
  <si>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</si>
  <si>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</si>
  <si>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</si>
  <si>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</si>
  <si>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</si>
  <si>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</si>
  <si>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</si>
  <si>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</si>
  <si>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</si>
  <si>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</si>
  <si>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</si>
  <si>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</si>
  <si>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</si>
  <si>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</si>
  <si>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</si>
  <si>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</si>
  <si>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</si>
  <si>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</si>
  <si>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</si>
  <si>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</si>
  <si>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</si>
  <si>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</si>
  <si>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</si>
  <si>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</si>
  <si>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</si>
  <si>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</si>
  <si>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</si>
  <si>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</si>
  <si>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</si>
  <si>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</si>
  <si>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</si>
  <si>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</si>
  <si>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</si>
  <si>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</si>
  <si>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</si>
  <si>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</si>
  <si>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</si>
  <si>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</si>
  <si>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</si>
  <si>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</si>
  <si>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</si>
  <si>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</si>
  <si>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</si>
  <si>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</si>
  <si>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</si>
  <si>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</si>
  <si>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</si>
  <si>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</si>
  <si>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</si>
  <si>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</si>
  <si>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</si>
  <si>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</si>
  <si>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</si>
  <si>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</si>
  <si>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</si>
  <si>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</si>
  <si>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</si>
  <si>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</si>
  <si>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</si>
  <si>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</si>
  <si>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</si>
  <si>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</si>
  <si>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</si>
  <si>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</si>
  <si>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</si>
  <si>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</si>
  <si>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</si>
  <si>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</si>
  <si>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</si>
  <si>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</si>
  <si>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</si>
  <si>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</si>
  <si>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</si>
  <si>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</si>
  <si>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</si>
  <si>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</si>
  <si>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</si>
  <si>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</si>
  <si>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</si>
  <si>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</si>
  <si>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</si>
  <si>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</si>
  <si>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</si>
  <si>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</si>
  <si>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</si>
  <si>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</si>
  <si>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</si>
  <si>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</si>
  <si>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</si>
  <si>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</si>
  <si>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</si>
  <si>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</si>
  <si>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</si>
  <si>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</si>
  <si>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</si>
  <si>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</si>
  <si>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</si>
  <si>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</si>
  <si>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</si>
  <si>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</si>
  <si>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</si>
  <si>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</si>
  <si>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</si>
  <si>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</si>
  <si>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</si>
  <si>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</si>
  <si>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</si>
  <si>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</si>
  <si>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</si>
  <si>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</si>
  <si>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</si>
  <si>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</si>
  <si>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</si>
  <si>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</si>
  <si>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</si>
  <si>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</si>
  <si>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</si>
  <si>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</si>
  <si>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</si>
  <si>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</si>
  <si>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</si>
  <si>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</si>
  <si>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</si>
  <si>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</si>
  <si>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</si>
  <si>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</si>
  <si>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</si>
  <si>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</si>
  <si>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</si>
  <si>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</si>
  <si>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</si>
  <si>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</si>
  <si>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</si>
  <si>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</si>
  <si>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</si>
  <si>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</si>
  <si>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</si>
  <si>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</si>
  <si>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</si>
  <si>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</si>
  <si>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</si>
  <si>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</si>
  <si>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</si>
  <si>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</si>
  <si>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</si>
  <si>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</si>
  <si>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</si>
  <si>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</si>
  <si>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</si>
  <si>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</si>
  <si>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</si>
  <si>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</si>
  <si>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</si>
  <si>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</si>
  <si>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</si>
  <si>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</si>
  <si>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</si>
  <si>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</si>
  <si>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</si>
  <si>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</si>
  <si>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</si>
  <si>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</si>
  <si>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</si>
  <si>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</si>
  <si>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</si>
  <si>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</si>
  <si>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</si>
  <si>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</si>
  <si>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</si>
  <si>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</si>
  <si>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</si>
  <si>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</si>
  <si>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</si>
  <si>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</si>
  <si>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</si>
  <si>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</si>
  <si>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</si>
  <si>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</si>
  <si>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</si>
  <si>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</si>
  <si>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</si>
  <si>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</si>
  <si>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</si>
  <si>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</si>
  <si>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</si>
  <si>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</si>
  <si>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</si>
  <si>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</si>
  <si>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</si>
  <si>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</si>
  <si>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</si>
  <si>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</si>
  <si>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</si>
  <si>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</si>
  <si>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</si>
  <si>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</si>
  <si>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</si>
  <si>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</si>
  <si>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</si>
  <si>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</si>
  <si>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</si>
  <si>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</si>
  <si>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</si>
  <si>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</si>
  <si>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</si>
  <si>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</si>
  <si>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</si>
  <si>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</si>
  <si>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</si>
  <si>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</si>
  <si>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</si>
  <si>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</si>
  <si>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</si>
  <si>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</si>
  <si>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</si>
  <si>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</si>
  <si>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</si>
  <si>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</si>
  <si>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</si>
  <si>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</si>
  <si>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</si>
  <si>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</si>
  <si>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</si>
  <si>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</si>
  <si>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</si>
  <si>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</si>
  <si>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</si>
  <si>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</si>
  <si>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</si>
  <si>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</si>
  <si>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</si>
  <si>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</si>
  <si>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</si>
  <si>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</si>
  <si>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</si>
  <si>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</si>
  <si>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</si>
  <si>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</si>
  <si>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</si>
  <si>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</si>
  <si>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</si>
  <si>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</si>
  <si>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</si>
  <si>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</si>
  <si>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</si>
  <si>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</si>
  <si>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</si>
  <si>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</si>
  <si>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</si>
  <si>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</si>
  <si>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</si>
  <si>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</si>
  <si>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</si>
  <si>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</si>
  <si>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</si>
  <si>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</si>
  <si>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</si>
  <si>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</si>
  <si>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</si>
  <si>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</si>
  <si>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</si>
  <si>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</si>
  <si>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</si>
  <si>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</si>
  <si>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</si>
  <si>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</si>
  <si>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</si>
  <si>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</si>
  <si>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</si>
  <si>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</si>
  <si>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</si>
  <si>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</si>
  <si>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</si>
  <si>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</si>
  <si>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</si>
  <si>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</si>
  <si>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</si>
  <si>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</si>
  <si>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</si>
  <si>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</si>
  <si>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</si>
  <si>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</si>
  <si>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</si>
  <si>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</si>
  <si>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</si>
  <si>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</si>
  <si>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</si>
  <si>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</si>
  <si>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</si>
  <si>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</si>
  <si>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</si>
  <si>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</si>
  <si>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</si>
  <si>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</si>
  <si>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</si>
  <si>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</si>
  <si>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</si>
  <si>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</si>
  <si>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</si>
  <si>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</si>
  <si>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</si>
  <si>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</si>
  <si>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</si>
  <si>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</si>
  <si>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</si>
  <si>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</si>
  <si>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</si>
  <si>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</si>
  <si>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</si>
  <si>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</si>
  <si>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</si>
  <si>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</si>
  <si>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</si>
  <si>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</si>
  <si>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</si>
  <si>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</si>
  <si>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</si>
  <si>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</si>
  <si>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</si>
  <si>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</si>
  <si>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</si>
  <si>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</si>
  <si>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</si>
  <si>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</si>
  <si>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</si>
  <si>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</si>
  <si>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</si>
  <si>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</si>
  <si>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</si>
  <si>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</si>
  <si>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</si>
  <si>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</si>
  <si>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</si>
  <si>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</si>
  <si>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</si>
  <si>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</si>
  <si>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</si>
  <si>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</si>
  <si>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</si>
  <si>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</si>
  <si>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</si>
  <si>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</si>
  <si>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</si>
  <si>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</si>
  <si>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</si>
  <si>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</si>
  <si>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</si>
  <si>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</si>
  <si>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</si>
  <si>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</si>
  <si>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</si>
  <si>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</si>
  <si>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</si>
  <si>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</si>
  <si>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</si>
  <si>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</si>
  <si>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</si>
  <si>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</si>
  <si>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</si>
  <si>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</si>
  <si>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</si>
  <si>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</si>
  <si>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</si>
  <si>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</si>
  <si>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</si>
  <si>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</si>
  <si>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</si>
  <si>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</si>
  <si>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</si>
  <si>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</si>
  <si>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</si>
  <si>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</si>
  <si>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</si>
  <si>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</si>
  <si>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</si>
  <si>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</si>
  <si>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</si>
  <si>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</si>
  <si>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</si>
  <si>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</si>
  <si>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</si>
  <si>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</si>
  <si>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</si>
  <si>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</si>
  <si>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</si>
  <si>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</si>
  <si>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</si>
  <si>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</si>
  <si>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</si>
  <si>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</si>
  <si>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</si>
  <si>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</si>
  <si>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</si>
  <si>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</si>
  <si>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</si>
  <si>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</si>
  <si>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</si>
  <si>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</si>
  <si>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</si>
  <si>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</si>
  <si>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</si>
  <si>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</si>
  <si>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</si>
  <si>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</si>
  <si>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</si>
  <si>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</si>
  <si>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</si>
  <si>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</si>
  <si>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</si>
  <si>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</si>
  <si>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</si>
  <si>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</si>
  <si>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</si>
  <si>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</si>
  <si>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</si>
  <si>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</si>
  <si>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</si>
  <si>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</si>
  <si>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</si>
  <si>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</si>
  <si>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</si>
  <si>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</si>
  <si>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</si>
  <si>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</si>
  <si>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</si>
  <si>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</si>
  <si>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</si>
  <si>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</si>
  <si>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</si>
  <si>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</si>
  <si>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</si>
  <si>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</si>
  <si>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</si>
  <si>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</si>
  <si>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</si>
  <si>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</si>
  <si>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</si>
  <si>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</si>
  <si>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</si>
  <si>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</si>
  <si>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</si>
  <si>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</si>
  <si>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</si>
  <si>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</si>
  <si>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</si>
  <si>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</si>
  <si>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</si>
  <si>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</si>
  <si>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</si>
  <si>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</si>
  <si>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</si>
  <si>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</si>
  <si>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</si>
  <si>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</si>
  <si>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</si>
  <si>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</si>
  <si>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</si>
  <si>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</si>
  <si>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</si>
  <si>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</si>
  <si>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</si>
  <si>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</si>
  <si>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</si>
  <si>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</si>
  <si>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</si>
  <si>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</si>
  <si>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</si>
  <si>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</si>
  <si>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</si>
  <si>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</si>
  <si>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</si>
  <si>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</si>
  <si>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</si>
  <si>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</si>
  <si>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</si>
  <si>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</si>
  <si>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</si>
  <si>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</si>
  <si>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</si>
  <si>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</si>
  <si>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</si>
  <si>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</si>
  <si>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</si>
  <si>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</si>
  <si>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</si>
  <si>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</si>
  <si>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</si>
  <si>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</si>
  <si>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</si>
  <si>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</si>
  <si>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</si>
  <si>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</si>
  <si>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</si>
  <si>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</si>
  <si>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</si>
  <si>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</si>
  <si>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</si>
  <si>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</si>
  <si>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</si>
  <si>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</si>
  <si>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</si>
  <si>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</si>
  <si>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</si>
  <si>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</si>
  <si>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</si>
  <si>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</si>
  <si>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</si>
  <si>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</si>
  <si>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</si>
  <si>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</si>
  <si>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</si>
  <si>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</si>
  <si>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</si>
  <si>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</si>
  <si>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</si>
  <si>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</si>
  <si>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</si>
  <si>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</si>
  <si>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</si>
  <si>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</si>
  <si>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</si>
  <si>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</si>
  <si>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</si>
  <si>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</si>
  <si>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</si>
  <si>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</si>
  <si>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</si>
  <si>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</si>
  <si>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</si>
  <si>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</si>
  <si>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</si>
  <si>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</si>
  <si>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</si>
  <si>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</si>
  <si>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</si>
  <si>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</si>
  <si>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</si>
  <si>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</si>
  <si>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</si>
  <si>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</si>
  <si>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</si>
  <si>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</si>
  <si>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</si>
  <si>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</si>
  <si>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</si>
  <si>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</si>
  <si>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</si>
  <si>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</si>
  <si>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</si>
  <si>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</si>
  <si>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</si>
  <si>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</si>
  <si>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</si>
  <si>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</si>
  <si>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</si>
  <si>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</si>
  <si>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</si>
  <si>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</si>
  <si>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</si>
  <si>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</si>
  <si>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</si>
  <si>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</si>
  <si>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</si>
  <si>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</si>
  <si>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</si>
  <si>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</si>
  <si>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</si>
  <si>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</si>
  <si>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</si>
  <si>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</si>
  <si>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</si>
  <si>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</si>
  <si>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</si>
  <si>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</si>
  <si>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</si>
  <si>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</si>
  <si>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</si>
  <si>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</si>
  <si>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</si>
  <si>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</si>
  <si>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</si>
  <si>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</si>
  <si>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</si>
  <si>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</si>
  <si>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</si>
  <si>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</si>
  <si>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</si>
  <si>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</si>
  <si>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</si>
  <si>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</si>
  <si>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</si>
  <si>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</si>
  <si>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</si>
  <si>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</si>
  <si>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</si>
  <si>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</si>
  <si>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</si>
  <si>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</si>
  <si>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</si>
  <si>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</si>
  <si>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</si>
  <si>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</si>
  <si>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</si>
  <si>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</si>
  <si>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</si>
  <si>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</si>
  <si>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</si>
  <si>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</si>
  <si>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</si>
  <si>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</si>
  <si>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</si>
  <si>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</si>
  <si>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</si>
  <si>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</si>
  <si>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</si>
  <si>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</si>
  <si>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</si>
  <si>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</si>
  <si>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</si>
  <si>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</si>
  <si>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</si>
  <si>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</si>
  <si>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</si>
  <si>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</si>
  <si>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</si>
  <si>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</si>
  <si>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</si>
  <si>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</si>
  <si>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</si>
  <si>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</si>
  <si>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</si>
  <si>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</si>
  <si>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</si>
  <si>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</si>
  <si>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</si>
  <si>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</si>
  <si>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</si>
  <si>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</si>
  <si>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</si>
  <si>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</si>
  <si>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</si>
  <si>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</si>
  <si>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</si>
  <si>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</si>
  <si>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</si>
  <si>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</si>
  <si>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</si>
  <si>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</si>
  <si>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</si>
  <si>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</si>
  <si>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</si>
  <si>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</si>
  <si>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</si>
  <si>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</si>
  <si>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</si>
  <si>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</si>
  <si>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</si>
  <si>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</si>
  <si>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</si>
  <si>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</si>
  <si>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</si>
  <si>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</si>
  <si>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</si>
  <si>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</si>
  <si>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</si>
  <si>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</si>
  <si>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</si>
  <si>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</si>
  <si>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</si>
  <si>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</si>
  <si>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</si>
  <si>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</si>
  <si>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</si>
  <si>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</si>
  <si>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</si>
  <si>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</si>
  <si>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</si>
  <si>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</si>
  <si>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</si>
  <si>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</si>
  <si>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</si>
  <si>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</si>
  <si>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</si>
  <si>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</si>
  <si>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</si>
  <si>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</si>
  <si>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</si>
  <si>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</si>
  <si>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</si>
  <si>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</si>
  <si>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</si>
  <si>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</si>
  <si>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</si>
  <si>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</si>
  <si>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</si>
  <si>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</si>
  <si>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</si>
  <si>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</si>
  <si>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</si>
  <si>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</si>
  <si>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</si>
  <si>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</si>
  <si>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</si>
  <si>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</si>
  <si>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</si>
  <si>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</si>
  <si>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</si>
  <si>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</si>
  <si>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</si>
  <si>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</si>
  <si>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</si>
  <si>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</si>
  <si>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</si>
  <si>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</si>
  <si>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</si>
  <si>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</si>
  <si>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</si>
  <si>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</si>
  <si>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</si>
  <si>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</si>
  <si>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</si>
  <si>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</si>
  <si>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</si>
  <si>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</si>
  <si>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</si>
  <si>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</si>
  <si>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</si>
  <si>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</si>
  <si>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</si>
  <si>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</si>
  <si>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</si>
  <si>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</si>
  <si>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</si>
  <si>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</si>
  <si>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</si>
  <si>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</si>
  <si>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</si>
  <si>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</si>
  <si>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</si>
  <si>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</si>
  <si>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</si>
  <si>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</si>
  <si>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</si>
  <si>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</si>
  <si>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</si>
  <si>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</si>
  <si>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</si>
  <si>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</si>
  <si>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</si>
  <si>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</si>
  <si>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</si>
  <si>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</si>
  <si>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</si>
  <si>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</si>
  <si>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</si>
  <si>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</si>
  <si>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</si>
  <si>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</si>
  <si>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</si>
  <si>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</si>
  <si>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</si>
  <si>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</si>
  <si>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</si>
  <si>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</si>
  <si>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</si>
  <si>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</si>
  <si>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</si>
  <si>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</si>
  <si>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</si>
  <si>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</si>
  <si>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</si>
  <si>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</si>
  <si>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</si>
  <si>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</si>
  <si>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</si>
  <si>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</si>
  <si>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</si>
  <si>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</si>
  <si>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</si>
  <si>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</si>
  <si>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</si>
  <si>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</si>
  <si>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</si>
  <si>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</si>
  <si>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</si>
  <si>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</si>
  <si>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</si>
  <si>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</si>
  <si>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</si>
  <si>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</si>
  <si>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</si>
  <si>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</si>
  <si>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</si>
  <si>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</si>
  <si>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</si>
  <si>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</si>
  <si>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</si>
  <si>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</si>
  <si>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</si>
  <si>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</si>
  <si>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</si>
  <si>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</si>
  <si>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</si>
  <si>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</si>
  <si>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</si>
  <si>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</si>
  <si>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</si>
  <si>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Estadísticas</t>
  </si>
  <si>
    <t>cod_region</t>
  </si>
  <si>
    <t>Cod_comuna</t>
  </si>
  <si>
    <t>Id tipo de información</t>
  </si>
  <si>
    <t>Tipo de Información</t>
  </si>
  <si>
    <t>Definición</t>
  </si>
  <si>
    <t>Aprehendidos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</si>
  <si>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</si>
  <si>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</si>
  <si>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</si>
  <si>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</si>
  <si>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</si>
  <si>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Aprehensiones, Casos policiales, Denuncias y Detenciones por violación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</si>
  <si>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</si>
  <si>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</si>
  <si>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</si>
  <si>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</si>
  <si>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</si>
  <si>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</si>
  <si>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</si>
  <si>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</si>
  <si>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</si>
  <si>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</si>
  <si>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</si>
  <si>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</si>
  <si>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</si>
  <si>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</si>
  <si>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Aprehensiones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</si>
  <si>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</si>
  <si>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</si>
  <si>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</si>
  <si>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</si>
  <si>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</si>
  <si>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</si>
  <si>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</si>
  <si>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GR 26</t>
  </si>
  <si>
    <t>GR 27</t>
  </si>
  <si>
    <t>GR 28</t>
  </si>
  <si>
    <t>GR 29</t>
  </si>
  <si>
    <t>región</t>
  </si>
  <si>
    <t>Mapa Detenciones por violación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</si>
  <si>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</si>
  <si>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</si>
  <si>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</si>
  <si>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</si>
  <si>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</si>
  <si>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</si>
  <si>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</si>
  <si>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</si>
  <si>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</si>
  <si>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</si>
  <si>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</si>
  <si>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</si>
  <si>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</si>
  <si>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</si>
  <si>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</si>
  <si>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</si>
  <si>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</si>
  <si>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</si>
  <si>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</si>
  <si>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</si>
  <si>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</si>
  <si>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</si>
  <si>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</si>
  <si>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</si>
  <si>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</si>
  <si>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</si>
  <si>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</si>
  <si>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</si>
  <si>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</si>
  <si>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</si>
  <si>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</si>
  <si>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</si>
  <si>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</si>
  <si>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</si>
  <si>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</si>
  <si>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</si>
  <si>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</si>
  <si>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</si>
  <si>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</si>
  <si>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</si>
  <si>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</si>
  <si>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</si>
  <si>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</si>
  <si>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</si>
  <si>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</si>
  <si>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</si>
  <si>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</si>
  <si>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</si>
  <si>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</si>
  <si>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</si>
  <si>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</si>
  <si>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</si>
  <si>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</si>
  <si>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</si>
  <si>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</si>
  <si>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</si>
  <si>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</si>
  <si>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</si>
  <si>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</si>
  <si>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</si>
  <si>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</si>
  <si>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</si>
  <si>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</si>
  <si>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</si>
  <si>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</si>
  <si>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</si>
  <si>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</si>
  <si>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</si>
  <si>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</si>
  <si>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</si>
  <si>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</si>
  <si>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</si>
  <si>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</si>
  <si>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</si>
  <si>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</si>
  <si>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</si>
  <si>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</si>
  <si>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</si>
  <si>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</si>
  <si>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</si>
  <si>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</si>
  <si>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</si>
  <si>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</si>
  <si>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</si>
  <si>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</si>
  <si>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</si>
  <si>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</si>
  <si>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</si>
  <si>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</si>
  <si>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</si>
  <si>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</si>
  <si>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</si>
  <si>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Sentencias Dictadas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</si>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</sst>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24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15" borderId="8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8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FFCC"/>
      <color rgb="FFF2B300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3.861324768521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 count="3">
        <n v="270101"/>
        <n v="270103"/>
        <n v="270102"/>
      </sharedItems>
    </cacheField>
    <cacheField name="Producto" numFmtId="0">
      <sharedItems count="3">
        <s v="Delitos Cometidos por Empleados y Funcionarios Públicos"/>
        <s v="Delitos violentos"/>
        <s v="Delitos sexuales"/>
      </sharedItems>
    </cacheField>
    <cacheField name="id_categoria" numFmtId="1">
      <sharedItems containsSemiMixedTypes="0" containsString="0" containsNumber="1" containsInteger="1" minValue="270101001" maxValue="270103005"/>
    </cacheField>
    <cacheField name="Categoría" numFmtId="0">
      <sharedItems/>
    </cacheField>
    <cacheField name="Id_Juzgado_Garantía" numFmtId="1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Juzgado de Garantía" numFmtId="0">
      <sharedItems count="82">
        <s v="Juzgado de Garantía de Coquimbo"/>
        <s v="Juzgado de Garantía de Valparaiso"/>
        <s v="Juzgado de Garantía de Viña Del Mar"/>
        <s v="Juzgado de Garantía de Rancagua"/>
        <s v="Juzgado de Garantía de San Fernando"/>
        <s v="Juzgado de Garantía de Concepcion"/>
        <s v="Juzgado de Garantía de Los Angeles"/>
        <s v="Juzgado de Garantía de Tome"/>
        <s v="Juzgado de Garantía de Osorno"/>
        <s v="Juzgado de Garantía de Puerto Montt"/>
        <s v="Juzgado de Garantía de Punta Arenas"/>
        <s v="10º Juzgado de Garantía de Santiago"/>
        <s v="12º Juzgado de Garantía de Santiago"/>
        <s v="13º Juzgado de Garantía de Santiago"/>
        <s v="14º Juzgado de Garantía de Santiago"/>
        <s v="15º Juzgado de Garantía de Santiago"/>
        <s v="2º Juzgado de Garantía de Santiago"/>
        <s v="3º Juzgado de Garantía de Santiago"/>
        <s v="4º Juzgado de Garantía de Santiago"/>
        <s v="5º Juzgado de Garantía de Santiago"/>
        <s v="6º Juzgado de Garantía de Santiago"/>
        <s v="7º Juzgado de Garantía de Santiago"/>
        <s v="8º Juzgado de Garantía de Santiago"/>
        <s v="Juzgado de Garantía de Yungay"/>
        <s v="Juzgado de Garantía de La Serena"/>
        <s v="Juzgado de Garantía de Ovalle"/>
        <s v="9º Juzgado de Garantía de Santiago"/>
        <s v="Juzgado de Garantía de Pitrufquen"/>
        <s v="11º Juzgado de Garantía de Santiago"/>
        <s v="1º Juzgado de Garantía de Santiago"/>
        <s v="Juzgado de Garantía de Antofagasta"/>
        <s v="Juzgado de Garantía de Illapel"/>
        <s v="Juzgado de Garantía de Calera"/>
        <s v="Juzgado de Garantía de Los Andes"/>
        <s v="Juzgado de Garantía de Quillota"/>
        <s v="Juzgado de Garantía de Cauquenes"/>
        <s v="Juzgado de Garantía de San Javier"/>
        <s v="Juzgado de Garantía de Talca"/>
        <s v="Juzgado de Garantía de Cañete"/>
        <s v="Juzgado de Garantía de Talcahuano"/>
        <s v="Juzgado de Garantía de Temuco"/>
        <s v="Juzgado de Garantía de Castro"/>
        <s v="Juzgado de Garantía de Arica"/>
        <s v="Juzgado de Garantía de Iquique"/>
        <s v="Juzgado de Garantía de Calama"/>
        <s v="Juzgado de Garantía de Tocopilla"/>
        <s v="Juzgado de Garantía de Copiapo"/>
        <s v="Juzgado de Garantía de Diego de Almagro"/>
        <s v="Juzgado de Garantía de Vallenar"/>
        <s v="Juzgado de Garantía de Vicuña"/>
        <s v="Juzgado de Garantía de La Ligua"/>
        <s v="Juzgado de Garantía de Limache"/>
        <s v="Juzgado de Garantía de Quilpue"/>
        <s v="Juzgado de Garantía de San Felipe"/>
        <s v="Juzgado de Garantía de Villa Alemana"/>
        <s v="Juzgado de Garantía de Graneros"/>
        <s v="Juzgado de Garantía de Rengo"/>
        <s v="Juzgado de Garantía de San Vicente"/>
        <s v="Juzgado de Garantía de Santa Cruz"/>
        <s v="Juzgado de Garantía de Constitucion"/>
        <s v="Juzgado de Garantía de Curico"/>
        <s v="Juzgado de Garantía de Linares"/>
        <s v="Juzgado de Garantía de Molina"/>
        <s v="Juzgado de Garantía de Parral"/>
        <s v="Juzgado de Garantía de Arauco"/>
        <s v="Juzgado de Garantía de Chiguayante"/>
        <s v="Juzgado de Garantía de Coronel"/>
        <s v="Juzgado de Garantía de Angol"/>
        <s v="Juzgado de Garantía de Lautaro"/>
        <s v="Juzgado de Garantía de Loncoche"/>
        <s v="Juzgado de Garantía de Nueva Imperial"/>
        <s v="Juzgado de Garantía de Victoria"/>
        <s v="Juzgado de Garantía de Villarrica"/>
        <s v="Juzgado de Garantía de Ancud"/>
        <s v="Juzgado de Garantía de Puerto Varas"/>
        <s v="Juzgado de Garantía de Rio Negro"/>
        <s v="Juzgado de Garantía de Coyhaique"/>
        <s v="Juzgado de Garantía de Los Lagos"/>
        <s v="Juzgado de Garantía de Mariquina"/>
        <s v="Juzgado de Garantía de Valdivia"/>
        <s v="Juzgado de Garantía de Chillan"/>
        <s v="Juzgado de Garantía de San Carlos"/>
      </sharedItems>
    </cacheField>
    <cacheField name="Nombre delito" numFmtId="1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270101001"/>
    <s v="Apremios Ilegítimos Violación, Abuso Sexual Agravado, Otros"/>
    <x v="0"/>
    <x v="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1"/>
    <x v="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2"/>
    <x v="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3"/>
    <x v="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4"/>
    <x v="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5"/>
    <x v="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6"/>
    <x v="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7"/>
    <x v="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8"/>
    <x v="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9"/>
    <x v="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0"/>
    <x v="0"/>
    <n v="270101001"/>
    <s v="Apremios Ilegítimos Violación, Abuso Sexual Agravado, Otros"/>
    <x v="10"/>
    <x v="1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1"/>
    <x v="1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2"/>
    <x v="1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3"/>
    <x v="1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4"/>
    <x v="1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5"/>
    <x v="1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6"/>
    <x v="1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7"/>
    <x v="1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8"/>
    <x v="1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9"/>
    <x v="1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0"/>
    <x v="2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1"/>
    <x v="2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2"/>
    <x v="2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x v="0"/>
    <n v="270101001"/>
    <s v="Apremios Ilegítimos Violación, Abuso Sexual Agravado, Otros"/>
    <x v="23"/>
    <x v="2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4"/>
    <x v="24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5"/>
    <x v="25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1"/>
    <x v="1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3"/>
    <x v="13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6"/>
    <x v="1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7"/>
    <x v="17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0"/>
    <x v="20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1"/>
    <x v="2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2"/>
    <x v="22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6"/>
    <x v="2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02"/>
    <s v="Violación"/>
    <x v="27"/>
    <x v="27"/>
    <x v="2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8"/>
    <x v="28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x v="2"/>
    <x v="2"/>
    <n v="270102002"/>
    <s v="Violación"/>
    <x v="13"/>
    <x v="13"/>
    <x v="2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x v="2"/>
    <x v="2"/>
    <n v="270102002"/>
    <s v="Violación"/>
    <x v="14"/>
    <x v="14"/>
    <x v="2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5"/>
    <x v="15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9"/>
    <x v="29"/>
    <x v="2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6"/>
    <x v="16"/>
    <x v="2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x v="2"/>
    <x v="2"/>
    <n v="270102002"/>
    <s v="Violación"/>
    <x v="17"/>
    <x v="17"/>
    <x v="2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x v="2"/>
    <x v="2"/>
    <n v="270102002"/>
    <s v="Violación"/>
    <x v="18"/>
    <x v="18"/>
    <x v="2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x v="2"/>
    <x v="2"/>
    <n v="270102002"/>
    <s v="Violación"/>
    <x v="19"/>
    <x v="19"/>
    <x v="2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x v="2"/>
    <x v="2"/>
    <n v="270102002"/>
    <s v="Violación"/>
    <x v="20"/>
    <x v="20"/>
    <x v="2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x v="2"/>
    <x v="2"/>
    <n v="270102002"/>
    <s v="Violación"/>
    <x v="21"/>
    <x v="21"/>
    <x v="2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x v="2"/>
    <x v="2"/>
    <n v="270102002"/>
    <s v="Violación"/>
    <x v="22"/>
    <x v="22"/>
    <x v="2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x v="2"/>
    <x v="2"/>
    <n v="270102002"/>
    <s v="Violación"/>
    <x v="26"/>
    <x v="26"/>
    <x v="2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2"/>
    <x v="2"/>
    <n v="270102017"/>
    <s v="Violación Con Homicidio O Femicidio"/>
    <x v="30"/>
    <x v="3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31"/>
    <x v="3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24"/>
    <x v="24"/>
    <x v="3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2"/>
    <x v="3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3"/>
    <x v="33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4"/>
    <x v="34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5"/>
    <x v="35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6"/>
    <x v="36"/>
    <x v="3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7"/>
    <x v="37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8"/>
    <x v="38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5"/>
    <x v="5"/>
    <x v="3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9"/>
    <x v="39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7"/>
    <s v="Violación Con Homicidio O Femicidio"/>
    <x v="40"/>
    <x v="4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41"/>
    <x v="4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9"/>
    <x v="9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8"/>
    <x v="28"/>
    <x v="3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3"/>
    <x v="13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5"/>
    <x v="15"/>
    <x v="3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9"/>
    <x v="29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0"/>
    <x v="2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x v="2"/>
    <x v="2"/>
    <n v="270102017"/>
    <s v="Violación Con Homicidio O Femicidio"/>
    <x v="21"/>
    <x v="2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2"/>
    <x v="2"/>
    <n v="270102017"/>
    <s v="Violación Con Homicidio O Femicidio"/>
    <x v="22"/>
    <x v="2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6"/>
    <x v="26"/>
    <x v="3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2"/>
    <x v="2"/>
    <n v="270102017"/>
    <s v="Violación Con Homicidio O Femicidio"/>
    <x v="42"/>
    <x v="4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x v="2"/>
    <x v="2"/>
    <n v="270102014"/>
    <s v="Violación De Mayor De 14 Años"/>
    <x v="43"/>
    <x v="43"/>
    <x v="4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x v="2"/>
    <x v="2"/>
    <n v="270102014"/>
    <s v="Violación De Mayor De 14 Años"/>
    <x v="30"/>
    <x v="30"/>
    <x v="4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x v="2"/>
    <x v="2"/>
    <n v="270102014"/>
    <s v="Violación De Mayor De 14 Años"/>
    <x v="44"/>
    <x v="44"/>
    <x v="4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x v="2"/>
    <x v="2"/>
    <n v="270102014"/>
    <s v="Violación De Mayor De 14 Años"/>
    <x v="45"/>
    <x v="45"/>
    <x v="4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6"/>
    <x v="46"/>
    <x v="4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x v="2"/>
    <x v="2"/>
    <n v="270102014"/>
    <s v="Violación De Mayor De 14 Años"/>
    <x v="47"/>
    <x v="47"/>
    <x v="4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8"/>
    <x v="48"/>
    <x v="4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x v="2"/>
    <x v="2"/>
    <n v="270102014"/>
    <s v="Violación De Mayor De 14 Años"/>
    <x v="0"/>
    <x v="0"/>
    <x v="4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x v="2"/>
    <x v="2"/>
    <n v="270102014"/>
    <s v="Violación De Mayor De 14 Años"/>
    <x v="31"/>
    <x v="31"/>
    <x v="4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4"/>
    <s v="Violación De Mayor De 14 Años"/>
    <x v="24"/>
    <x v="24"/>
    <x v="4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x v="2"/>
    <x v="2"/>
    <n v="270102014"/>
    <s v="Violación De Mayor De 14 Años"/>
    <x v="25"/>
    <x v="25"/>
    <x v="4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x v="2"/>
    <x v="2"/>
    <n v="270102014"/>
    <s v="Violación De Mayor De 14 Años"/>
    <x v="49"/>
    <x v="49"/>
    <x v="4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x v="2"/>
    <x v="2"/>
    <n v="270102014"/>
    <s v="Violación De Mayor De 14 Años"/>
    <x v="32"/>
    <x v="32"/>
    <x v="4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x v="2"/>
    <x v="2"/>
    <n v="270102014"/>
    <s v="Violación De Mayor De 14 Años"/>
    <x v="50"/>
    <x v="50"/>
    <x v="4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x v="2"/>
    <x v="2"/>
    <n v="270102014"/>
    <s v="Violación De Mayor De 14 Años"/>
    <x v="51"/>
    <x v="51"/>
    <x v="4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x v="2"/>
    <x v="2"/>
    <n v="270102014"/>
    <s v="Violación De Mayor De 14 Años"/>
    <x v="33"/>
    <x v="33"/>
    <x v="4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x v="2"/>
    <x v="2"/>
    <n v="270102014"/>
    <s v="Violación De Mayor De 14 Años"/>
    <x v="34"/>
    <x v="34"/>
    <x v="4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x v="2"/>
    <x v="2"/>
    <n v="270102014"/>
    <s v="Violación De Mayor De 14 Años"/>
    <x v="52"/>
    <x v="52"/>
    <x v="4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x v="2"/>
    <x v="2"/>
    <n v="270102014"/>
    <s v="Violación De Mayor De 14 Años"/>
    <x v="53"/>
    <x v="53"/>
    <x v="4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x v="2"/>
    <x v="2"/>
    <n v="270102014"/>
    <s v="Violación De Mayor De 14 Años"/>
    <x v="1"/>
    <x v="1"/>
    <x v="4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x v="2"/>
    <x v="2"/>
    <n v="270102014"/>
    <s v="Violación De Mayor De 14 Años"/>
    <x v="54"/>
    <x v="54"/>
    <x v="4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x v="2"/>
    <x v="2"/>
    <n v="270102014"/>
    <s v="Violación De Mayor De 14 Años"/>
    <x v="2"/>
    <x v="2"/>
    <x v="4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x v="2"/>
    <x v="2"/>
    <n v="270102014"/>
    <s v="Violación De Mayor De 14 Años"/>
    <x v="55"/>
    <x v="55"/>
    <x v="4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x v="2"/>
    <x v="2"/>
    <n v="270102014"/>
    <s v="Violación De Mayor De 14 Años"/>
    <x v="3"/>
    <x v="3"/>
    <x v="4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x v="2"/>
    <x v="2"/>
    <n v="270102014"/>
    <s v="Violación De Mayor De 14 Años"/>
    <x v="56"/>
    <x v="56"/>
    <x v="4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x v="2"/>
    <x v="2"/>
    <n v="270102014"/>
    <s v="Violación De Mayor De 14 Años"/>
    <x v="4"/>
    <x v="4"/>
    <x v="4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x v="2"/>
    <x v="2"/>
    <n v="270102014"/>
    <s v="Violación De Mayor De 14 Años"/>
    <x v="57"/>
    <x v="57"/>
    <x v="4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x v="2"/>
    <x v="2"/>
    <n v="270102014"/>
    <s v="Violación De Mayor De 14 Años"/>
    <x v="58"/>
    <x v="58"/>
    <x v="4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x v="2"/>
    <x v="2"/>
    <n v="270102014"/>
    <s v="Violación De Mayor De 14 Años"/>
    <x v="35"/>
    <x v="35"/>
    <x v="4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x v="2"/>
    <x v="2"/>
    <n v="270102014"/>
    <s v="Violación De Mayor De 14 Años"/>
    <x v="59"/>
    <x v="59"/>
    <x v="4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x v="2"/>
    <x v="2"/>
    <n v="270102014"/>
    <s v="Violación De Mayor De 14 Años"/>
    <x v="60"/>
    <x v="60"/>
    <x v="4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x v="2"/>
    <x v="2"/>
    <n v="270102014"/>
    <s v="Violación De Mayor De 14 Años"/>
    <x v="61"/>
    <x v="61"/>
    <x v="4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x v="2"/>
    <x v="2"/>
    <n v="270102014"/>
    <s v="Violación De Mayor De 14 Años"/>
    <x v="62"/>
    <x v="62"/>
    <x v="4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x v="2"/>
    <x v="2"/>
    <n v="270102014"/>
    <s v="Violación De Mayor De 14 Años"/>
    <x v="63"/>
    <x v="63"/>
    <x v="4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x v="2"/>
    <x v="2"/>
    <n v="270102014"/>
    <s v="Violación De Mayor De 14 Años"/>
    <x v="36"/>
    <x v="36"/>
    <x v="4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4"/>
    <s v="Violación De Mayor De 14 Años"/>
    <x v="37"/>
    <x v="37"/>
    <x v="4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x v="2"/>
    <x v="2"/>
    <n v="270102014"/>
    <s v="Violación De Mayor De 14 Años"/>
    <x v="64"/>
    <x v="64"/>
    <x v="4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x v="2"/>
    <x v="2"/>
    <n v="270102014"/>
    <s v="Violación De Mayor De 14 Años"/>
    <x v="38"/>
    <x v="38"/>
    <x v="4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x v="2"/>
    <x v="2"/>
    <n v="270102014"/>
    <s v="Violación De Mayor De 14 Años"/>
    <x v="65"/>
    <x v="65"/>
    <x v="4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x v="2"/>
    <x v="2"/>
    <n v="270102014"/>
    <s v="Violación De Mayor De 14 Años"/>
    <x v="5"/>
    <x v="5"/>
    <x v="4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x v="2"/>
    <x v="2"/>
    <n v="270102014"/>
    <s v="Violación De Mayor De 14 Años"/>
    <x v="66"/>
    <x v="66"/>
    <x v="4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x v="2"/>
    <x v="2"/>
    <n v="270102014"/>
    <s v="Violación De Mayor De 14 Años"/>
    <x v="6"/>
    <x v="6"/>
    <x v="4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x v="2"/>
    <x v="2"/>
    <n v="270102014"/>
    <s v="Violación De Mayor De 14 Años"/>
    <x v="39"/>
    <x v="39"/>
    <x v="4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x v="2"/>
    <x v="2"/>
    <n v="270102014"/>
    <s v="Violación De Mayor De 14 Años"/>
    <x v="7"/>
    <x v="7"/>
    <x v="4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7"/>
    <x v="67"/>
    <x v="4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x v="2"/>
    <x v="2"/>
    <n v="270102014"/>
    <s v="Violación De Mayor De 14 Años"/>
    <x v="68"/>
    <x v="68"/>
    <x v="4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9"/>
    <x v="69"/>
    <x v="4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x v="2"/>
    <x v="2"/>
    <n v="270102014"/>
    <s v="Violación De Mayor De 14 Años"/>
    <x v="70"/>
    <x v="70"/>
    <x v="4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x v="2"/>
    <x v="2"/>
    <n v="270102014"/>
    <s v="Violación De Mayor De 14 Años"/>
    <x v="27"/>
    <x v="27"/>
    <x v="4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x v="2"/>
    <x v="2"/>
    <n v="270102014"/>
    <s v="Violación De Mayor De 14 Años"/>
    <x v="40"/>
    <x v="40"/>
    <x v="4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x v="2"/>
    <x v="2"/>
    <n v="270102014"/>
    <s v="Violación De Mayor De 14 Años"/>
    <x v="71"/>
    <x v="71"/>
    <x v="4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72"/>
    <x v="72"/>
    <x v="4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x v="2"/>
    <x v="2"/>
    <n v="270102014"/>
    <s v="Violación De Mayor De 14 Años"/>
    <x v="73"/>
    <x v="73"/>
    <x v="4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x v="2"/>
    <x v="2"/>
    <n v="270102014"/>
    <s v="Violación De Mayor De 14 Años"/>
    <x v="41"/>
    <x v="41"/>
    <x v="4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x v="2"/>
    <x v="2"/>
    <n v="270102014"/>
    <s v="Violación De Mayor De 14 Años"/>
    <x v="8"/>
    <x v="8"/>
    <x v="4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x v="2"/>
    <x v="2"/>
    <n v="270102014"/>
    <s v="Violación De Mayor De 14 Años"/>
    <x v="9"/>
    <x v="9"/>
    <x v="4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x v="2"/>
    <x v="2"/>
    <n v="270102014"/>
    <s v="Violación De Mayor De 14 Años"/>
    <x v="74"/>
    <x v="74"/>
    <x v="4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x v="2"/>
    <x v="2"/>
    <n v="270102014"/>
    <s v="Violación De Mayor De 14 Años"/>
    <x v="75"/>
    <x v="75"/>
    <x v="4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x v="2"/>
    <x v="2"/>
    <n v="270102014"/>
    <s v="Violación De Mayor De 14 Años"/>
    <x v="76"/>
    <x v="76"/>
    <x v="4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x v="2"/>
    <x v="2"/>
    <n v="270102014"/>
    <s v="Violación De Mayor De 14 Años"/>
    <x v="10"/>
    <x v="10"/>
    <x v="4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x v="2"/>
    <x v="2"/>
    <n v="270102014"/>
    <s v="Violación De Mayor De 14 Años"/>
    <x v="11"/>
    <x v="11"/>
    <x v="4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x v="2"/>
    <x v="2"/>
    <n v="270102014"/>
    <s v="Violación De Mayor De 14 Años"/>
    <x v="28"/>
    <x v="28"/>
    <x v="4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x v="2"/>
    <x v="2"/>
    <n v="270102014"/>
    <s v="Violación De Mayor De 14 Años"/>
    <x v="12"/>
    <x v="12"/>
    <x v="4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x v="2"/>
    <x v="2"/>
    <n v="270102014"/>
    <s v="Violación De Mayor De 14 Años"/>
    <x v="13"/>
    <x v="13"/>
    <x v="4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x v="2"/>
    <x v="2"/>
    <n v="270102014"/>
    <s v="Violación De Mayor De 14 Años"/>
    <x v="14"/>
    <x v="14"/>
    <x v="4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x v="2"/>
    <x v="2"/>
    <n v="270102014"/>
    <s v="Violación De Mayor De 14 Años"/>
    <x v="15"/>
    <x v="15"/>
    <x v="4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x v="2"/>
    <x v="2"/>
    <n v="270102014"/>
    <s v="Violación De Mayor De 14 Años"/>
    <x v="29"/>
    <x v="29"/>
    <x v="4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x v="2"/>
    <x v="2"/>
    <n v="270102014"/>
    <s v="Violación De Mayor De 14 Años"/>
    <x v="16"/>
    <x v="16"/>
    <x v="4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x v="2"/>
    <x v="2"/>
    <n v="270102014"/>
    <s v="Violación De Mayor De 14 Años"/>
    <x v="17"/>
    <x v="17"/>
    <x v="4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x v="2"/>
    <x v="2"/>
    <n v="270102014"/>
    <s v="Violación De Mayor De 14 Años"/>
    <x v="18"/>
    <x v="18"/>
    <x v="4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x v="2"/>
    <x v="2"/>
    <n v="270102014"/>
    <s v="Violación De Mayor De 14 Años"/>
    <x v="19"/>
    <x v="19"/>
    <x v="4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x v="2"/>
    <x v="2"/>
    <n v="270102014"/>
    <s v="Violación De Mayor De 14 Años"/>
    <x v="20"/>
    <x v="20"/>
    <x v="4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x v="2"/>
    <x v="2"/>
    <n v="270102014"/>
    <s v="Violación De Mayor De 14 Años"/>
    <x v="21"/>
    <x v="21"/>
    <x v="4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x v="2"/>
    <x v="2"/>
    <n v="270102014"/>
    <s v="Violación De Mayor De 14 Años"/>
    <x v="22"/>
    <x v="22"/>
    <x v="4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x v="2"/>
    <x v="2"/>
    <n v="270102014"/>
    <s v="Violación De Mayor De 14 Años"/>
    <x v="26"/>
    <x v="26"/>
    <x v="4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x v="2"/>
    <x v="2"/>
    <n v="270102014"/>
    <s v="Violación De Mayor De 14 Años"/>
    <x v="77"/>
    <x v="77"/>
    <x v="4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x v="2"/>
    <x v="2"/>
    <n v="270102014"/>
    <s v="Violación De Mayor De 14 Años"/>
    <x v="78"/>
    <x v="78"/>
    <x v="4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x v="2"/>
    <x v="2"/>
    <n v="270102014"/>
    <s v="Violación De Mayor De 14 Años"/>
    <x v="79"/>
    <x v="79"/>
    <x v="4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x v="2"/>
    <x v="2"/>
    <n v="270102014"/>
    <s v="Violación De Mayor De 14 Años"/>
    <x v="42"/>
    <x v="42"/>
    <x v="4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x v="2"/>
    <x v="2"/>
    <n v="270102014"/>
    <s v="Violación De Mayor De 14 Años"/>
    <x v="80"/>
    <x v="80"/>
    <x v="4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x v="2"/>
    <x v="2"/>
    <n v="270102014"/>
    <s v="Violación De Mayor De 14 Años"/>
    <x v="81"/>
    <x v="81"/>
    <x v="4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x v="2"/>
    <x v="2"/>
    <n v="270102014"/>
    <s v="Violación De Mayor De 14 Años"/>
    <x v="23"/>
    <x v="23"/>
    <x v="4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x v="2"/>
    <x v="2"/>
    <n v="270102015"/>
    <s v="Violación De Menor De 14 Años"/>
    <x v="43"/>
    <x v="43"/>
    <x v="5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x v="2"/>
    <x v="2"/>
    <n v="270102015"/>
    <s v="Violación De Menor De 14 Años"/>
    <x v="30"/>
    <x v="30"/>
    <x v="5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x v="2"/>
    <x v="2"/>
    <n v="270102015"/>
    <s v="Violación De Menor De 14 Años"/>
    <x v="44"/>
    <x v="44"/>
    <x v="5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x v="2"/>
    <x v="2"/>
    <n v="270102015"/>
    <s v="Violación De Menor De 14 Años"/>
    <x v="45"/>
    <x v="45"/>
    <x v="5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x v="2"/>
    <x v="2"/>
    <n v="270102015"/>
    <s v="Violación De Menor De 14 Años"/>
    <x v="46"/>
    <x v="46"/>
    <x v="5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x v="2"/>
    <x v="2"/>
    <n v="270102015"/>
    <s v="Violación De Menor De 14 Años"/>
    <x v="47"/>
    <x v="47"/>
    <x v="5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x v="2"/>
    <x v="2"/>
    <n v="270102015"/>
    <s v="Violación De Menor De 14 Años"/>
    <x v="48"/>
    <x v="48"/>
    <x v="5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x v="2"/>
    <x v="2"/>
    <n v="270102015"/>
    <s v="Violación De Menor De 14 Años"/>
    <x v="0"/>
    <x v="0"/>
    <x v="5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x v="2"/>
    <x v="2"/>
    <n v="270102015"/>
    <s v="Violación De Menor De 14 Años"/>
    <x v="31"/>
    <x v="31"/>
    <x v="5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x v="2"/>
    <x v="2"/>
    <n v="270102015"/>
    <s v="Violación De Menor De 14 Años"/>
    <x v="24"/>
    <x v="24"/>
    <x v="5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x v="2"/>
    <x v="2"/>
    <n v="270102015"/>
    <s v="Violación De Menor De 14 Años"/>
    <x v="25"/>
    <x v="25"/>
    <x v="5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x v="2"/>
    <x v="2"/>
    <n v="270102015"/>
    <s v="Violación De Menor De 14 Años"/>
    <x v="49"/>
    <x v="49"/>
    <x v="5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x v="2"/>
    <x v="2"/>
    <n v="270102015"/>
    <s v="Violación De Menor De 14 Años"/>
    <x v="32"/>
    <x v="32"/>
    <x v="5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x v="2"/>
    <x v="2"/>
    <n v="270102015"/>
    <s v="Violación De Menor De 14 Años"/>
    <x v="50"/>
    <x v="50"/>
    <x v="5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x v="2"/>
    <x v="2"/>
    <n v="270102015"/>
    <s v="Violación De Menor De 14 Años"/>
    <x v="51"/>
    <x v="51"/>
    <x v="5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x v="2"/>
    <x v="2"/>
    <n v="270102015"/>
    <s v="Violación De Menor De 14 Años"/>
    <x v="33"/>
    <x v="33"/>
    <x v="5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x v="2"/>
    <x v="2"/>
    <n v="270102015"/>
    <s v="Violación De Menor De 14 Años"/>
    <x v="34"/>
    <x v="34"/>
    <x v="5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x v="2"/>
    <x v="2"/>
    <n v="270102015"/>
    <s v="Violación De Menor De 14 Años"/>
    <x v="52"/>
    <x v="52"/>
    <x v="5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x v="2"/>
    <x v="2"/>
    <n v="270102015"/>
    <s v="Violación De Menor De 14 Años"/>
    <x v="53"/>
    <x v="53"/>
    <x v="5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x v="2"/>
    <x v="2"/>
    <n v="270102015"/>
    <s v="Violación De Menor De 14 Años"/>
    <x v="1"/>
    <x v="1"/>
    <x v="5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x v="2"/>
    <x v="2"/>
    <n v="270102015"/>
    <s v="Violación De Menor De 14 Años"/>
    <x v="54"/>
    <x v="54"/>
    <x v="5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x v="2"/>
    <x v="2"/>
    <n v="270102015"/>
    <s v="Violación De Menor De 14 Años"/>
    <x v="2"/>
    <x v="2"/>
    <x v="5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x v="2"/>
    <x v="2"/>
    <n v="270102015"/>
    <s v="Violación De Menor De 14 Años"/>
    <x v="55"/>
    <x v="55"/>
    <x v="5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x v="2"/>
    <x v="2"/>
    <n v="270102015"/>
    <s v="Violación De Menor De 14 Años"/>
    <x v="3"/>
    <x v="3"/>
    <x v="5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x v="2"/>
    <x v="2"/>
    <n v="270102015"/>
    <s v="Violación De Menor De 14 Años"/>
    <x v="56"/>
    <x v="56"/>
    <x v="5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x v="2"/>
    <x v="2"/>
    <n v="270102015"/>
    <s v="Violación De Menor De 14 Años"/>
    <x v="4"/>
    <x v="4"/>
    <x v="5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x v="2"/>
    <x v="2"/>
    <n v="270102015"/>
    <s v="Violación De Menor De 14 Años"/>
    <x v="57"/>
    <x v="57"/>
    <x v="5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x v="2"/>
    <x v="2"/>
    <n v="270102015"/>
    <s v="Violación De Menor De 14 Años"/>
    <x v="58"/>
    <x v="58"/>
    <x v="5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x v="2"/>
    <x v="2"/>
    <n v="270102015"/>
    <s v="Violación De Menor De 14 Años"/>
    <x v="35"/>
    <x v="35"/>
    <x v="5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x v="2"/>
    <x v="2"/>
    <n v="270102015"/>
    <s v="Violación De Menor De 14 Años"/>
    <x v="59"/>
    <x v="59"/>
    <x v="5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x v="2"/>
    <x v="2"/>
    <n v="270102015"/>
    <s v="Violación De Menor De 14 Años"/>
    <x v="60"/>
    <x v="60"/>
    <x v="5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x v="2"/>
    <x v="2"/>
    <n v="270102015"/>
    <s v="Violación De Menor De 14 Años"/>
    <x v="61"/>
    <x v="61"/>
    <x v="5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x v="2"/>
    <x v="2"/>
    <n v="270102015"/>
    <s v="Violación De Menor De 14 Años"/>
    <x v="62"/>
    <x v="62"/>
    <x v="5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x v="2"/>
    <x v="2"/>
    <n v="270102015"/>
    <s v="Violación De Menor De 14 Años"/>
    <x v="63"/>
    <x v="63"/>
    <x v="5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x v="2"/>
    <x v="2"/>
    <n v="270102015"/>
    <s v="Violación De Menor De 14 Años"/>
    <x v="36"/>
    <x v="36"/>
    <x v="5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x v="2"/>
    <x v="2"/>
    <n v="270102015"/>
    <s v="Violación De Menor De 14 Años"/>
    <x v="37"/>
    <x v="37"/>
    <x v="5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x v="2"/>
    <x v="2"/>
    <n v="270102015"/>
    <s v="Violación De Menor De 14 Años"/>
    <x v="64"/>
    <x v="64"/>
    <x v="5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38"/>
    <x v="38"/>
    <x v="5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x v="2"/>
    <x v="2"/>
    <n v="270102015"/>
    <s v="Violación De Menor De 14 Años"/>
    <x v="65"/>
    <x v="65"/>
    <x v="5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5"/>
    <x v="5"/>
    <x v="5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x v="2"/>
    <x v="2"/>
    <n v="270102015"/>
    <s v="Violación De Menor De 14 Años"/>
    <x v="66"/>
    <x v="66"/>
    <x v="5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x v="2"/>
    <x v="2"/>
    <n v="270102015"/>
    <s v="Violación De Menor De 14 Años"/>
    <x v="6"/>
    <x v="6"/>
    <x v="5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x v="2"/>
    <x v="2"/>
    <n v="270102015"/>
    <s v="Violación De Menor De 14 Años"/>
    <x v="39"/>
    <x v="39"/>
    <x v="5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x v="2"/>
    <x v="2"/>
    <n v="270102015"/>
    <s v="Violación De Menor De 14 Años"/>
    <x v="7"/>
    <x v="7"/>
    <x v="5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x v="2"/>
    <x v="2"/>
    <n v="270102015"/>
    <s v="Violación De Menor De 14 Años"/>
    <x v="67"/>
    <x v="67"/>
    <x v="5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x v="2"/>
    <x v="2"/>
    <n v="270102015"/>
    <s v="Violación De Menor De 14 Años"/>
    <x v="68"/>
    <x v="68"/>
    <x v="5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x v="2"/>
    <x v="2"/>
    <n v="270102015"/>
    <s v="Violación De Menor De 14 Años"/>
    <x v="69"/>
    <x v="69"/>
    <x v="5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x v="2"/>
    <x v="2"/>
    <n v="270102015"/>
    <s v="Violación De Menor De 14 Años"/>
    <x v="70"/>
    <x v="70"/>
    <x v="5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x v="2"/>
    <x v="2"/>
    <n v="270102015"/>
    <s v="Violación De Menor De 14 Años"/>
    <x v="27"/>
    <x v="27"/>
    <x v="5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x v="2"/>
    <x v="2"/>
    <n v="270102015"/>
    <s v="Violación De Menor De 14 Años"/>
    <x v="40"/>
    <x v="40"/>
    <x v="5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x v="2"/>
    <x v="2"/>
    <n v="270102015"/>
    <s v="Violación De Menor De 14 Años"/>
    <x v="71"/>
    <x v="71"/>
    <x v="5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x v="2"/>
    <x v="2"/>
    <n v="270102015"/>
    <s v="Violación De Menor De 14 Años"/>
    <x v="72"/>
    <x v="72"/>
    <x v="5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x v="2"/>
    <x v="2"/>
    <n v="270102015"/>
    <s v="Violación De Menor De 14 Años"/>
    <x v="73"/>
    <x v="73"/>
    <x v="5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x v="2"/>
    <x v="2"/>
    <n v="270102015"/>
    <s v="Violación De Menor De 14 Años"/>
    <x v="41"/>
    <x v="41"/>
    <x v="5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x v="2"/>
    <x v="2"/>
    <n v="270102015"/>
    <s v="Violación De Menor De 14 Años"/>
    <x v="8"/>
    <x v="8"/>
    <x v="5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x v="2"/>
    <x v="2"/>
    <n v="270102015"/>
    <s v="Violación De Menor De 14 Años"/>
    <x v="9"/>
    <x v="9"/>
    <x v="5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x v="2"/>
    <x v="2"/>
    <n v="270102015"/>
    <s v="Violación De Menor De 14 Años"/>
    <x v="74"/>
    <x v="74"/>
    <x v="5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x v="2"/>
    <x v="2"/>
    <n v="270102015"/>
    <s v="Violación De Menor De 14 Años"/>
    <x v="75"/>
    <x v="75"/>
    <x v="5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x v="2"/>
    <x v="2"/>
    <n v="270102015"/>
    <s v="Violación De Menor De 14 Años"/>
    <x v="76"/>
    <x v="76"/>
    <x v="5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x v="2"/>
    <x v="2"/>
    <n v="270102015"/>
    <s v="Violación De Menor De 14 Años"/>
    <x v="10"/>
    <x v="10"/>
    <x v="5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x v="2"/>
    <x v="2"/>
    <n v="270102015"/>
    <s v="Violación De Menor De 14 Años"/>
    <x v="11"/>
    <x v="11"/>
    <x v="5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x v="2"/>
    <x v="2"/>
    <n v="270102015"/>
    <s v="Violación De Menor De 14 Años"/>
    <x v="28"/>
    <x v="28"/>
    <x v="5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x v="2"/>
    <x v="2"/>
    <n v="270102015"/>
    <s v="Violación De Menor De 14 Años"/>
    <x v="12"/>
    <x v="12"/>
    <x v="5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x v="2"/>
    <x v="2"/>
    <n v="270102015"/>
    <s v="Violación De Menor De 14 Años"/>
    <x v="13"/>
    <x v="13"/>
    <x v="5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x v="2"/>
    <x v="2"/>
    <n v="270102015"/>
    <s v="Violación De Menor De 14 Años"/>
    <x v="14"/>
    <x v="14"/>
    <x v="5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x v="2"/>
    <x v="2"/>
    <n v="270102015"/>
    <s v="Violación De Menor De 14 Años"/>
    <x v="15"/>
    <x v="15"/>
    <x v="5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x v="2"/>
    <x v="2"/>
    <n v="270102015"/>
    <s v="Violación De Menor De 14 Años"/>
    <x v="29"/>
    <x v="29"/>
    <x v="5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x v="2"/>
    <x v="2"/>
    <n v="270102015"/>
    <s v="Violación De Menor De 14 Años"/>
    <x v="16"/>
    <x v="16"/>
    <x v="5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x v="2"/>
    <x v="2"/>
    <n v="270102015"/>
    <s v="Violación De Menor De 14 Años"/>
    <x v="17"/>
    <x v="17"/>
    <x v="5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x v="2"/>
    <x v="2"/>
    <n v="270102015"/>
    <s v="Violación De Menor De 14 Años"/>
    <x v="18"/>
    <x v="18"/>
    <x v="5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x v="2"/>
    <x v="2"/>
    <n v="270102015"/>
    <s v="Violación De Menor De 14 Años"/>
    <x v="19"/>
    <x v="19"/>
    <x v="5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x v="2"/>
    <x v="2"/>
    <n v="270102015"/>
    <s v="Violación De Menor De 14 Años"/>
    <x v="20"/>
    <x v="20"/>
    <x v="5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x v="2"/>
    <x v="2"/>
    <n v="270102015"/>
    <s v="Violación De Menor De 14 Años"/>
    <x v="21"/>
    <x v="21"/>
    <x v="5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x v="2"/>
    <x v="2"/>
    <n v="270102015"/>
    <s v="Violación De Menor De 14 Años"/>
    <x v="22"/>
    <x v="22"/>
    <x v="5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x v="2"/>
    <x v="2"/>
    <n v="270102015"/>
    <s v="Violación De Menor De 14 Años"/>
    <x v="26"/>
    <x v="26"/>
    <x v="5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x v="2"/>
    <x v="2"/>
    <n v="270102015"/>
    <s v="Violación De Menor De 14 Años"/>
    <x v="77"/>
    <x v="77"/>
    <x v="5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x v="2"/>
    <x v="2"/>
    <n v="270102015"/>
    <s v="Violación De Menor De 14 Años"/>
    <x v="78"/>
    <x v="78"/>
    <x v="5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x v="2"/>
    <x v="2"/>
    <n v="270102015"/>
    <s v="Violación De Menor De 14 Años"/>
    <x v="79"/>
    <x v="79"/>
    <x v="5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x v="2"/>
    <x v="2"/>
    <n v="270102015"/>
    <s v="Violación De Menor De 14 Años"/>
    <x v="42"/>
    <x v="42"/>
    <x v="5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x v="2"/>
    <x v="2"/>
    <n v="270102015"/>
    <s v="Violación De Menor De 14 Años"/>
    <x v="80"/>
    <x v="80"/>
    <x v="5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x v="2"/>
    <x v="2"/>
    <n v="270102015"/>
    <s v="Violación De Menor De 14 Años"/>
    <x v="81"/>
    <x v="81"/>
    <x v="5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x v="2"/>
    <x v="2"/>
    <n v="270102015"/>
    <s v="Violación De Menor De 14 Años"/>
    <x v="23"/>
    <x v="23"/>
    <x v="5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9" firstHeaderRow="1" firstDataRow="1" firstDataCol="3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2">
        <item x="11"/>
        <item x="28"/>
        <item x="12"/>
        <item x="13"/>
        <item x="14"/>
        <item x="15"/>
        <item x="29"/>
        <item x="16"/>
        <item x="17"/>
        <item x="18"/>
        <item x="19"/>
        <item x="20"/>
        <item x="21"/>
        <item x="22"/>
        <item x="26"/>
        <item x="73"/>
        <item x="67"/>
        <item x="30"/>
        <item x="64"/>
        <item x="42"/>
        <item x="44"/>
        <item x="32"/>
        <item x="38"/>
        <item x="41"/>
        <item x="35"/>
        <item x="65"/>
        <item x="80"/>
        <item x="5"/>
        <item x="59"/>
        <item x="46"/>
        <item x="0"/>
        <item x="66"/>
        <item x="76"/>
        <item x="60"/>
        <item x="47"/>
        <item x="55"/>
        <item x="31"/>
        <item x="43"/>
        <item x="50"/>
        <item x="24"/>
        <item x="68"/>
        <item x="51"/>
        <item x="61"/>
        <item x="69"/>
        <item x="33"/>
        <item x="6"/>
        <item x="77"/>
        <item x="78"/>
        <item x="62"/>
        <item x="70"/>
        <item x="8"/>
        <item x="25"/>
        <item x="63"/>
        <item x="27"/>
        <item x="9"/>
        <item x="74"/>
        <item x="10"/>
        <item x="34"/>
        <item x="52"/>
        <item x="3"/>
        <item x="56"/>
        <item x="75"/>
        <item x="81"/>
        <item x="53"/>
        <item x="4"/>
        <item x="36"/>
        <item x="57"/>
        <item x="58"/>
        <item x="37"/>
        <item x="39"/>
        <item x="40"/>
        <item x="45"/>
        <item x="7"/>
        <item x="79"/>
        <item x="48"/>
        <item x="1"/>
        <item x="71"/>
        <item x="49"/>
        <item x="54"/>
        <item x="72"/>
        <item x="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8"/>
  </rowFields>
  <rowItems count="6">
    <i>
      <x/>
      <x/>
      <x/>
    </i>
    <i>
      <x v="1"/>
      <x v="1"/>
      <x v="2"/>
    </i>
    <i r="2">
      <x v="3"/>
    </i>
    <i r="2">
      <x v="4"/>
    </i>
    <i r="2">
      <x v="5"/>
    </i>
    <i>
      <x v="2"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6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2"/>
    <tableColumn id="2" xr3:uid="{5ED27DE5-67BC-44CA-A77A-5C2FF37D4BDA}" name="Región"/>
    <tableColumn id="3" xr3:uid="{A6786D2D-C302-4A14-8AD8-1B90DD31F6BB}" name="Aux 1" dataDxfId="6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0"/>
    <tableColumn id="2" xr3:uid="{A9F2AA81-D299-422C-9CB0-25F9CB7CBE22}" name="Región"/>
    <tableColumn id="3" xr3:uid="{A9FFE74F-7C1A-41D9-BF42-0F1585D68482}" name="Aux 1" dataDxfId="39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0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59"/>
    <tableColumn id="2" xr3:uid="{D7247E34-E8BD-4BB5-90B3-F851BF420661}" name="Comuna"/>
    <tableColumn id="3" xr3:uid="{BB9A7BC0-B719-44A7-AAB8-0062F068C7C9}" name="Aux 2" dataDxfId="58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9" tableType="queryTable" totalsRowShown="0">
  <autoFilter ref="A12:M279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51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50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7"/>
  <sheetViews>
    <sheetView showGridLines="0" tabSelected="1" zoomScale="90" zoomScaleNormal="90" workbookViewId="0">
      <pane xSplit="6" ySplit="3" topLeftCell="G25" activePane="bottomRight" state="frozen"/>
      <selection pane="topRight" activeCell="G1" sqref="G1"/>
      <selection pane="bottomLeft" activeCell="A4" sqref="A4"/>
      <selection pane="bottomRight" activeCell="B27" sqref="B27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21.6640625" style="24" customWidth="1"/>
    <col min="11" max="11" width="20.5546875" style="24" customWidth="1"/>
    <col min="12" max="12" width="23.21875" style="24" bestFit="1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SUM(C4:C39)</f>
        <v>328</v>
      </c>
      <c r="G1" s="76"/>
      <c r="Q1" s="28">
        <v>220104005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3" t="s">
        <v>7586</v>
      </c>
      <c r="B3" s="51" t="s">
        <v>7587</v>
      </c>
      <c r="C3" s="53" t="s">
        <v>10288</v>
      </c>
      <c r="D3" s="74" t="s">
        <v>28</v>
      </c>
      <c r="E3" s="53" t="s">
        <v>10529</v>
      </c>
      <c r="F3" s="52" t="s">
        <v>7560</v>
      </c>
      <c r="G3" s="52" t="s">
        <v>7561</v>
      </c>
      <c r="H3" s="53" t="s">
        <v>7581</v>
      </c>
      <c r="I3" s="52" t="s">
        <v>7582</v>
      </c>
      <c r="J3" s="75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8" t="s">
        <v>7350</v>
      </c>
      <c r="S3" s="29" t="s">
        <v>7324</v>
      </c>
      <c r="T3" s="62" t="s">
        <v>7325</v>
      </c>
      <c r="U3" s="62" t="s">
        <v>7327</v>
      </c>
      <c r="V3" s="62" t="s">
        <v>7328</v>
      </c>
      <c r="W3" s="62" t="s">
        <v>7329</v>
      </c>
      <c r="X3" s="59" t="s">
        <v>10295</v>
      </c>
      <c r="Y3" s="59" t="s">
        <v>7330</v>
      </c>
      <c r="Z3" s="64" t="s">
        <v>7331</v>
      </c>
      <c r="AA3" s="58" t="s">
        <v>7332</v>
      </c>
      <c r="AB3" s="58" t="s">
        <v>10291</v>
      </c>
      <c r="AC3" s="58" t="s">
        <v>10290</v>
      </c>
      <c r="AD3" s="58" t="s">
        <v>10292</v>
      </c>
      <c r="AE3" s="58" t="s">
        <v>10293</v>
      </c>
      <c r="AF3" s="58" t="s">
        <v>10294</v>
      </c>
      <c r="AG3" s="60" t="s">
        <v>7334</v>
      </c>
      <c r="AH3" s="60" t="s">
        <v>7335</v>
      </c>
      <c r="AI3" s="60" t="s">
        <v>7336</v>
      </c>
      <c r="AJ3" s="60" t="s">
        <v>7337</v>
      </c>
      <c r="AK3" s="60" t="s">
        <v>7338</v>
      </c>
      <c r="AL3" s="59" t="s">
        <v>7339</v>
      </c>
      <c r="AM3" s="59" t="s">
        <v>7340</v>
      </c>
      <c r="AN3" s="59" t="s">
        <v>7341</v>
      </c>
      <c r="AO3" s="29" t="s">
        <v>7342</v>
      </c>
      <c r="AP3" s="61" t="s">
        <v>7343</v>
      </c>
      <c r="AQ3" s="61" t="s">
        <v>7344</v>
      </c>
    </row>
    <row r="4" spans="1:43" ht="30.6" x14ac:dyDescent="0.3">
      <c r="A4" s="97" t="str">
        <f>+D4&amp;"|FILT:"&amp;E4&amp;"| MUES:"&amp;G4&amp;"|"&amp;F4&amp;"|"&amp;O4&amp;"|"&amp;H4</f>
        <v>GR 01|FILT:Región| MUES:Tipo de Delito|Sentencias Dictadas|Periodo 2013-2019|</v>
      </c>
      <c r="B4" s="94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8">
        <v>16</v>
      </c>
      <c r="D4" s="49" t="s">
        <v>10278</v>
      </c>
      <c r="E4" s="95" t="s">
        <v>516</v>
      </c>
      <c r="F4" s="50" t="s">
        <v>10664</v>
      </c>
      <c r="G4" s="50" t="s">
        <v>10749</v>
      </c>
      <c r="H4" s="50"/>
      <c r="I4" s="47"/>
      <c r="J4" s="43" t="s">
        <v>7580</v>
      </c>
      <c r="K4" s="57"/>
      <c r="L4" s="57"/>
      <c r="M4" s="90" t="str">
        <f>F4&amp;" por "&amp;G4&amp;" en la "&amp;E4&amp;K14&amp;" "&amp;J4&amp;" para el "&amp;O4</f>
        <v>Sentencias Dictadas por Tipo de Delito en la Región Metropolitana para el Periodo 2013-2019</v>
      </c>
      <c r="N4" s="38" t="str">
        <f>+J4</f>
        <v>Metropolitana</v>
      </c>
      <c r="O4" s="22" t="s">
        <v>10750</v>
      </c>
      <c r="P4" s="22" t="s">
        <v>10558</v>
      </c>
      <c r="Q4" s="31">
        <f>+IF($E4="PRODUCTO",VLOOKUP(J4,#REF!,9,0)&amp;"000",IF($E4="CATEGORÍA",VLOOKUP(J4,#REF!,7,0),$Q$1))</f>
        <v>220104005</v>
      </c>
      <c r="R4" s="22" t="s">
        <v>10273</v>
      </c>
      <c r="S4" s="38" t="str">
        <f>+F4&amp;" | Filtra: "&amp;E4&amp;"| Muestra:"&amp;G4&amp;"| en la "&amp;E4&amp;" de "&amp;J4&amp;"|"&amp;O4</f>
        <v>Sentencias Dictadas | Filtra: Región| Muestra:Tipo de Delito| en la Región de Metropolitana|Periodo 2013-2019</v>
      </c>
      <c r="T4" s="71" t="str">
        <f>+S4</f>
        <v>Sentencias Dictadas | Filtra: Región| Muestra:Tipo de Delito| en la Región de Metropolitana|Periodo 2013-2019</v>
      </c>
      <c r="U4" s="73" t="str">
        <f>+E4&amp;": "&amp;J4</f>
        <v>Región: Metropolitana</v>
      </c>
      <c r="V4" s="38" t="s">
        <v>10663</v>
      </c>
      <c r="W4" s="23" t="str">
        <f t="shared" ref="W4:W5" si="0">HYPERLINK(B4,B4)</f>
        <v>https://analytics.zoho.com/open-view/2395394000006998716?ZOHO_CRITERIA=%22Localiza%20CL%22.%22Codreg%22%3D13</v>
      </c>
      <c r="X4" s="66" t="s">
        <v>115</v>
      </c>
      <c r="Y4" s="22" t="s">
        <v>10274</v>
      </c>
      <c r="Z4" s="84" t="str">
        <f>+"El gráfico muestra la frecuencia de "&amp;F4&amp;" desagregada por comuna en la región "&amp;J4&amp;", de acuerdo a los datos publicados por la "&amp;AL4&amp;" de Chile para el "&amp;O4</f>
        <v>El gráfico muestra la frecuencia de Sentencias Dictadas desagregada por comuna en la región Metropolitana, de acuerdo a los datos publicados por la Poder Judicial de Chile para el Periodo 2013-2019</v>
      </c>
      <c r="AA4" s="67">
        <v>44363</v>
      </c>
      <c r="AB4" s="66" t="s">
        <v>7345</v>
      </c>
      <c r="AC4" s="66" t="s">
        <v>7371</v>
      </c>
      <c r="AD4" s="65" t="s">
        <v>24</v>
      </c>
      <c r="AE4" s="65" t="s">
        <v>24</v>
      </c>
      <c r="AF4" s="65" t="s">
        <v>24</v>
      </c>
      <c r="AG4" s="69">
        <f>+VLOOKUP($P4,Parametros[[nombre]:[Columna1]],5,0)</f>
        <v>116</v>
      </c>
      <c r="AH4" s="69">
        <v>1</v>
      </c>
      <c r="AI4" s="69">
        <f>+VLOOKUP($N4,Territorio[[nombre]:[Columna1]],7,0)</f>
        <v>251</v>
      </c>
      <c r="AJ4" s="69">
        <f>+VLOOKUP(O4,Temporalidad[[nombre]:[Columna1]],7,0)</f>
        <v>1779</v>
      </c>
      <c r="AK4" s="69">
        <f>+VLOOKUP(LEFT($D4,2),Tipo_Gráfico[[id2]:[Tipo Gráfico]],3,0)</f>
        <v>1</v>
      </c>
      <c r="AL4" s="38" t="s">
        <v>14148</v>
      </c>
      <c r="AM4" s="65" t="s">
        <v>24</v>
      </c>
      <c r="AN4" s="65" t="s">
        <v>24</v>
      </c>
      <c r="AO4" s="65" t="s">
        <v>24</v>
      </c>
      <c r="AP4" s="70">
        <f>VLOOKUP($AC4,Responsables[],3,0)</f>
        <v>10</v>
      </c>
      <c r="AQ4" s="70">
        <f>VLOOKUP($R4,unidad_medida[[#All],[nombre]:[Columna1]],5,0)</f>
        <v>73</v>
      </c>
    </row>
    <row r="5" spans="1:43" ht="30.6" x14ac:dyDescent="0.3">
      <c r="A5" s="97" t="str">
        <f t="shared" ref="A5:A8" si="1">+D5&amp;"|FILT:"&amp;E5&amp;"| MUES:"&amp;G5&amp;"|"&amp;F5&amp;"|"&amp;O5&amp;"|"&amp;H5</f>
        <v>GR 02|FILT:Región| MUES:Juzgado de Garantía|Sentencias Dictadas|Periodo 2013-2019|</v>
      </c>
      <c r="B5" s="94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1">
        <v>16</v>
      </c>
      <c r="D5" s="46" t="s">
        <v>10279</v>
      </c>
      <c r="E5" s="96" t="s">
        <v>516</v>
      </c>
      <c r="F5" s="50" t="s">
        <v>10664</v>
      </c>
      <c r="G5" s="50" t="s">
        <v>10575</v>
      </c>
      <c r="H5" s="42"/>
      <c r="I5" s="40"/>
      <c r="J5" s="43" t="s">
        <v>7580</v>
      </c>
      <c r="K5" s="57"/>
      <c r="L5" s="57"/>
      <c r="M5" s="90" t="str">
        <f t="shared" ref="M5:M8" si="2">F5&amp;" por "&amp;G5&amp;" en la "&amp;E5&amp;K15&amp;" "&amp;J5&amp;" para el "&amp;O5</f>
        <v>Sentencias Dictadas por Juzgado de Garantía en la Región Metropolitana para el Periodo 2013-2019</v>
      </c>
      <c r="N5" s="38" t="str">
        <f t="shared" ref="N5:N33" si="3">+J5</f>
        <v>Metropolitana</v>
      </c>
      <c r="O5" s="22" t="s">
        <v>10750</v>
      </c>
      <c r="P5" s="22" t="s">
        <v>10538</v>
      </c>
      <c r="Q5" s="31">
        <f>+IF($E5="PRODUCTO",VLOOKUP(J5,#REF!,9,0)&amp;"000",IF($E5="CATEGORÍA",VLOOKUP(J5,#REF!,7,0),$Q$1))</f>
        <v>220104005</v>
      </c>
      <c r="R5" s="22" t="str">
        <f>+R4</f>
        <v>casos</v>
      </c>
      <c r="S5" s="38" t="str">
        <f t="shared" ref="S5:S33" si="4">+F5&amp;" | Filtra: "&amp;E5&amp;"| Muestra:"&amp;G5&amp;"| en la "&amp;E5&amp;" de "&amp;J5&amp;"|"&amp;O5</f>
        <v>Sentencias Dictadas | Filtra: Región| Muestra:Juzgado de Garantía| en la Región de Metropolitana|Periodo 2013-2019</v>
      </c>
      <c r="T5" s="71" t="str">
        <f t="shared" ref="T5" si="5">+S5</f>
        <v>Sentencias Dictadas | Filtra: Región| Muestra:Juzgado de Garantía| en la Región de Metropolitana|Periodo 2013-2019</v>
      </c>
      <c r="U5" s="72" t="str">
        <f t="shared" ref="U5" si="6">+E5&amp;": "&amp;J5</f>
        <v>Región: Metropolitana</v>
      </c>
      <c r="V5" s="38" t="s">
        <v>10545</v>
      </c>
      <c r="W5" s="23" t="str">
        <f t="shared" si="0"/>
        <v>https://analytics.zoho.com/open-view/2395394000007023571?ZOHO_CRITERIA=%22Localiza%20CL%22.%22Codreg%22%3D13</v>
      </c>
      <c r="X5" s="65" t="str">
        <f>+X4</f>
        <v>CHL</v>
      </c>
      <c r="Y5" s="22" t="s">
        <v>10274</v>
      </c>
      <c r="Z5" s="84" t="str">
        <f t="shared" ref="Z5:Z8" si="7">+"El gráfico muestra la frecuencia de "&amp;F5&amp;" desagregada por comuna en la región "&amp;J5&amp;", de acuerdo a los datos publicados por la "&amp;AL5&amp;" de Chile para el "&amp;O5</f>
        <v>El gráfico muestra la frecuencia de Sentencias Dictadas desagregada por comuna en la región Metropolitana, de acuerdo a los datos publicados por la Poder Judicial de Chile para el Periodo 2013-2019</v>
      </c>
      <c r="AA5" s="68">
        <f t="shared" ref="AA5:AF5" si="8">+AA4</f>
        <v>44363</v>
      </c>
      <c r="AB5" s="65" t="str">
        <f t="shared" si="8"/>
        <v>Español</v>
      </c>
      <c r="AC5" s="65" t="str">
        <f t="shared" si="8"/>
        <v>Patricio</v>
      </c>
      <c r="AD5" s="65" t="str">
        <f t="shared" si="8"/>
        <v>No Aplica</v>
      </c>
      <c r="AE5" s="65" t="str">
        <f t="shared" si="8"/>
        <v>No Aplica</v>
      </c>
      <c r="AF5" s="65" t="str">
        <f t="shared" si="8"/>
        <v>No Aplica</v>
      </c>
      <c r="AG5" s="69">
        <f>+VLOOKUP($P5,Parametros[[nombre]:[Columna1]],5,0)</f>
        <v>119</v>
      </c>
      <c r="AH5" s="69">
        <f>AH4</f>
        <v>1</v>
      </c>
      <c r="AI5" s="69">
        <f>+VLOOKUP($N5,Territorio[[nombre]:[Columna1]],7,0)</f>
        <v>251</v>
      </c>
      <c r="AJ5" s="69">
        <f>+VLOOKUP(O5,Temporalidad[[nombre]:[Columna1]],7,0)</f>
        <v>1779</v>
      </c>
      <c r="AK5" s="69">
        <f>+VLOOKUP(LEFT($D5,2),Tipo_Gráfico[[id2]:[Tipo Gráfico]],3,0)</f>
        <v>1</v>
      </c>
      <c r="AL5" s="38" t="s">
        <v>14148</v>
      </c>
      <c r="AM5" s="65" t="str">
        <f>+AM4</f>
        <v>No Aplica</v>
      </c>
      <c r="AN5" s="65" t="str">
        <f>+AN4</f>
        <v>No Aplica</v>
      </c>
      <c r="AO5" s="65" t="str">
        <f>+AO4</f>
        <v>No Aplica</v>
      </c>
      <c r="AP5" s="70">
        <f>VLOOKUP($AC5,Responsables[],3,0)</f>
        <v>10</v>
      </c>
      <c r="AQ5" s="70">
        <f>VLOOKUP($R5,unidad_medida[[#All],[nombre]:[Columna1]],5,0)</f>
        <v>73</v>
      </c>
    </row>
    <row r="6" spans="1:43" ht="30.6" x14ac:dyDescent="0.3">
      <c r="A6" s="97" t="str">
        <f t="shared" si="1"/>
        <v>GR 03|FILT:Región| MUES:Delito|Sentencias Dictadas|Periodo 2013-2019|</v>
      </c>
      <c r="B6" s="94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1">
        <v>16</v>
      </c>
      <c r="D6" s="49" t="s">
        <v>10280</v>
      </c>
      <c r="E6" s="95" t="s">
        <v>516</v>
      </c>
      <c r="F6" s="50" t="s">
        <v>10664</v>
      </c>
      <c r="G6" s="50" t="s">
        <v>14149</v>
      </c>
      <c r="H6" s="50"/>
      <c r="I6" s="40"/>
      <c r="J6" s="43" t="s">
        <v>7580</v>
      </c>
      <c r="K6" s="57"/>
      <c r="L6" s="57"/>
      <c r="M6" s="90" t="str">
        <f t="shared" si="2"/>
        <v>Sentencias Dictadas por Delito en la Región Metropolitana para el Periodo 2013-2019</v>
      </c>
      <c r="N6" s="38" t="str">
        <f t="shared" si="3"/>
        <v>Metropolitana</v>
      </c>
      <c r="O6" s="22" t="s">
        <v>10750</v>
      </c>
      <c r="P6" s="22" t="s">
        <v>10264</v>
      </c>
      <c r="Q6" s="31">
        <f>+IF($E6="PRODUCTO",VLOOKUP(J6,#REF!,9,0)&amp;"000",IF($E6="CATEGORÍA",VLOOKUP(J6,#REF!,7,0),$Q$1))</f>
        <v>220104005</v>
      </c>
      <c r="R6" s="22" t="str">
        <f t="shared" ref="R6:R23" si="9">+R5</f>
        <v>casos</v>
      </c>
      <c r="S6" s="38" t="str">
        <f t="shared" si="4"/>
        <v>Sentencias Dictadas | Filtra: Región| Muestra:Delito| en la Región de Metropolitana|Periodo 2013-2019</v>
      </c>
      <c r="T6" s="71" t="str">
        <f t="shared" ref="T6:T8" si="10">+S6</f>
        <v>Sentencias Dictadas | Filtra: Región| Muestra:Delito| en la Región de Metropolitana|Periodo 2013-2019</v>
      </c>
      <c r="U6" s="72" t="str">
        <f t="shared" ref="U6:U13" si="11">+E6&amp;": "&amp;J6</f>
        <v>Región: Metropolitana</v>
      </c>
      <c r="V6" s="38" t="s">
        <v>10546</v>
      </c>
      <c r="W6" s="23" t="str">
        <f t="shared" ref="W6:W10" si="12">HYPERLINK(B6,B6)</f>
        <v>https://analytics.zoho.com/open-view/2395394000007023675?ZOHO_CRITERIA=%22Localiza%20CL%22.%22Codreg%22%3D13</v>
      </c>
      <c r="X6" s="65" t="str">
        <f t="shared" ref="X6:X32" si="13">+X5</f>
        <v>CHL</v>
      </c>
      <c r="Y6" s="22" t="s">
        <v>10274</v>
      </c>
      <c r="Z6" s="84" t="str">
        <f t="shared" si="7"/>
        <v>El gráfico muestra la frecuencia de Sentencias Dictadas desagregada por comuna en la región Metropolitana, de acuerdo a los datos publicados por la Poder Judicial de Chile para el Periodo 2013-2019</v>
      </c>
      <c r="AA6" s="68">
        <f t="shared" ref="AA6:AC6" si="14">+AA5</f>
        <v>44363</v>
      </c>
      <c r="AB6" s="65" t="str">
        <f t="shared" si="14"/>
        <v>Español</v>
      </c>
      <c r="AC6" s="65" t="str">
        <f t="shared" si="14"/>
        <v>Patricio</v>
      </c>
      <c r="AD6" s="65" t="str">
        <f t="shared" ref="AD6:AF6" si="15">+AD5</f>
        <v>No Aplica</v>
      </c>
      <c r="AE6" s="65" t="str">
        <f t="shared" si="15"/>
        <v>No Aplica</v>
      </c>
      <c r="AF6" s="65" t="str">
        <f t="shared" si="15"/>
        <v>No Aplica</v>
      </c>
      <c r="AG6" s="69">
        <f>+VLOOKUP($P6,Parametros[[nombre]:[Columna1]],5,0)</f>
        <v>114</v>
      </c>
      <c r="AH6" s="69">
        <f t="shared" ref="AH6:AH8" si="16">AH5</f>
        <v>1</v>
      </c>
      <c r="AI6" s="69">
        <f>+VLOOKUP($N6,Territorio[[nombre]:[Columna1]],7,0)</f>
        <v>251</v>
      </c>
      <c r="AJ6" s="69">
        <f>+VLOOKUP(O6,Temporalidad[[nombre]:[Columna1]],7,0)</f>
        <v>1779</v>
      </c>
      <c r="AK6" s="69">
        <f>+VLOOKUP(LEFT($D6,2),Tipo_Gráfico[[id2]:[Tipo Gráfico]],3,0)</f>
        <v>1</v>
      </c>
      <c r="AL6" s="38" t="s">
        <v>14148</v>
      </c>
      <c r="AM6" s="65" t="str">
        <f t="shared" ref="AM6:AM8" si="17">+AM5</f>
        <v>No Aplica</v>
      </c>
      <c r="AN6" s="65" t="str">
        <f t="shared" ref="AN6:AN8" si="18">+AN5</f>
        <v>No Aplica</v>
      </c>
      <c r="AO6" s="65" t="str">
        <f t="shared" ref="AO6:AO8" si="19">+AO5</f>
        <v>No Aplica</v>
      </c>
      <c r="AP6" s="70">
        <f>VLOOKUP($AC6,Responsables[],3,0)</f>
        <v>10</v>
      </c>
      <c r="AQ6" s="70">
        <f>VLOOKUP($R6,unidad_medida[[#All],[nombre]:[Columna1]],5,0)</f>
        <v>73</v>
      </c>
    </row>
    <row r="7" spans="1:43" ht="40.799999999999997" x14ac:dyDescent="0.3">
      <c r="A7" s="97" t="str">
        <f t="shared" si="1"/>
        <v>GR 04|FILT:Tipo de Delito| MUES:región|Sentencias Dictadas|Periodo 2013-2019|</v>
      </c>
      <c r="B7" s="94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1">
        <v>3</v>
      </c>
      <c r="D7" s="46" t="s">
        <v>10281</v>
      </c>
      <c r="E7" s="95" t="s">
        <v>10749</v>
      </c>
      <c r="F7" s="50" t="s">
        <v>10664</v>
      </c>
      <c r="G7" s="50" t="s">
        <v>10570</v>
      </c>
      <c r="H7" s="42"/>
      <c r="I7" s="40"/>
      <c r="J7" s="98" t="s">
        <v>10363</v>
      </c>
      <c r="K7" s="57"/>
      <c r="L7" s="57"/>
      <c r="M7" s="90" t="str">
        <f t="shared" si="2"/>
        <v>Sentencias Dictadas por región en la Tipo de Delito Delitos sexuales para el Periodo 2013-2019</v>
      </c>
      <c r="N7" s="38" t="str">
        <f t="shared" si="3"/>
        <v>Delitos sexuales</v>
      </c>
      <c r="O7" s="22" t="s">
        <v>10750</v>
      </c>
      <c r="P7" s="22" t="s">
        <v>10266</v>
      </c>
      <c r="Q7" s="31">
        <f>+IF($E7="PRODUCTO",VLOOKUP(J7,#REF!,9,0)&amp;"000",IF($E7="CATEGORÍA",VLOOKUP(J7,#REF!,7,0),$Q$1))</f>
        <v>220104005</v>
      </c>
      <c r="R7" s="22" t="str">
        <f t="shared" si="9"/>
        <v>casos</v>
      </c>
      <c r="S7" s="38" t="str">
        <f t="shared" si="4"/>
        <v>Sentencias Dictadas | Filtra: Tipo de Delito| Muestra:región| en la Tipo de Delito de Delitos sexuales|Periodo 2013-2019</v>
      </c>
      <c r="T7" s="71" t="str">
        <f t="shared" si="10"/>
        <v>Sentencias Dictadas | Filtra: Tipo de Delito| Muestra:región| en la Tipo de Delito de Delitos sexuales|Periodo 2013-2019</v>
      </c>
      <c r="U7" s="72" t="str">
        <f t="shared" si="11"/>
        <v>Tipo de Delito: Delitos sexuales</v>
      </c>
      <c r="V7" s="38" t="s">
        <v>10547</v>
      </c>
      <c r="W7" s="23" t="str">
        <f t="shared" si="12"/>
        <v>https://analytics.zoho.com/open-view/2395394000007023809?ZOHO_CRITERIA=%22Trasposicion_27.8%22.%22Id_Producto%22%3D270102</v>
      </c>
      <c r="X7" s="65" t="str">
        <f t="shared" si="13"/>
        <v>CHL</v>
      </c>
      <c r="Y7" s="22" t="s">
        <v>10274</v>
      </c>
      <c r="Z7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7" s="68">
        <f t="shared" ref="AA7:AC7" si="20">+AA6</f>
        <v>44363</v>
      </c>
      <c r="AB7" s="65" t="str">
        <f t="shared" si="20"/>
        <v>Español</v>
      </c>
      <c r="AC7" s="65" t="str">
        <f t="shared" si="20"/>
        <v>Patricio</v>
      </c>
      <c r="AD7" s="65" t="str">
        <f t="shared" ref="AD7:AF7" si="21">+AD6</f>
        <v>No Aplica</v>
      </c>
      <c r="AE7" s="65" t="str">
        <f t="shared" si="21"/>
        <v>No Aplica</v>
      </c>
      <c r="AF7" s="65" t="str">
        <f t="shared" si="21"/>
        <v>No Aplica</v>
      </c>
      <c r="AG7" s="69">
        <f>+VLOOKUP($P7,Parametros[[nombre]:[Columna1]],5,0)</f>
        <v>115</v>
      </c>
      <c r="AH7" s="69">
        <f t="shared" si="16"/>
        <v>1</v>
      </c>
      <c r="AI7" s="69" t="e">
        <f>+VLOOKUP($N7,Territorio[[nombre]:[Columna1]],7,0)</f>
        <v>#N/A</v>
      </c>
      <c r="AJ7" s="69">
        <f>+VLOOKUP(O7,Temporalidad[[nombre]:[Columna1]],7,0)</f>
        <v>1779</v>
      </c>
      <c r="AK7" s="69">
        <f>+VLOOKUP(LEFT($D7,2),Tipo_Gráfico[[id2]:[Tipo Gráfico]],3,0)</f>
        <v>1</v>
      </c>
      <c r="AL7" s="38" t="s">
        <v>14148</v>
      </c>
      <c r="AM7" s="65" t="str">
        <f t="shared" si="17"/>
        <v>No Aplica</v>
      </c>
      <c r="AN7" s="65" t="str">
        <f t="shared" si="18"/>
        <v>No Aplica</v>
      </c>
      <c r="AO7" s="65" t="str">
        <f t="shared" si="19"/>
        <v>No Aplica</v>
      </c>
      <c r="AP7" s="70">
        <f>VLOOKUP($AC7,Responsables[],3,0)</f>
        <v>10</v>
      </c>
      <c r="AQ7" s="70">
        <f>VLOOKUP($R7,unidad_medida[[#All],[nombre]:[Columna1]],5,0)</f>
        <v>73</v>
      </c>
    </row>
    <row r="8" spans="1:43" ht="40.799999999999997" x14ac:dyDescent="0.3">
      <c r="A8" s="97" t="str">
        <f t="shared" si="1"/>
        <v>GR 05|FILT:Tipo de Delito| MUES:Juzgado de Garantía|Sentencias Dictadas|Periodo 2013-2019|</v>
      </c>
      <c r="B8" s="94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1">
        <v>3</v>
      </c>
      <c r="D8" s="49" t="s">
        <v>10282</v>
      </c>
      <c r="E8" s="95" t="s">
        <v>10749</v>
      </c>
      <c r="F8" s="50" t="s">
        <v>10664</v>
      </c>
      <c r="G8" s="50" t="s">
        <v>10575</v>
      </c>
      <c r="H8" s="50"/>
      <c r="I8" s="40"/>
      <c r="J8" s="98" t="s">
        <v>10363</v>
      </c>
      <c r="K8" s="57"/>
      <c r="L8" s="57"/>
      <c r="M8" s="90" t="str">
        <f t="shared" si="2"/>
        <v>Sentencias Dictadas por Juzgado de Garantía en la Tipo de Delito Delitos sexuales para el Periodo 2013-2019</v>
      </c>
      <c r="N8" s="38" t="str">
        <f t="shared" si="3"/>
        <v>Delitos sexuales</v>
      </c>
      <c r="O8" s="22" t="s">
        <v>10750</v>
      </c>
      <c r="P8" s="22" t="s">
        <v>6234</v>
      </c>
      <c r="Q8" s="31">
        <f>+IF($E8="PRODUCTO",VLOOKUP(J8,#REF!,9,0)&amp;"000",IF($E8="CATEGORÍA",VLOOKUP(J8,#REF!,7,0),$Q$1))</f>
        <v>220104005</v>
      </c>
      <c r="R8" s="22" t="str">
        <f t="shared" si="9"/>
        <v>casos</v>
      </c>
      <c r="S8" s="38" t="str">
        <f t="shared" si="4"/>
        <v>Sentencias Dictadas | Filtra: Tipo de Delito| Muestra:Juzgado de Garantía| en la Tipo de Delito de Delitos sexuales|Periodo 2013-2019</v>
      </c>
      <c r="T8" s="71" t="str">
        <f t="shared" si="10"/>
        <v>Sentencias Dictadas | Filtra: Tipo de Delito| Muestra:Juzgado de Garantía| en la Tipo de Delito de Delitos sexuales|Periodo 2013-2019</v>
      </c>
      <c r="U8" s="72" t="str">
        <f t="shared" si="11"/>
        <v>Tipo de Delito: Delitos sexuales</v>
      </c>
      <c r="V8" s="38" t="s">
        <v>10564</v>
      </c>
      <c r="W8" s="23" t="str">
        <f t="shared" si="12"/>
        <v>https://analytics.zoho.com/open-view/2395394000007023986?ZOHO_CRITERIA=%22Trasposicion_27.8%22.%22Id_Producto%22%3D270102</v>
      </c>
      <c r="X8" s="65" t="str">
        <f t="shared" si="13"/>
        <v>CHL</v>
      </c>
      <c r="Y8" s="22" t="s">
        <v>10274</v>
      </c>
      <c r="Z8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8" s="68">
        <f t="shared" ref="AA8:AC8" si="22">+AA7</f>
        <v>44363</v>
      </c>
      <c r="AB8" s="65" t="str">
        <f t="shared" si="22"/>
        <v>Español</v>
      </c>
      <c r="AC8" s="65" t="str">
        <f t="shared" si="22"/>
        <v>Patricio</v>
      </c>
      <c r="AD8" s="65" t="str">
        <f t="shared" ref="AD8:AF8" si="23">+AD7</f>
        <v>No Aplica</v>
      </c>
      <c r="AE8" s="65" t="str">
        <f t="shared" si="23"/>
        <v>No Aplica</v>
      </c>
      <c r="AF8" s="65" t="str">
        <f t="shared" si="23"/>
        <v>No Aplica</v>
      </c>
      <c r="AG8" s="69">
        <f>+VLOOKUP($P8,Parametros[[nombre]:[Columna1]],5,0)</f>
        <v>11</v>
      </c>
      <c r="AH8" s="69">
        <f t="shared" si="16"/>
        <v>1</v>
      </c>
      <c r="AI8" s="69" t="e">
        <f>+VLOOKUP($N8,Territorio[[nombre]:[Columna1]],7,0)</f>
        <v>#N/A</v>
      </c>
      <c r="AJ8" s="69">
        <f>+VLOOKUP(O8,Temporalidad[[nombre]:[Columna1]],7,0)</f>
        <v>1779</v>
      </c>
      <c r="AK8" s="69">
        <f>+VLOOKUP(LEFT($D8,2),Tipo_Gráfico[[id2]:[Tipo Gráfico]],3,0)</f>
        <v>1</v>
      </c>
      <c r="AL8" s="38" t="s">
        <v>14148</v>
      </c>
      <c r="AM8" s="65" t="str">
        <f t="shared" si="17"/>
        <v>No Aplica</v>
      </c>
      <c r="AN8" s="65" t="str">
        <f t="shared" si="18"/>
        <v>No Aplica</v>
      </c>
      <c r="AO8" s="65" t="str">
        <f t="shared" si="19"/>
        <v>No Aplica</v>
      </c>
      <c r="AP8" s="70">
        <f>VLOOKUP($AC8,Responsables[],3,0)</f>
        <v>10</v>
      </c>
      <c r="AQ8" s="70">
        <f>VLOOKUP($R8,unidad_medida[[#All],[nombre]:[Columna1]],5,0)</f>
        <v>73</v>
      </c>
    </row>
    <row r="9" spans="1:43" ht="30.6" x14ac:dyDescent="0.3">
      <c r="A9" s="97" t="str">
        <f>+D9&amp;"|FILT:"&amp;E9&amp;"| MUES:"&amp;G9&amp;"|"&amp;F9&amp;"|"&amp;O9&amp;"|"&amp;H9</f>
        <v>GR 06|FILT:Tipo de Delito| MUES:Delito|Sentencias Dictadas|Periodo 2013-2019|</v>
      </c>
      <c r="B9" s="94" t="str">
        <f>"https://analytics.zoho.com/open-view/2395394000007046404?ZOHO_CRITERIA=%22Trasposicion_27.8%22.%22Id_Producto%22%3D"&amp;Estructura!$L$1</f>
        <v>https://analytics.zoho.com/open-view/2395394000007046404?ZOHO_CRITERIA=%22Trasposicion_27.8%22.%22Id_Producto%22%3D270102</v>
      </c>
      <c r="C9" s="48">
        <v>3</v>
      </c>
      <c r="D9" s="49" t="s">
        <v>10283</v>
      </c>
      <c r="E9" s="95" t="s">
        <v>10749</v>
      </c>
      <c r="F9" s="50" t="s">
        <v>10664</v>
      </c>
      <c r="G9" s="50" t="s">
        <v>14149</v>
      </c>
      <c r="H9" s="50"/>
      <c r="I9" s="47"/>
      <c r="J9" s="98" t="s">
        <v>10363</v>
      </c>
      <c r="K9" s="57"/>
      <c r="L9" s="57"/>
      <c r="M9" s="91" t="str">
        <f>F9&amp;" por "&amp;G9&amp;" a escala "&amp;E9&amp;K19&amp;" "&amp;" para el "&amp;O9</f>
        <v>Sentencias Dictadas por Delito a escala Tipo de Delito  para el Periodo 2013-2019</v>
      </c>
      <c r="N9" s="38" t="str">
        <f t="shared" si="3"/>
        <v>Delitos sexuales</v>
      </c>
      <c r="O9" s="22" t="s">
        <v>10750</v>
      </c>
      <c r="P9" s="22" t="s">
        <v>10558</v>
      </c>
      <c r="Q9" s="31">
        <f>+IF($E9="PRODUCTO",VLOOKUP(J9,#REF!,9,0)&amp;"000",IF($E9="CATEGORÍA",VLOOKUP(J9,#REF!,7,0),$Q$1))</f>
        <v>220104005</v>
      </c>
      <c r="R9" s="22" t="s">
        <v>10273</v>
      </c>
      <c r="S9" s="38" t="str">
        <f t="shared" si="4"/>
        <v>Sentencias Dictadas | Filtra: Tipo de Delito| Muestra:Delito| en la Tipo de Delito de Delitos sexuales|Periodo 2013-2019</v>
      </c>
      <c r="T9" s="71" t="str">
        <f>+S9</f>
        <v>Sentencias Dictadas | Filtra: Tipo de Delito| Muestra:Delito| en la Tipo de Delito de Delitos sexuales|Periodo 2013-2019</v>
      </c>
      <c r="U9" s="72" t="str">
        <f t="shared" si="11"/>
        <v>Tipo de Delito: Delitos sexuales</v>
      </c>
      <c r="V9" s="38" t="s">
        <v>10544</v>
      </c>
      <c r="W9" s="23" t="str">
        <f t="shared" si="12"/>
        <v>https://analytics.zoho.com/open-view/2395394000007046404?ZOHO_CRITERIA=%22Trasposicion_27.8%22.%22Id_Producto%22%3D270102</v>
      </c>
      <c r="X9" s="65" t="str">
        <f t="shared" si="13"/>
        <v>CHL</v>
      </c>
      <c r="Y9" s="22" t="s">
        <v>7592</v>
      </c>
      <c r="Z9" s="85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a escala nacional por región de Delitos sexuales, de acuerdo a los datos publicados por la Poder Judicial de Chile para el Periodo 2013-2019</v>
      </c>
      <c r="AA9" s="68">
        <f t="shared" ref="AA9:AC9" si="24">+AA8</f>
        <v>44363</v>
      </c>
      <c r="AB9" s="65" t="str">
        <f t="shared" si="24"/>
        <v>Español</v>
      </c>
      <c r="AC9" s="65" t="str">
        <f t="shared" si="24"/>
        <v>Patricio</v>
      </c>
      <c r="AD9" s="65" t="s">
        <v>24</v>
      </c>
      <c r="AE9" s="65" t="s">
        <v>24</v>
      </c>
      <c r="AF9" s="65" t="s">
        <v>24</v>
      </c>
      <c r="AG9" s="69">
        <f>+VLOOKUP($P9,Parametros[[nombre]:[Columna1]],5,0)</f>
        <v>116</v>
      </c>
      <c r="AH9" s="69">
        <v>1</v>
      </c>
      <c r="AI9" s="69" t="e">
        <f>+VLOOKUP($N9,Territorio[[nombre]:[Columna1]],7,0)</f>
        <v>#N/A</v>
      </c>
      <c r="AJ9" s="69">
        <f>+VLOOKUP(O9,Temporalidad[[nombre]:[Columna1]],7,0)</f>
        <v>1779</v>
      </c>
      <c r="AK9" s="69">
        <f>+VLOOKUP(LEFT($D9,2),Tipo_Gráfico[[id2]:[Tipo Gráfico]],3,0)</f>
        <v>1</v>
      </c>
      <c r="AL9" s="38" t="s">
        <v>14148</v>
      </c>
      <c r="AM9" s="65" t="s">
        <v>24</v>
      </c>
      <c r="AN9" s="65" t="s">
        <v>24</v>
      </c>
      <c r="AO9" s="65" t="s">
        <v>24</v>
      </c>
      <c r="AP9" s="70">
        <f>VLOOKUP($AC9,Responsables[],3,0)</f>
        <v>10</v>
      </c>
      <c r="AQ9" s="70">
        <f>VLOOKUP($R9,unidad_medida[[#All],[nombre]:[Columna1]],5,0)</f>
        <v>73</v>
      </c>
    </row>
    <row r="10" spans="1:43" ht="40.799999999999997" x14ac:dyDescent="0.3">
      <c r="A10" s="97" t="str">
        <f t="shared" ref="A10:A13" si="25">+D10&amp;"|FILT:"&amp;E10&amp;"| MUES:"&amp;G10&amp;"|"&amp;F10&amp;"|"&amp;O10&amp;"|"&amp;H10</f>
        <v>GR 07|FILT:Juzgado de Garantía| MUES:Tipo de Delito|Sentencias Dictadas|Periodo 2013-2019|</v>
      </c>
      <c r="B10" s="94" t="str">
        <f>"https://analytics.zoho.com/open-view/2395394000007046519?ZOHO_CRITERIA=%22Trasposicion_27.8%22.%22Id_Juzgado_Garant%C3%ADa%22%3D"&amp;Estructura!$T$1</f>
        <v>https://analytics.zoho.com/open-view/2395394000007046519?ZOHO_CRITERIA=%22Trasposicion_27.8%22.%22Id_Juzgado_Garant%C3%ADa%22%3D1</v>
      </c>
      <c r="C10" s="41">
        <v>82</v>
      </c>
      <c r="D10" s="49" t="s">
        <v>10284</v>
      </c>
      <c r="E10" s="95" t="s">
        <v>10575</v>
      </c>
      <c r="F10" s="50" t="s">
        <v>10664</v>
      </c>
      <c r="G10" s="50" t="s">
        <v>10749</v>
      </c>
      <c r="H10" s="42"/>
      <c r="I10" s="40"/>
      <c r="J10" s="98" t="s">
        <v>10665</v>
      </c>
      <c r="K10" s="57"/>
      <c r="L10" s="57"/>
      <c r="M10" s="91" t="str">
        <f t="shared" ref="M10:M13" si="26">F10&amp;" por "&amp;G10&amp;" a escala "&amp;E10&amp;K20&amp;" "&amp;" para el "&amp;O10</f>
        <v>Sentencias Dictadas por Tipo de Delito a escala Juzgado de Garantía  para el Periodo 2013-2019</v>
      </c>
      <c r="N10" s="38" t="str">
        <f t="shared" si="3"/>
        <v>Juzgado de Garantía de Coquimbo</v>
      </c>
      <c r="O10" s="22" t="s">
        <v>10750</v>
      </c>
      <c r="P10" s="22" t="s">
        <v>10538</v>
      </c>
      <c r="Q10" s="31">
        <f>+IF($E10="PRODUCTO",VLOOKUP(J10,#REF!,9,0)&amp;"000",IF($E10="CATEGORÍA",VLOOKUP(J10,#REF!,7,0),$Q$1))</f>
        <v>220104005</v>
      </c>
      <c r="R10" s="22" t="str">
        <f>+R9</f>
        <v>casos</v>
      </c>
      <c r="S10" s="38" t="str">
        <f t="shared" si="4"/>
        <v>Sentencias Dictadas | Filtra: Juzgado de Garantía| Muestra:Tipo de Delito| en la Juzgado de Garantía de Juzgado de Garantía de Coquimbo|Periodo 2013-2019</v>
      </c>
      <c r="T10" s="71" t="str">
        <f t="shared" ref="T10:T13" si="27">+S10</f>
        <v>Sentencias Dictadas | Filtra: Juzgado de Garantía| Muestra:Tipo de Delito| en la Juzgado de Garantía de Juzgado de Garantía de Coquimbo|Periodo 2013-2019</v>
      </c>
      <c r="U10" s="72" t="str">
        <f t="shared" si="11"/>
        <v>Juzgado de Garantía: Juzgado de Garantía de Coquimbo</v>
      </c>
      <c r="V10" s="38" t="s">
        <v>10545</v>
      </c>
      <c r="W10" s="23" t="str">
        <f t="shared" si="12"/>
        <v>https://analytics.zoho.com/open-view/2395394000007046519?ZOHO_CRITERIA=%22Trasposicion_27.8%22.%22Id_Juzgado_Garant%C3%ADa%22%3D1</v>
      </c>
      <c r="X10" s="65" t="str">
        <f t="shared" si="13"/>
        <v>CHL</v>
      </c>
      <c r="Y10" s="22" t="s">
        <v>7592</v>
      </c>
      <c r="Z10" s="85" t="str">
        <f t="shared" ref="Z10:Z13" si="28">+"El gráfico muestra la frecuencia de "&amp;F10&amp;" a escala nacional por región de "&amp;J10&amp;", de acuerdo a los datos publicados por la "&amp;AL10&amp;" de Chile para el "&amp;O10</f>
        <v>El gráfico muestra la frecuencia de Sentencias Dictadas a escala nacional por región de Juzgado de Garantía de Coquimbo, de acuerdo a los datos publicados por la Poder Judicial de Chile para el Periodo 2013-2019</v>
      </c>
      <c r="AA10" s="68">
        <f t="shared" ref="AA10:AC10" si="29">+AA9</f>
        <v>44363</v>
      </c>
      <c r="AB10" s="65" t="str">
        <f t="shared" si="29"/>
        <v>Español</v>
      </c>
      <c r="AC10" s="65" t="str">
        <f t="shared" si="29"/>
        <v>Patricio</v>
      </c>
      <c r="AD10" s="65" t="str">
        <f t="shared" ref="AD10:AF10" si="30">+AD9</f>
        <v>No Aplica</v>
      </c>
      <c r="AE10" s="65" t="str">
        <f t="shared" si="30"/>
        <v>No Aplica</v>
      </c>
      <c r="AF10" s="65" t="str">
        <f t="shared" si="30"/>
        <v>No Aplica</v>
      </c>
      <c r="AG10" s="69">
        <f>+VLOOKUP($P10,Parametros[[nombre]:[Columna1]],5,0)</f>
        <v>119</v>
      </c>
      <c r="AH10" s="69">
        <f>AH9</f>
        <v>1</v>
      </c>
      <c r="AI10" s="69" t="e">
        <f>+VLOOKUP($N10,Territorio[[nombre]:[Columna1]],7,0)</f>
        <v>#N/A</v>
      </c>
      <c r="AJ10" s="69">
        <f>+VLOOKUP(O10,Temporalidad[[nombre]:[Columna1]],7,0)</f>
        <v>1779</v>
      </c>
      <c r="AK10" s="69">
        <f>+VLOOKUP(LEFT($D10,2),Tipo_Gráfico[[id2]:[Tipo Gráfico]],3,0)</f>
        <v>1</v>
      </c>
      <c r="AL10" s="38" t="s">
        <v>14148</v>
      </c>
      <c r="AM10" s="65" t="str">
        <f>+AM9</f>
        <v>No Aplica</v>
      </c>
      <c r="AN10" s="65" t="str">
        <f>+AN9</f>
        <v>No Aplica</v>
      </c>
      <c r="AO10" s="65" t="str">
        <f>+AO9</f>
        <v>No Aplica</v>
      </c>
      <c r="AP10" s="70">
        <f>VLOOKUP($AC10,Responsables[],3,0)</f>
        <v>10</v>
      </c>
      <c r="AQ10" s="70">
        <f>VLOOKUP($R10,unidad_medida[[#All],[nombre]:[Columna1]],5,0)</f>
        <v>73</v>
      </c>
    </row>
    <row r="11" spans="1:43" ht="41.4" x14ac:dyDescent="0.3">
      <c r="A11" s="97" t="str">
        <f t="shared" si="25"/>
        <v>GR 08|FILT:Juzgado de Garantía| MUES:Delito|Sentencias Dictadas|Periodo 2013-2019|</v>
      </c>
      <c r="B11" s="94" t="str">
        <f>"https://analytics.zoho.com/open-view/2395394000007046737?ZOHO_CRITERIA=%22Trasposicion_27.8%22.%22Id_Juzgado_Garant%C3%ADa%22%3D"&amp;Estructura!$T$1</f>
        <v>https://analytics.zoho.com/open-view/2395394000007046737?ZOHO_CRITERIA=%22Trasposicion_27.8%22.%22Id_Juzgado_Garant%C3%ADa%22%3D1</v>
      </c>
      <c r="C11" s="41">
        <v>82</v>
      </c>
      <c r="D11" s="49" t="s">
        <v>10285</v>
      </c>
      <c r="E11" s="95" t="s">
        <v>10575</v>
      </c>
      <c r="F11" s="50" t="s">
        <v>10664</v>
      </c>
      <c r="G11" s="50" t="s">
        <v>14149</v>
      </c>
      <c r="H11" s="50"/>
      <c r="I11" s="40"/>
      <c r="J11" s="98" t="s">
        <v>10665</v>
      </c>
      <c r="K11" s="57"/>
      <c r="L11" s="57"/>
      <c r="M11" s="91" t="str">
        <f t="shared" si="26"/>
        <v>Sentencias Dictadas por Delito a escala Juzgado de Garantía  para el Periodo 2013-2019</v>
      </c>
      <c r="N11" s="38" t="str">
        <f t="shared" si="3"/>
        <v>Juzgado de Garantía de Coquimbo</v>
      </c>
      <c r="O11" s="22" t="s">
        <v>10750</v>
      </c>
      <c r="P11" s="22" t="s">
        <v>10264</v>
      </c>
      <c r="Q11" s="31">
        <f>+IF($E11="PRODUCTO",VLOOKUP(J11,#REF!,9,0)&amp;"000",IF($E11="CATEGORÍA",VLOOKUP(J11,#REF!,7,0),$Q$1))</f>
        <v>220104005</v>
      </c>
      <c r="R11" s="22" t="str">
        <f t="shared" si="9"/>
        <v>casos</v>
      </c>
      <c r="S11" s="38" t="str">
        <f t="shared" si="4"/>
        <v>Sentencias Dictadas | Filtra: Juzgado de Garantía| Muestra:Delito| en la Juzgado de Garantía de Juzgado de Garantía de Coquimbo|Periodo 2013-2019</v>
      </c>
      <c r="T11" s="71" t="str">
        <f t="shared" si="27"/>
        <v>Sentencias Dictadas | Filtra: Juzgado de Garantía| Muestra:Delito| en la Juzgado de Garantía de Juzgado de Garantía de Coquimbo|Periodo 2013-2019</v>
      </c>
      <c r="U11" s="72" t="str">
        <f t="shared" si="11"/>
        <v>Juzgado de Garantía: Juzgado de Garantía de Coquimbo</v>
      </c>
      <c r="V11" s="38" t="s">
        <v>10546</v>
      </c>
      <c r="W11" s="23" t="str">
        <f t="shared" ref="W11:W15" si="31">HYPERLINK(B11,B11)</f>
        <v>https://analytics.zoho.com/open-view/2395394000007046737?ZOHO_CRITERIA=%22Trasposicion_27.8%22.%22Id_Juzgado_Garant%C3%ADa%22%3D1</v>
      </c>
      <c r="X11" s="65" t="str">
        <f t="shared" si="13"/>
        <v>CHL</v>
      </c>
      <c r="Y11" s="22" t="s">
        <v>7592</v>
      </c>
      <c r="Z11" s="85" t="str">
        <f t="shared" si="28"/>
        <v>El gráfico muestra la frecuencia de Sentencias Dictadas a escala nacional por región de Juzgado de Garantía de Coquimbo, de acuerdo a los datos publicados por la Poder Judicial de Chile para el Periodo 2013-2019</v>
      </c>
      <c r="AA11" s="68">
        <f t="shared" ref="AA11:AC11" si="32">+AA10</f>
        <v>44363</v>
      </c>
      <c r="AB11" s="65" t="str">
        <f t="shared" si="32"/>
        <v>Español</v>
      </c>
      <c r="AC11" s="65" t="str">
        <f t="shared" si="32"/>
        <v>Patricio</v>
      </c>
      <c r="AD11" s="65" t="str">
        <f t="shared" ref="AD11:AF11" si="33">+AD10</f>
        <v>No Aplica</v>
      </c>
      <c r="AE11" s="65" t="str">
        <f t="shared" si="33"/>
        <v>No Aplica</v>
      </c>
      <c r="AF11" s="65" t="str">
        <f t="shared" si="33"/>
        <v>No Aplica</v>
      </c>
      <c r="AG11" s="69">
        <f>+VLOOKUP($P11,Parametros[[nombre]:[Columna1]],5,0)</f>
        <v>114</v>
      </c>
      <c r="AH11" s="69">
        <f t="shared" ref="AH11:AH13" si="34">AH10</f>
        <v>1</v>
      </c>
      <c r="AI11" s="69" t="e">
        <f>+VLOOKUP($N11,Territorio[[nombre]:[Columna1]],7,0)</f>
        <v>#N/A</v>
      </c>
      <c r="AJ11" s="69">
        <f>+VLOOKUP(O11,Temporalidad[[nombre]:[Columna1]],7,0)</f>
        <v>1779</v>
      </c>
      <c r="AK11" s="69">
        <f>+VLOOKUP(LEFT($D11,2),Tipo_Gráfico[[id2]:[Tipo Gráfico]],3,0)</f>
        <v>1</v>
      </c>
      <c r="AL11" s="38" t="s">
        <v>14148</v>
      </c>
      <c r="AM11" s="65" t="str">
        <f t="shared" ref="AM11:AO13" si="35">+AM10</f>
        <v>No Aplica</v>
      </c>
      <c r="AN11" s="65" t="str">
        <f t="shared" si="35"/>
        <v>No Aplica</v>
      </c>
      <c r="AO11" s="65" t="str">
        <f t="shared" si="35"/>
        <v>No Aplica</v>
      </c>
      <c r="AP11" s="70">
        <f>VLOOKUP($AC11,Responsables[],3,0)</f>
        <v>10</v>
      </c>
      <c r="AQ11" s="70">
        <f>VLOOKUP($R11,unidad_medida[[#All],[nombre]:[Columna1]],5,0)</f>
        <v>73</v>
      </c>
    </row>
    <row r="12" spans="1:43" ht="40.799999999999997" x14ac:dyDescent="0.3">
      <c r="A12" s="97" t="str">
        <f t="shared" si="25"/>
        <v>GR 09|FILT:Delito| MUES:región|Sentencias Dictadas|Periodo 2013-2019|</v>
      </c>
      <c r="B12" s="94" t="str">
        <f>"https://analytics.zoho.com/open-view/2395394000007046864?ZOHO_CRITERIA=%22Trasposicion_27.8%22.%22id_categoria%22%3D"&amp;Estructura!$P$1</f>
        <v>https://analytics.zoho.com/open-view/2395394000007046864?ZOHO_CRITERIA=%22Trasposicion_27.8%22.%22id_categoria%22%3D270101001</v>
      </c>
      <c r="C12" s="41">
        <v>6</v>
      </c>
      <c r="D12" s="49" t="s">
        <v>10286</v>
      </c>
      <c r="E12" s="95" t="s">
        <v>14149</v>
      </c>
      <c r="F12" s="50" t="s">
        <v>10664</v>
      </c>
      <c r="G12" s="50" t="s">
        <v>10570</v>
      </c>
      <c r="H12" s="42"/>
      <c r="I12" s="40"/>
      <c r="J12" s="98" t="s">
        <v>10661</v>
      </c>
      <c r="K12" s="57"/>
      <c r="L12" s="57"/>
      <c r="M12" s="91" t="str">
        <f t="shared" si="26"/>
        <v>Sentencias Dictadas por región a escala Delito  para el Periodo 2013-2019</v>
      </c>
      <c r="N12" s="38" t="str">
        <f t="shared" si="3"/>
        <v>Apremios Ilegítimos Violación, Abuso Sexual Agravado, Otros</v>
      </c>
      <c r="O12" s="22" t="s">
        <v>10750</v>
      </c>
      <c r="P12" s="22" t="s">
        <v>10266</v>
      </c>
      <c r="Q12" s="31">
        <f>+IF($E12="PRODUCTO",VLOOKUP(J12,#REF!,9,0)&amp;"000",IF($E12="CATEGORÍA",VLOOKUP(J12,#REF!,7,0),$Q$1))</f>
        <v>220104005</v>
      </c>
      <c r="R12" s="22" t="str">
        <f t="shared" si="9"/>
        <v>casos</v>
      </c>
      <c r="S12" s="38" t="str">
        <f t="shared" si="4"/>
        <v>Sentencias Dictadas | Filtra: Delito| Muestra:región| en la Delito de Apremios Ilegítimos Violación, Abuso Sexual Agravado, Otros|Periodo 2013-2019</v>
      </c>
      <c r="T12" s="71" t="str">
        <f t="shared" si="27"/>
        <v>Sentencias Dictadas | Filtra: Delito| Muestra:región| en la Delito de Apremios Ilegítimos Violación, Abuso Sexual Agravado, Otros|Periodo 2013-2019</v>
      </c>
      <c r="U12" s="72" t="str">
        <f t="shared" si="11"/>
        <v>Delito: Apremios Ilegítimos Violación, Abuso Sexual Agravado, Otros</v>
      </c>
      <c r="V12" s="38" t="s">
        <v>10547</v>
      </c>
      <c r="W12" s="23" t="str">
        <f t="shared" si="31"/>
        <v>https://analytics.zoho.com/open-view/2395394000007046864?ZOHO_CRITERIA=%22Trasposicion_27.8%22.%22id_categoria%22%3D270101001</v>
      </c>
      <c r="X12" s="65" t="str">
        <f t="shared" si="13"/>
        <v>CHL</v>
      </c>
      <c r="Y12" s="22" t="s">
        <v>7592</v>
      </c>
      <c r="Z12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2" s="68">
        <f t="shared" ref="AA12:AC12" si="36">+AA11</f>
        <v>44363</v>
      </c>
      <c r="AB12" s="65" t="str">
        <f t="shared" si="36"/>
        <v>Español</v>
      </c>
      <c r="AC12" s="65" t="str">
        <f t="shared" si="36"/>
        <v>Patricio</v>
      </c>
      <c r="AD12" s="65" t="str">
        <f t="shared" ref="AD12:AF12" si="37">+AD11</f>
        <v>No Aplica</v>
      </c>
      <c r="AE12" s="65" t="str">
        <f t="shared" si="37"/>
        <v>No Aplica</v>
      </c>
      <c r="AF12" s="65" t="str">
        <f t="shared" si="37"/>
        <v>No Aplica</v>
      </c>
      <c r="AG12" s="69">
        <f>+VLOOKUP($P12,Parametros[[nombre]:[Columna1]],5,0)</f>
        <v>115</v>
      </c>
      <c r="AH12" s="69">
        <f t="shared" si="34"/>
        <v>1</v>
      </c>
      <c r="AI12" s="69" t="e">
        <f>+VLOOKUP($N12,Territorio[[nombre]:[Columna1]],7,0)</f>
        <v>#N/A</v>
      </c>
      <c r="AJ12" s="69">
        <f>+VLOOKUP(O12,Temporalidad[[nombre]:[Columna1]],7,0)</f>
        <v>1779</v>
      </c>
      <c r="AK12" s="69">
        <f>+VLOOKUP(LEFT($D12,2),Tipo_Gráfico[[id2]:[Tipo Gráfico]],3,0)</f>
        <v>1</v>
      </c>
      <c r="AL12" s="38" t="s">
        <v>14148</v>
      </c>
      <c r="AM12" s="65" t="str">
        <f t="shared" si="35"/>
        <v>No Aplica</v>
      </c>
      <c r="AN12" s="65" t="str">
        <f t="shared" si="35"/>
        <v>No Aplica</v>
      </c>
      <c r="AO12" s="65" t="str">
        <f t="shared" si="35"/>
        <v>No Aplica</v>
      </c>
      <c r="AP12" s="70">
        <f>VLOOKUP($AC12,Responsables[],3,0)</f>
        <v>10</v>
      </c>
      <c r="AQ12" s="70">
        <f>VLOOKUP($R12,unidad_medida[[#All],[nombre]:[Columna1]],5,0)</f>
        <v>73</v>
      </c>
    </row>
    <row r="13" spans="1:43" ht="51" x14ac:dyDescent="0.3">
      <c r="A13" s="97" t="str">
        <f t="shared" si="25"/>
        <v>GR 10|FILT:Delito| MUES:Juzgado de Garantía|Sentencias Dictadas|Periodo 2013-2019|</v>
      </c>
      <c r="B13" s="94" t="str">
        <f>"https://analytics.zoho.com/open-view/2395394000007051023?ZOHO_CRITERIA=%22Trasposicion_27.8%22.%22id_categoria%22%3D"&amp;Estructura!$P$1</f>
        <v>https://analytics.zoho.com/open-view/2395394000007051023?ZOHO_CRITERIA=%22Trasposicion_27.8%22.%22id_categoria%22%3D270101001</v>
      </c>
      <c r="C13" s="41">
        <v>6</v>
      </c>
      <c r="D13" s="49" t="s">
        <v>10287</v>
      </c>
      <c r="E13" s="95" t="s">
        <v>14149</v>
      </c>
      <c r="F13" s="50" t="s">
        <v>10664</v>
      </c>
      <c r="G13" s="50" t="s">
        <v>10575</v>
      </c>
      <c r="H13" s="50"/>
      <c r="I13" s="40"/>
      <c r="J13" s="98" t="s">
        <v>10661</v>
      </c>
      <c r="K13" s="57"/>
      <c r="L13" s="57"/>
      <c r="M13" s="91" t="str">
        <f t="shared" si="26"/>
        <v>Sentencias Dictadas por Juzgado de Garantía a escala Delito  para el Periodo 2013-2019</v>
      </c>
      <c r="N13" s="38" t="str">
        <f t="shared" si="3"/>
        <v>Apremios Ilegítimos Violación, Abuso Sexual Agravado, Otros</v>
      </c>
      <c r="O13" s="22" t="s">
        <v>10750</v>
      </c>
      <c r="P13" s="22" t="s">
        <v>6234</v>
      </c>
      <c r="Q13" s="31">
        <f>+IF($E13="PRODUCTO",VLOOKUP(J13,#REF!,9,0)&amp;"000",IF($E13="CATEGORÍA",VLOOKUP(J13,#REF!,7,0),$Q$1))</f>
        <v>220104005</v>
      </c>
      <c r="R13" s="22" t="str">
        <f t="shared" si="9"/>
        <v>casos</v>
      </c>
      <c r="S13" s="38" t="str">
        <f t="shared" si="4"/>
        <v>Sentencias Dictadas | Filtra: Delito| Muestra:Juzgado de Garantía| en la Delito de Apremios Ilegítimos Violación, Abuso Sexual Agravado, Otros|Periodo 2013-2019</v>
      </c>
      <c r="T13" s="71" t="str">
        <f t="shared" si="27"/>
        <v>Sentencias Dictadas | Filtra: Delito| Muestra:Juzgado de Garantía| en la Delito de Apremios Ilegítimos Violación, Abuso Sexual Agravado, Otros|Periodo 2013-2019</v>
      </c>
      <c r="U13" s="72" t="str">
        <f t="shared" si="11"/>
        <v>Delito: Apremios Ilegítimos Violación, Abuso Sexual Agravado, Otros</v>
      </c>
      <c r="V13" s="38" t="s">
        <v>10564</v>
      </c>
      <c r="W13" s="23" t="str">
        <f t="shared" si="31"/>
        <v>https://analytics.zoho.com/open-view/2395394000007051023?ZOHO_CRITERIA=%22Trasposicion_27.8%22.%22id_categoria%22%3D270101001</v>
      </c>
      <c r="X13" s="65" t="str">
        <f t="shared" si="13"/>
        <v>CHL</v>
      </c>
      <c r="Y13" s="22" t="s">
        <v>7592</v>
      </c>
      <c r="Z13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3" s="68">
        <f t="shared" ref="AA13:AC13" si="38">+AA12</f>
        <v>44363</v>
      </c>
      <c r="AB13" s="65" t="str">
        <f t="shared" si="38"/>
        <v>Español</v>
      </c>
      <c r="AC13" s="65" t="str">
        <f t="shared" si="38"/>
        <v>Patricio</v>
      </c>
      <c r="AD13" s="65" t="str">
        <f t="shared" ref="AD13:AF13" si="39">+AD12</f>
        <v>No Aplica</v>
      </c>
      <c r="AE13" s="65" t="str">
        <f t="shared" si="39"/>
        <v>No Aplica</v>
      </c>
      <c r="AF13" s="65" t="str">
        <f t="shared" si="39"/>
        <v>No Aplica</v>
      </c>
      <c r="AG13" s="69">
        <f>+VLOOKUP($P13,Parametros[[nombre]:[Columna1]],5,0)</f>
        <v>11</v>
      </c>
      <c r="AH13" s="69">
        <f t="shared" si="34"/>
        <v>1</v>
      </c>
      <c r="AI13" s="69" t="e">
        <f>+VLOOKUP($N13,Territorio[[nombre]:[Columna1]],7,0)</f>
        <v>#N/A</v>
      </c>
      <c r="AJ13" s="69">
        <f>+VLOOKUP(O13,Temporalidad[[nombre]:[Columna1]],7,0)</f>
        <v>1779</v>
      </c>
      <c r="AK13" s="69">
        <f>+VLOOKUP(LEFT($D13,2),Tipo_Gráfico[[id2]:[Tipo Gráfico]],3,0)</f>
        <v>1</v>
      </c>
      <c r="AL13" s="38" t="s">
        <v>14148</v>
      </c>
      <c r="AM13" s="65" t="str">
        <f t="shared" si="35"/>
        <v>No Aplica</v>
      </c>
      <c r="AN13" s="65" t="str">
        <f t="shared" si="35"/>
        <v>No Aplica</v>
      </c>
      <c r="AO13" s="65" t="str">
        <f t="shared" si="35"/>
        <v>No Aplica</v>
      </c>
      <c r="AP13" s="70">
        <f>VLOOKUP($AC13,Responsables[],3,0)</f>
        <v>10</v>
      </c>
      <c r="AQ13" s="70">
        <f>VLOOKUP($R13,unidad_medida[[#All],[nombre]:[Columna1]],5,0)</f>
        <v>73</v>
      </c>
    </row>
    <row r="14" spans="1:43" ht="41.4" x14ac:dyDescent="0.3">
      <c r="A14" s="97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94" t="str">
        <f>"https://analytics.zoho.com/open-view/2395394000007051575?ZOHO_CRITERIA=%22Localiza%20CL%22.%22Codreg%22%3D"&amp;Estructura!$B$1</f>
        <v>https://analytics.zoho.com/open-view/2395394000007051575?ZOHO_CRITERIA=%22Localiza%20CL%22.%22Codreg%22%3D13</v>
      </c>
      <c r="C14" s="48">
        <v>16</v>
      </c>
      <c r="D14" s="49" t="s">
        <v>10548</v>
      </c>
      <c r="E14" s="95" t="s">
        <v>516</v>
      </c>
      <c r="F14" s="50" t="s">
        <v>14162</v>
      </c>
      <c r="G14" s="42" t="s">
        <v>10501</v>
      </c>
      <c r="H14" s="50" t="s">
        <v>10749</v>
      </c>
      <c r="I14" s="47"/>
      <c r="J14" s="98" t="s">
        <v>7580</v>
      </c>
      <c r="K14" s="57"/>
      <c r="L14" s="57"/>
      <c r="M14" s="92" t="str">
        <f>G14&amp;" de "&amp;F14&amp;" en la "&amp;E14&amp;" de "&amp;K24&amp;" "&amp;J14&amp;" para el "&amp;O14</f>
        <v>Variación (%) de Variación Trimestral de Sentencias Dictadas (%) en la Región de  Metropolitana para el Periodo 2013-2019</v>
      </c>
      <c r="N14" s="38" t="str">
        <f t="shared" si="3"/>
        <v>Metropolitana</v>
      </c>
      <c r="O14" s="22" t="s">
        <v>10750</v>
      </c>
      <c r="P14" s="22" t="s">
        <v>10558</v>
      </c>
      <c r="Q14" s="31">
        <f>+IF($E14="PRODUCTO",VLOOKUP(J14,#REF!,9,0)&amp;"000",IF($E14="CATEGORÍA",VLOOKUP(J14,#REF!,7,0),$Q$1))</f>
        <v>220104005</v>
      </c>
      <c r="R14" s="22" t="s">
        <v>10273</v>
      </c>
      <c r="S14" s="38" t="str">
        <f t="shared" si="4"/>
        <v>Variación Trimestral de Sentencias Dictadas (%) | Filtra: Región| Muestra:Variación (%)| en la Región de Metropolitana|Periodo 2013-2019</v>
      </c>
      <c r="T14" s="71" t="str">
        <f>+S14</f>
        <v>Variación Trimestral de Sentencias Dictadas (%) | Filtra: Región| Muestra:Variación (%)| en la Región de Metropolitana|Periodo 2013-2019</v>
      </c>
      <c r="U14" s="72" t="str">
        <f t="shared" ref="U14:U18" si="40">+E14&amp;": "&amp;J14</f>
        <v>Región: Metropolitana</v>
      </c>
      <c r="V14" s="38" t="s">
        <v>10544</v>
      </c>
      <c r="W14" s="23" t="str">
        <f t="shared" si="31"/>
        <v>https://analytics.zoho.com/open-view/2395394000007051575?ZOHO_CRITERIA=%22Localiza%20CL%22.%22Codreg%22%3D13</v>
      </c>
      <c r="X14" s="65" t="str">
        <f t="shared" si="13"/>
        <v>CHL</v>
      </c>
      <c r="Y14" s="22" t="s">
        <v>715</v>
      </c>
      <c r="Z14" s="86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8">
        <f t="shared" ref="AA14:AC14" si="41">+AA13</f>
        <v>44363</v>
      </c>
      <c r="AB14" s="65" t="str">
        <f t="shared" si="41"/>
        <v>Español</v>
      </c>
      <c r="AC14" s="65" t="str">
        <f t="shared" si="41"/>
        <v>Patricio</v>
      </c>
      <c r="AD14" s="65" t="s">
        <v>24</v>
      </c>
      <c r="AE14" s="65" t="s">
        <v>24</v>
      </c>
      <c r="AF14" s="65" t="s">
        <v>24</v>
      </c>
      <c r="AG14" s="69">
        <f>+VLOOKUP($P14,Parametros[[nombre]:[Columna1]],5,0)</f>
        <v>116</v>
      </c>
      <c r="AH14" s="69">
        <v>1</v>
      </c>
      <c r="AI14" s="69">
        <f>+VLOOKUP($N14,Territorio[[nombre]:[Columna1]],7,0)</f>
        <v>251</v>
      </c>
      <c r="AJ14" s="69">
        <f>+VLOOKUP(O14,Temporalidad[[nombre]:[Columna1]],7,0)</f>
        <v>1779</v>
      </c>
      <c r="AK14" s="69">
        <f>+VLOOKUP(LEFT($D14,2),Tipo_Gráfico[[id2]:[Tipo Gráfico]],3,0)</f>
        <v>1</v>
      </c>
      <c r="AL14" s="38" t="s">
        <v>14148</v>
      </c>
      <c r="AM14" s="65" t="s">
        <v>24</v>
      </c>
      <c r="AN14" s="65" t="s">
        <v>24</v>
      </c>
      <c r="AO14" s="65" t="s">
        <v>24</v>
      </c>
      <c r="AP14" s="70">
        <f>VLOOKUP($AC14,Responsables[],3,0)</f>
        <v>10</v>
      </c>
      <c r="AQ14" s="70">
        <f>VLOOKUP($R14,unidad_medida[[#All],[nombre]:[Columna1]],5,0)</f>
        <v>73</v>
      </c>
    </row>
    <row r="15" spans="1:43" ht="41.4" x14ac:dyDescent="0.3">
      <c r="A15" s="97" t="str">
        <f t="shared" ref="A15:A18" si="42">+D15&amp;"|FILT:"&amp;E15&amp;"| MUES:"&amp;G15&amp;"|"&amp;F15&amp;"|"&amp;O15&amp;"|"&amp;H15</f>
        <v>GR 12|FILT:Región| MUES:Variación (%)|Variación Trimestral de Sentencias Dictadas (%)|Periodo 2013-2019|Delito</v>
      </c>
      <c r="B15" s="94" t="str">
        <f>"https://analytics.zoho.com/open-view/2395394000007052002?ZOHO_CRITERIA=%22Localiza%20CL%22.%22Codreg%22%3D"&amp;Estructura!$B$1</f>
        <v>https://analytics.zoho.com/open-view/2395394000007052002?ZOHO_CRITERIA=%22Localiza%20CL%22.%22Codreg%22%3D13</v>
      </c>
      <c r="C15" s="48">
        <v>16</v>
      </c>
      <c r="D15" s="49" t="s">
        <v>10549</v>
      </c>
      <c r="E15" s="95" t="s">
        <v>516</v>
      </c>
      <c r="F15" s="50" t="s">
        <v>14162</v>
      </c>
      <c r="G15" s="42" t="s">
        <v>10501</v>
      </c>
      <c r="H15" s="50" t="s">
        <v>14149</v>
      </c>
      <c r="I15" s="40"/>
      <c r="J15" s="98" t="s">
        <v>7580</v>
      </c>
      <c r="K15" s="57"/>
      <c r="L15" s="57"/>
      <c r="M15" s="92" t="str">
        <f t="shared" ref="M15:M18" si="43">G15&amp;" de "&amp;F15&amp;" en la "&amp;E15&amp;" de "&amp;K25&amp;" "&amp;J15&amp;" para el "&amp;O15</f>
        <v>Variación (%) de Variación Trimestral de Sentencias Dictadas (%) en la Región de  Metropolitana para el Periodo 2013-2019</v>
      </c>
      <c r="N15" s="38" t="str">
        <f t="shared" si="3"/>
        <v>Metropolitana</v>
      </c>
      <c r="O15" s="22" t="s">
        <v>10750</v>
      </c>
      <c r="P15" s="22" t="s">
        <v>10538</v>
      </c>
      <c r="Q15" s="31">
        <f>+IF($E15="PRODUCTO",VLOOKUP(J15,#REF!,9,0)&amp;"000",IF($E15="CATEGORÍA",VLOOKUP(J15,#REF!,7,0),$Q$1))</f>
        <v>220104005</v>
      </c>
      <c r="R15" s="22" t="str">
        <f>+R14</f>
        <v>casos</v>
      </c>
      <c r="S15" s="38" t="str">
        <f t="shared" si="4"/>
        <v>Variación Trimestral de Sentencias Dictadas (%) | Filtra: Región| Muestra:Variación (%)| en la Región de Metropolitana|Periodo 2013-2019</v>
      </c>
      <c r="T15" s="71" t="str">
        <f t="shared" ref="T15:T18" si="44">+S15</f>
        <v>Variación Trimestral de Sentencias Dictadas (%) | Filtra: Región| Muestra:Variación (%)| en la Región de Metropolitana|Periodo 2013-2019</v>
      </c>
      <c r="U15" s="72" t="str">
        <f t="shared" si="40"/>
        <v>Región: Metropolitana</v>
      </c>
      <c r="V15" s="38" t="s">
        <v>10545</v>
      </c>
      <c r="W15" s="23" t="str">
        <f t="shared" si="31"/>
        <v>https://analytics.zoho.com/open-view/2395394000007052002?ZOHO_CRITERIA=%22Localiza%20CL%22.%22Codreg%22%3D13</v>
      </c>
      <c r="X15" s="65" t="str">
        <f t="shared" si="13"/>
        <v>CHL</v>
      </c>
      <c r="Y15" s="22" t="s">
        <v>715</v>
      </c>
      <c r="Z15" s="86" t="str">
        <f t="shared" ref="Z15:Z18" si="45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8">
        <f t="shared" ref="AA15:AF15" si="46">+AA14</f>
        <v>44363</v>
      </c>
      <c r="AB15" s="65" t="str">
        <f t="shared" si="46"/>
        <v>Español</v>
      </c>
      <c r="AC15" s="65" t="str">
        <f t="shared" si="46"/>
        <v>Patricio</v>
      </c>
      <c r="AD15" s="65" t="str">
        <f t="shared" si="46"/>
        <v>No Aplica</v>
      </c>
      <c r="AE15" s="65" t="str">
        <f t="shared" si="46"/>
        <v>No Aplica</v>
      </c>
      <c r="AF15" s="65" t="str">
        <f t="shared" si="46"/>
        <v>No Aplica</v>
      </c>
      <c r="AG15" s="69">
        <f>+VLOOKUP($P15,Parametros[[nombre]:[Columna1]],5,0)</f>
        <v>119</v>
      </c>
      <c r="AH15" s="69">
        <f>AH14</f>
        <v>1</v>
      </c>
      <c r="AI15" s="69">
        <f>+VLOOKUP($N15,Territorio[[nombre]:[Columna1]],7,0)</f>
        <v>251</v>
      </c>
      <c r="AJ15" s="69">
        <f>+VLOOKUP(O15,Temporalidad[[nombre]:[Columna1]],7,0)</f>
        <v>1779</v>
      </c>
      <c r="AK15" s="69">
        <f>+VLOOKUP(LEFT($D15,2),Tipo_Gráfico[[id2]:[Tipo Gráfico]],3,0)</f>
        <v>1</v>
      </c>
      <c r="AL15" s="38" t="s">
        <v>14148</v>
      </c>
      <c r="AM15" s="65" t="str">
        <f>+AM14</f>
        <v>No Aplica</v>
      </c>
      <c r="AN15" s="65" t="str">
        <f>+AN14</f>
        <v>No Aplica</v>
      </c>
      <c r="AO15" s="65" t="str">
        <f>+AO14</f>
        <v>No Aplica</v>
      </c>
      <c r="AP15" s="70">
        <f>VLOOKUP($AC15,Responsables[],3,0)</f>
        <v>10</v>
      </c>
      <c r="AQ15" s="70">
        <f>VLOOKUP($R15,unidad_medida[[#All],[nombre]:[Columna1]],5,0)</f>
        <v>73</v>
      </c>
    </row>
    <row r="16" spans="1:43" ht="41.4" x14ac:dyDescent="0.3">
      <c r="A16" s="97" t="str">
        <f t="shared" si="42"/>
        <v>GR 13|FILT:Región| MUES:Variación (%)|Variación Trimestral de Sentencias Dictadas (%)|Periodo 2013-2019|Juzgado de Garantía</v>
      </c>
      <c r="B16" s="94" t="str">
        <f>"https://analytics.zoho.com/open-view/2395394000007052171?ZOHO_CRITERIA=%22Localiza%20CL%22.%22Codreg%22%3D"&amp;Estructura!$B$1</f>
        <v>https://analytics.zoho.com/open-view/2395394000007052171?ZOHO_CRITERIA=%22Localiza%20CL%22.%22Codreg%22%3D13</v>
      </c>
      <c r="C16" s="48">
        <v>16</v>
      </c>
      <c r="D16" s="49" t="s">
        <v>10550</v>
      </c>
      <c r="E16" s="95" t="s">
        <v>516</v>
      </c>
      <c r="F16" s="50" t="s">
        <v>14162</v>
      </c>
      <c r="G16" s="42" t="s">
        <v>10501</v>
      </c>
      <c r="H16" s="50" t="s">
        <v>10575</v>
      </c>
      <c r="I16" s="40"/>
      <c r="J16" s="98" t="s">
        <v>7580</v>
      </c>
      <c r="K16" s="57"/>
      <c r="L16" s="57"/>
      <c r="M16" s="92" t="str">
        <f t="shared" si="43"/>
        <v>Variación (%) de Variación Trimestral de Sentencias Dictadas (%) en la Región de  Metropolitana para el Periodo 2013-2019</v>
      </c>
      <c r="N16" s="38" t="str">
        <f t="shared" si="3"/>
        <v>Metropolitana</v>
      </c>
      <c r="O16" s="22" t="s">
        <v>10750</v>
      </c>
      <c r="P16" s="22" t="s">
        <v>10264</v>
      </c>
      <c r="Q16" s="31">
        <f>+IF($E16="PRODUCTO",VLOOKUP(J16,#REF!,9,0)&amp;"000",IF($E16="CATEGORÍA",VLOOKUP(J16,#REF!,7,0),$Q$1))</f>
        <v>220104005</v>
      </c>
      <c r="R16" s="22" t="str">
        <f t="shared" si="9"/>
        <v>casos</v>
      </c>
      <c r="S16" s="38" t="str">
        <f t="shared" si="4"/>
        <v>Variación Trimestral de Sentencias Dictadas (%) | Filtra: Región| Muestra:Variación (%)| en la Región de Metropolitana|Periodo 2013-2019</v>
      </c>
      <c r="T16" s="71" t="str">
        <f t="shared" si="44"/>
        <v>Variación Trimestral de Sentencias Dictadas (%) | Filtra: Región| Muestra:Variación (%)| en la Región de Metropolitana|Periodo 2013-2019</v>
      </c>
      <c r="U16" s="72" t="str">
        <f t="shared" si="40"/>
        <v>Región: Metropolitana</v>
      </c>
      <c r="V16" s="38" t="s">
        <v>10546</v>
      </c>
      <c r="W16" s="23" t="str">
        <f t="shared" ref="W16:W20" si="47">HYPERLINK(B16,B16)</f>
        <v>https://analytics.zoho.com/open-view/2395394000007052171?ZOHO_CRITERIA=%22Localiza%20CL%22.%22Codreg%22%3D13</v>
      </c>
      <c r="X16" s="65" t="str">
        <f t="shared" si="13"/>
        <v>CHL</v>
      </c>
      <c r="Y16" s="22" t="s">
        <v>715</v>
      </c>
      <c r="Z16" s="86" t="str">
        <f t="shared" si="45"/>
        <v>Gráfico que muestra la frecuencia de Variación Trimestral de Sentencias Dictadas (%) para la comuna de Metropolitana, de acuerdo a los datos publicados por la Poder Judicial de Chile para el Periodo 2013-2019</v>
      </c>
      <c r="AA16" s="68">
        <f t="shared" ref="AA16:AF16" si="48">+AA15</f>
        <v>44363</v>
      </c>
      <c r="AB16" s="65" t="str">
        <f t="shared" si="48"/>
        <v>Español</v>
      </c>
      <c r="AC16" s="65" t="str">
        <f t="shared" si="48"/>
        <v>Patricio</v>
      </c>
      <c r="AD16" s="65" t="str">
        <f t="shared" si="48"/>
        <v>No Aplica</v>
      </c>
      <c r="AE16" s="65" t="str">
        <f t="shared" si="48"/>
        <v>No Aplica</v>
      </c>
      <c r="AF16" s="65" t="str">
        <f t="shared" si="48"/>
        <v>No Aplica</v>
      </c>
      <c r="AG16" s="69">
        <f>+VLOOKUP($P16,Parametros[[nombre]:[Columna1]],5,0)</f>
        <v>114</v>
      </c>
      <c r="AH16" s="69">
        <f t="shared" ref="AH16:AH32" si="49">AH15</f>
        <v>1</v>
      </c>
      <c r="AI16" s="69">
        <f>+VLOOKUP($N16,Territorio[[nombre]:[Columna1]],7,0)</f>
        <v>251</v>
      </c>
      <c r="AJ16" s="69">
        <f>+VLOOKUP(O16,Temporalidad[[nombre]:[Columna1]],7,0)</f>
        <v>1779</v>
      </c>
      <c r="AK16" s="69">
        <f>+VLOOKUP(LEFT($D16,2),Tipo_Gráfico[[id2]:[Tipo Gráfico]],3,0)</f>
        <v>1</v>
      </c>
      <c r="AL16" s="38" t="s">
        <v>14148</v>
      </c>
      <c r="AM16" s="65" t="str">
        <f t="shared" ref="AM16:AO16" si="50">+AM15</f>
        <v>No Aplica</v>
      </c>
      <c r="AN16" s="65" t="str">
        <f t="shared" si="50"/>
        <v>No Aplica</v>
      </c>
      <c r="AO16" s="65" t="str">
        <f t="shared" si="50"/>
        <v>No Aplica</v>
      </c>
      <c r="AP16" s="70">
        <f>VLOOKUP($AC16,Responsables[],3,0)</f>
        <v>10</v>
      </c>
      <c r="AQ16" s="70">
        <f>VLOOKUP($R16,unidad_medida[[#All],[nombre]:[Columna1]],5,0)</f>
        <v>73</v>
      </c>
    </row>
    <row r="17" spans="1:43" ht="61.2" x14ac:dyDescent="0.3">
      <c r="A17" s="97" t="str">
        <f t="shared" si="42"/>
        <v>GR 14|FILT:Delito| MUES:Variación (%)|Variación Trimestral de Sentencias Dictadas (%)|Periodo 2013-2019|región</v>
      </c>
      <c r="B17" s="94" t="str">
        <f>"https://analytics.zoho.com/open-view/2395394000007052335?ZOHO_CRITERIA=%22Trasposicion_27.8%22.%22id_categoria%22%3D"&amp;Estructura!$P$1</f>
        <v>https://analytics.zoho.com/open-view/2395394000007052335?ZOHO_CRITERIA=%22Trasposicion_27.8%22.%22id_categoria%22%3D270101001</v>
      </c>
      <c r="C17" s="48">
        <v>6</v>
      </c>
      <c r="D17" s="49" t="s">
        <v>10551</v>
      </c>
      <c r="E17" s="95" t="s">
        <v>14149</v>
      </c>
      <c r="F17" s="50" t="s">
        <v>14162</v>
      </c>
      <c r="G17" s="42" t="s">
        <v>10501</v>
      </c>
      <c r="H17" s="50" t="s">
        <v>10570</v>
      </c>
      <c r="I17" s="40"/>
      <c r="J17" s="98" t="s">
        <v>10661</v>
      </c>
      <c r="K17" s="57"/>
      <c r="L17" s="57"/>
      <c r="M17" s="92" t="str">
        <f t="shared" si="43"/>
        <v>Variación (%) de Variación Trimestral de Sentencias Dictadas (%) en la Delito de  Apremios Ilegítimos Violación, Abuso Sexual Agravado, Otros para el Periodo 2013-2019</v>
      </c>
      <c r="N17" s="38" t="str">
        <f t="shared" si="3"/>
        <v>Apremios Ilegítimos Violación, Abuso Sexual Agravado, Otros</v>
      </c>
      <c r="O17" s="22" t="s">
        <v>10750</v>
      </c>
      <c r="P17" s="22" t="s">
        <v>10266</v>
      </c>
      <c r="Q17" s="31">
        <f>+IF($E17="PRODUCTO",VLOOKUP(J17,#REF!,9,0)&amp;"000",IF($E17="CATEGORÍA",VLOOKUP(J17,#REF!,7,0),$Q$1))</f>
        <v>220104005</v>
      </c>
      <c r="R17" s="22" t="str">
        <f t="shared" si="9"/>
        <v>casos</v>
      </c>
      <c r="S17" s="38" t="str">
        <f t="shared" si="4"/>
        <v>Variación Trimestral de Sentencias Dictadas (%) | Filtra: Delito| Muestra:Variación (%)| en la Delito de Apremios Ilegítimos Violación, Abuso Sexual Agravado, Otros|Periodo 2013-2019</v>
      </c>
      <c r="T17" s="71" t="str">
        <f t="shared" si="44"/>
        <v>Variación Trimestral de Sentencias Dictadas (%) | Filtra: Delito| Muestra:Variación (%)| en la Delito de Apremios Ilegítimos Violación, Abuso Sexual Agravado, Otros|Periodo 2013-2019</v>
      </c>
      <c r="U17" s="72" t="str">
        <f t="shared" si="40"/>
        <v>Delito: Apremios Ilegítimos Violación, Abuso Sexual Agravado, Otros</v>
      </c>
      <c r="V17" s="38" t="s">
        <v>10547</v>
      </c>
      <c r="W17" s="23" t="str">
        <f t="shared" si="47"/>
        <v>https://analytics.zoho.com/open-view/2395394000007052335?ZOHO_CRITERIA=%22Trasposicion_27.8%22.%22id_categoria%22%3D270101001</v>
      </c>
      <c r="X17" s="65" t="str">
        <f t="shared" si="13"/>
        <v>CHL</v>
      </c>
      <c r="Y17" s="22" t="s">
        <v>715</v>
      </c>
      <c r="Z17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8">
        <f t="shared" ref="AA17:AF17" si="51">+AA16</f>
        <v>44363</v>
      </c>
      <c r="AB17" s="65" t="str">
        <f t="shared" si="51"/>
        <v>Español</v>
      </c>
      <c r="AC17" s="65" t="str">
        <f t="shared" si="51"/>
        <v>Patricio</v>
      </c>
      <c r="AD17" s="65" t="str">
        <f t="shared" si="51"/>
        <v>No Aplica</v>
      </c>
      <c r="AE17" s="65" t="str">
        <f t="shared" si="51"/>
        <v>No Aplica</v>
      </c>
      <c r="AF17" s="65" t="str">
        <f t="shared" si="51"/>
        <v>No Aplica</v>
      </c>
      <c r="AG17" s="69">
        <f>+VLOOKUP($P17,Parametros[[nombre]:[Columna1]],5,0)</f>
        <v>115</v>
      </c>
      <c r="AH17" s="69">
        <f t="shared" si="49"/>
        <v>1</v>
      </c>
      <c r="AI17" s="69" t="e">
        <f>+VLOOKUP($N17,Territorio[[nombre]:[Columna1]],7,0)</f>
        <v>#N/A</v>
      </c>
      <c r="AJ17" s="69">
        <f>+VLOOKUP(O17,Temporalidad[[nombre]:[Columna1]],7,0)</f>
        <v>1779</v>
      </c>
      <c r="AK17" s="69">
        <f>+VLOOKUP(LEFT($D17,2),Tipo_Gráfico[[id2]:[Tipo Gráfico]],3,0)</f>
        <v>1</v>
      </c>
      <c r="AL17" s="38" t="s">
        <v>14148</v>
      </c>
      <c r="AM17" s="65" t="str">
        <f t="shared" ref="AM17:AO17" si="52">+AM16</f>
        <v>No Aplica</v>
      </c>
      <c r="AN17" s="65" t="str">
        <f t="shared" si="52"/>
        <v>No Aplica</v>
      </c>
      <c r="AO17" s="65" t="str">
        <f t="shared" si="52"/>
        <v>No Aplica</v>
      </c>
      <c r="AP17" s="70">
        <f>VLOOKUP($AC17,Responsables[],3,0)</f>
        <v>10</v>
      </c>
      <c r="AQ17" s="70">
        <f>VLOOKUP($R17,unidad_medida[[#All],[nombre]:[Columna1]],5,0)</f>
        <v>73</v>
      </c>
    </row>
    <row r="18" spans="1:43" ht="61.2" x14ac:dyDescent="0.3">
      <c r="A18" s="97" t="str">
        <f t="shared" si="42"/>
        <v>GR 15|FILT:Delito| MUES:Variación (%)|Variación Trimestral de Sentencias Dictadas (%)|Periodo 2013-2019|Juzgado de Garantía</v>
      </c>
      <c r="B18" s="94" t="str">
        <f>"https://analytics.zoho.com/open-view/2395394000007052498?ZOHO_CRITERIA=%22Trasposicion_27.8%22.%22id_categoria%22%3D"&amp;Estructura!$P$1</f>
        <v>https://analytics.zoho.com/open-view/2395394000007052498?ZOHO_CRITERIA=%22Trasposicion_27.8%22.%22id_categoria%22%3D270101001</v>
      </c>
      <c r="C18" s="48">
        <v>6</v>
      </c>
      <c r="D18" s="49" t="s">
        <v>10552</v>
      </c>
      <c r="E18" s="95" t="s">
        <v>14149</v>
      </c>
      <c r="F18" s="50" t="s">
        <v>14162</v>
      </c>
      <c r="G18" s="42" t="s">
        <v>10501</v>
      </c>
      <c r="H18" s="50" t="s">
        <v>10575</v>
      </c>
      <c r="I18" s="40"/>
      <c r="J18" s="98" t="s">
        <v>10661</v>
      </c>
      <c r="K18" s="57"/>
      <c r="L18" s="57"/>
      <c r="M18" s="92" t="str">
        <f t="shared" si="43"/>
        <v>Variación (%) de Variación Trimestral de Sentencias Dictadas (%) en la Delito de  Apremios Ilegítimos Violación, Abuso Sexual Agravado, Otros para el Periodo 2013-2019</v>
      </c>
      <c r="N18" s="38" t="str">
        <f t="shared" si="3"/>
        <v>Apremios Ilegítimos Violación, Abuso Sexual Agravado, Otros</v>
      </c>
      <c r="O18" s="22" t="s">
        <v>10750</v>
      </c>
      <c r="P18" s="22" t="s">
        <v>6234</v>
      </c>
      <c r="Q18" s="31">
        <f>+IF($E18="PRODUCTO",VLOOKUP(J18,#REF!,9,0)&amp;"000",IF($E18="CATEGORÍA",VLOOKUP(J18,#REF!,7,0),$Q$1))</f>
        <v>220104005</v>
      </c>
      <c r="R18" s="22" t="str">
        <f t="shared" si="9"/>
        <v>casos</v>
      </c>
      <c r="S18" s="38" t="str">
        <f t="shared" si="4"/>
        <v>Variación Trimestral de Sentencias Dictadas (%) | Filtra: Delito| Muestra:Variación (%)| en la Delito de Apremios Ilegítimos Violación, Abuso Sexual Agravado, Otros|Periodo 2013-2019</v>
      </c>
      <c r="T18" s="71" t="str">
        <f t="shared" si="44"/>
        <v>Variación Trimestral de Sentencias Dictadas (%) | Filtra: Delito| Muestra:Variación (%)| en la Delito de Apremios Ilegítimos Violación, Abuso Sexual Agravado, Otros|Periodo 2013-2019</v>
      </c>
      <c r="U18" s="72" t="str">
        <f t="shared" si="40"/>
        <v>Delito: Apremios Ilegítimos Violación, Abuso Sexual Agravado, Otros</v>
      </c>
      <c r="V18" s="38" t="s">
        <v>10564</v>
      </c>
      <c r="W18" s="23" t="str">
        <f t="shared" si="47"/>
        <v>https://analytics.zoho.com/open-view/2395394000007052498?ZOHO_CRITERIA=%22Trasposicion_27.8%22.%22id_categoria%22%3D270101001</v>
      </c>
      <c r="X18" s="65" t="str">
        <f t="shared" si="13"/>
        <v>CHL</v>
      </c>
      <c r="Y18" s="22" t="s">
        <v>715</v>
      </c>
      <c r="Z18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8">
        <f t="shared" ref="AA18:AF18" si="53">+AA17</f>
        <v>44363</v>
      </c>
      <c r="AB18" s="65" t="str">
        <f t="shared" si="53"/>
        <v>Español</v>
      </c>
      <c r="AC18" s="65" t="str">
        <f t="shared" si="53"/>
        <v>Patricio</v>
      </c>
      <c r="AD18" s="65" t="str">
        <f t="shared" si="53"/>
        <v>No Aplica</v>
      </c>
      <c r="AE18" s="65" t="str">
        <f t="shared" si="53"/>
        <v>No Aplica</v>
      </c>
      <c r="AF18" s="65" t="str">
        <f t="shared" si="53"/>
        <v>No Aplica</v>
      </c>
      <c r="AG18" s="69">
        <f>+VLOOKUP($P18,Parametros[[nombre]:[Columna1]],5,0)</f>
        <v>11</v>
      </c>
      <c r="AH18" s="69">
        <f t="shared" si="49"/>
        <v>1</v>
      </c>
      <c r="AI18" s="69" t="e">
        <f>+VLOOKUP($N18,Territorio[[nombre]:[Columna1]],7,0)</f>
        <v>#N/A</v>
      </c>
      <c r="AJ18" s="69">
        <f>+VLOOKUP(O18,Temporalidad[[nombre]:[Columna1]],7,0)</f>
        <v>1779</v>
      </c>
      <c r="AK18" s="69">
        <f>+VLOOKUP(LEFT($D18,2),Tipo_Gráfico[[id2]:[Tipo Gráfico]],3,0)</f>
        <v>1</v>
      </c>
      <c r="AL18" s="38" t="s">
        <v>14148</v>
      </c>
      <c r="AM18" s="65" t="str">
        <f t="shared" ref="AM18:AO18" si="54">+AM17</f>
        <v>No Aplica</v>
      </c>
      <c r="AN18" s="65" t="str">
        <f t="shared" si="54"/>
        <v>No Aplica</v>
      </c>
      <c r="AO18" s="65" t="str">
        <f t="shared" si="54"/>
        <v>No Aplica</v>
      </c>
      <c r="AP18" s="70">
        <f>VLOOKUP($AC18,Responsables[],3,0)</f>
        <v>10</v>
      </c>
      <c r="AQ18" s="70">
        <f>VLOOKUP($R18,unidad_medida[[#All],[nombre]:[Columna1]],5,0)</f>
        <v>73</v>
      </c>
    </row>
    <row r="19" spans="1:43" ht="30.6" x14ac:dyDescent="0.3">
      <c r="A19" s="56" t="str">
        <f>+D19&amp;"|FILT:"&amp;E19&amp;"| MUES:"&amp;G19&amp;"|"&amp;F19&amp;"|"&amp;O19&amp;"|"&amp;H19</f>
        <v>GR 16|FILT:Nacional| MUES:Tipo de Delito|Sentencias Dictadas|Periodo 2013-2019|</v>
      </c>
      <c r="B19" s="94" t="str">
        <f>"LINK"</f>
        <v>LINK</v>
      </c>
      <c r="C19" s="48">
        <v>1</v>
      </c>
      <c r="D19" s="49" t="s">
        <v>10553</v>
      </c>
      <c r="E19" s="95" t="s">
        <v>7592</v>
      </c>
      <c r="F19" s="50" t="s">
        <v>10664</v>
      </c>
      <c r="G19" s="50" t="s">
        <v>10749</v>
      </c>
      <c r="H19" s="50"/>
      <c r="I19" s="47"/>
      <c r="J19" s="98" t="s">
        <v>114</v>
      </c>
      <c r="K19" s="57"/>
      <c r="L19" s="57"/>
      <c r="M19" s="93" t="str">
        <f>F19&amp;" en la "&amp;E19&amp;" de "&amp;K29&amp;" "&amp;J19&amp;" para el "&amp;O19</f>
        <v>Sentencias Dictadas en la Nacional de  Chile para el Periodo 2013-2019</v>
      </c>
      <c r="N19" s="38" t="str">
        <f t="shared" si="3"/>
        <v>Chile</v>
      </c>
      <c r="O19" s="22" t="s">
        <v>10750</v>
      </c>
      <c r="P19" s="22" t="s">
        <v>10558</v>
      </c>
      <c r="Q19" s="31">
        <f>+IF($E19="PRODUCTO",VLOOKUP(J19,#REF!,9,0)&amp;"000",IF($E19="CATEGORÍA",VLOOKUP(J19,#REF!,7,0),$Q$1))</f>
        <v>220104005</v>
      </c>
      <c r="R19" s="22" t="s">
        <v>10273</v>
      </c>
      <c r="S19" s="38" t="str">
        <f t="shared" si="4"/>
        <v>Sentencias Dictadas | Filtra: Nacional| Muestra:Tipo de Delito| en la Nacional de Chile|Periodo 2013-2019</v>
      </c>
      <c r="T19" s="71" t="str">
        <f>+S19</f>
        <v>Sentencias Dictadas | Filtra: Nacional| Muestra:Tipo de Delito| en la Nacional de Chile|Periodo 2013-2019</v>
      </c>
      <c r="U19" s="72" t="str">
        <f t="shared" ref="U19:U23" si="55">+E19&amp;": "&amp;J19</f>
        <v>Nacional: Chile</v>
      </c>
      <c r="V19" s="38" t="s">
        <v>10544</v>
      </c>
      <c r="W19" s="23" t="str">
        <f t="shared" si="47"/>
        <v>LINK</v>
      </c>
      <c r="X19" s="65" t="str">
        <f t="shared" si="13"/>
        <v>CHL</v>
      </c>
      <c r="Y19" s="22" t="s">
        <v>715</v>
      </c>
      <c r="Z19" s="87" t="str">
        <f>+"El gráfico muestra la "&amp;F19&amp;" en la comuna de "&amp;J19&amp;", de acuerdo a los datos publicados por la "&amp;AL19&amp;" de Chile para el "&amp;O19</f>
        <v>El gráfico muestra la Sentencias Dictadas en la comuna de Chile, de acuerdo a los datos publicados por la Poder Judicial de Chile para el Periodo 2013-2019</v>
      </c>
      <c r="AA19" s="68">
        <f t="shared" ref="AA19:AF19" si="56">+AA18</f>
        <v>44363</v>
      </c>
      <c r="AB19" s="65" t="str">
        <f t="shared" si="56"/>
        <v>Español</v>
      </c>
      <c r="AC19" s="65" t="str">
        <f t="shared" si="56"/>
        <v>Patricio</v>
      </c>
      <c r="AD19" s="65" t="str">
        <f t="shared" si="56"/>
        <v>No Aplica</v>
      </c>
      <c r="AE19" s="65" t="str">
        <f t="shared" si="56"/>
        <v>No Aplica</v>
      </c>
      <c r="AF19" s="65" t="str">
        <f t="shared" si="56"/>
        <v>No Aplica</v>
      </c>
      <c r="AG19" s="69">
        <f>+VLOOKUP($P19,Parametros[[nombre]:[Columna1]],5,0)</f>
        <v>116</v>
      </c>
      <c r="AH19" s="69">
        <f t="shared" si="49"/>
        <v>1</v>
      </c>
      <c r="AI19" s="69">
        <f>+VLOOKUP($N19,Territorio[[nombre]:[Columna1]],7,0)</f>
        <v>38</v>
      </c>
      <c r="AJ19" s="69">
        <f>+VLOOKUP(O19,Temporalidad[[nombre]:[Columna1]],7,0)</f>
        <v>1779</v>
      </c>
      <c r="AK19" s="69">
        <f>+VLOOKUP(LEFT($D19,2),Tipo_Gráfico[[id2]:[Tipo Gráfico]],3,0)</f>
        <v>1</v>
      </c>
      <c r="AL19" s="38" t="s">
        <v>14148</v>
      </c>
      <c r="AM19" s="65" t="s">
        <v>24</v>
      </c>
      <c r="AN19" s="65" t="s">
        <v>24</v>
      </c>
      <c r="AO19" s="65" t="s">
        <v>24</v>
      </c>
      <c r="AP19" s="70">
        <f>VLOOKUP($AC19,Responsables[],3,0)</f>
        <v>10</v>
      </c>
      <c r="AQ19" s="70">
        <f>VLOOKUP($R19,unidad_medida[[#All],[nombre]:[Columna1]],5,0)</f>
        <v>73</v>
      </c>
    </row>
    <row r="20" spans="1:43" ht="30.6" x14ac:dyDescent="0.3">
      <c r="A20" s="56" t="str">
        <f t="shared" ref="A20:A23" si="57">+D20&amp;"|FILT:"&amp;E20&amp;"| MUES:"&amp;G20&amp;"|"&amp;F20&amp;"|"&amp;O20&amp;"|"&amp;H20</f>
        <v>GR 17|FILT:Nacional| MUES:Delito|Sentencias Dictadas|Periodo 2013-2019|</v>
      </c>
      <c r="B20" s="94" t="str">
        <f t="shared" ref="B20:B25" si="58">"LINK"</f>
        <v>LINK</v>
      </c>
      <c r="C20" s="48">
        <v>1</v>
      </c>
      <c r="D20" s="49" t="s">
        <v>10554</v>
      </c>
      <c r="E20" s="95" t="s">
        <v>7592</v>
      </c>
      <c r="F20" s="50" t="s">
        <v>10664</v>
      </c>
      <c r="G20" s="50" t="s">
        <v>14149</v>
      </c>
      <c r="H20" s="42"/>
      <c r="I20" s="40"/>
      <c r="J20" s="98" t="s">
        <v>114</v>
      </c>
      <c r="K20" s="57"/>
      <c r="L20" s="57"/>
      <c r="M20" s="93" t="str">
        <f t="shared" ref="M20:M23" si="59">F20&amp;" en la "&amp;E20&amp;" de "&amp;K30&amp;" "&amp;J20&amp;" para el "&amp;O20</f>
        <v>Sentencias Dictadas en la Nacional de  Chile para el Periodo 2013-2019</v>
      </c>
      <c r="N20" s="38" t="str">
        <f t="shared" si="3"/>
        <v>Chile</v>
      </c>
      <c r="O20" s="22" t="s">
        <v>10750</v>
      </c>
      <c r="P20" s="22" t="s">
        <v>10538</v>
      </c>
      <c r="Q20" s="31">
        <f>+IF($E20="PRODUCTO",VLOOKUP(J20,#REF!,9,0)&amp;"000",IF($E20="CATEGORÍA",VLOOKUP(J20,#REF!,7,0),$Q$1))</f>
        <v>220104005</v>
      </c>
      <c r="R20" s="22" t="str">
        <f>+R19</f>
        <v>casos</v>
      </c>
      <c r="S20" s="38" t="str">
        <f t="shared" si="4"/>
        <v>Sentencias Dictadas | Filtra: Nacional| Muestra:Delito| en la Nacional de Chile|Periodo 2013-2019</v>
      </c>
      <c r="T20" s="71" t="str">
        <f t="shared" ref="T20:T23" si="60">+S20</f>
        <v>Sentencias Dictadas | Filtra: Nacional| Muestra:Delito| en la Nacional de Chile|Periodo 2013-2019</v>
      </c>
      <c r="U20" s="72" t="str">
        <f t="shared" si="55"/>
        <v>Nacional: Chile</v>
      </c>
      <c r="V20" s="38" t="s">
        <v>10545</v>
      </c>
      <c r="W20" s="23" t="str">
        <f t="shared" si="47"/>
        <v>LINK</v>
      </c>
      <c r="X20" s="65" t="str">
        <f t="shared" si="13"/>
        <v>CHL</v>
      </c>
      <c r="Y20" s="22" t="s">
        <v>715</v>
      </c>
      <c r="Z20" s="87" t="str">
        <f t="shared" ref="Z20:Z23" si="61">+"El gráfico muestra la "&amp;F20&amp;" en la comuna de "&amp;J20&amp;", de acuerdo a los datos publicados por la "&amp;AL20&amp;" de Chile para el "&amp;O20</f>
        <v>El gráfico muestra la Sentencias Dictadas en la comuna de Chile, de acuerdo a los datos publicados por la Poder Judicial de Chile para el Periodo 2013-2019</v>
      </c>
      <c r="AA20" s="68">
        <f t="shared" ref="AA20:AF20" si="62">+AA19</f>
        <v>44363</v>
      </c>
      <c r="AB20" s="65" t="str">
        <f t="shared" si="62"/>
        <v>Español</v>
      </c>
      <c r="AC20" s="65" t="str">
        <f t="shared" si="62"/>
        <v>Patricio</v>
      </c>
      <c r="AD20" s="65" t="str">
        <f t="shared" si="62"/>
        <v>No Aplica</v>
      </c>
      <c r="AE20" s="65" t="str">
        <f t="shared" si="62"/>
        <v>No Aplica</v>
      </c>
      <c r="AF20" s="65" t="str">
        <f t="shared" si="62"/>
        <v>No Aplica</v>
      </c>
      <c r="AG20" s="69">
        <f>+VLOOKUP($P20,Parametros[[nombre]:[Columna1]],5,0)</f>
        <v>119</v>
      </c>
      <c r="AH20" s="69">
        <f t="shared" si="49"/>
        <v>1</v>
      </c>
      <c r="AI20" s="69">
        <f>+VLOOKUP($N20,Territorio[[nombre]:[Columna1]],7,0)</f>
        <v>38</v>
      </c>
      <c r="AJ20" s="69">
        <f>+VLOOKUP(O20,Temporalidad[[nombre]:[Columna1]],7,0)</f>
        <v>1779</v>
      </c>
      <c r="AK20" s="69">
        <f>+VLOOKUP(LEFT($D20,2),Tipo_Gráfico[[id2]:[Tipo Gráfico]],3,0)</f>
        <v>1</v>
      </c>
      <c r="AL20" s="38" t="s">
        <v>14148</v>
      </c>
      <c r="AM20" s="65" t="str">
        <f>+AM19</f>
        <v>No Aplica</v>
      </c>
      <c r="AN20" s="65" t="str">
        <f>+AN19</f>
        <v>No Aplica</v>
      </c>
      <c r="AO20" s="65" t="str">
        <f>+AO19</f>
        <v>No Aplica</v>
      </c>
      <c r="AP20" s="70">
        <f>VLOOKUP($AC20,Responsables[],3,0)</f>
        <v>10</v>
      </c>
      <c r="AQ20" s="70">
        <f>VLOOKUP($R20,unidad_medida[[#All],[nombre]:[Columna1]],5,0)</f>
        <v>73</v>
      </c>
    </row>
    <row r="21" spans="1:43" ht="30.6" x14ac:dyDescent="0.3">
      <c r="A21" s="56" t="str">
        <f t="shared" si="57"/>
        <v>GR 18|FILT:Nacional| MUES:región|Sentencias Dictadas|Periodo 2013-2019|</v>
      </c>
      <c r="B21" s="94" t="str">
        <f t="shared" si="58"/>
        <v>LINK</v>
      </c>
      <c r="C21" s="48">
        <v>1</v>
      </c>
      <c r="D21" s="49" t="s">
        <v>10555</v>
      </c>
      <c r="E21" s="95" t="s">
        <v>7592</v>
      </c>
      <c r="F21" s="50" t="s">
        <v>10664</v>
      </c>
      <c r="G21" s="50" t="s">
        <v>10570</v>
      </c>
      <c r="H21" s="50"/>
      <c r="I21" s="40"/>
      <c r="J21" s="98" t="s">
        <v>114</v>
      </c>
      <c r="K21" s="57"/>
      <c r="L21" s="57"/>
      <c r="M21" s="93" t="str">
        <f t="shared" si="59"/>
        <v>Sentencias Dictadas en la Nacional de  Chile para el Periodo 2013-2019</v>
      </c>
      <c r="N21" s="38" t="str">
        <f t="shared" si="3"/>
        <v>Chile</v>
      </c>
      <c r="O21" s="22" t="s">
        <v>10750</v>
      </c>
      <c r="P21" s="22" t="s">
        <v>10264</v>
      </c>
      <c r="Q21" s="31">
        <f>+IF($E21="PRODUCTO",VLOOKUP(J21,#REF!,9,0)&amp;"000",IF($E21="CATEGORÍA",VLOOKUP(J21,#REF!,7,0),$Q$1))</f>
        <v>220104005</v>
      </c>
      <c r="R21" s="22" t="str">
        <f t="shared" si="9"/>
        <v>casos</v>
      </c>
      <c r="S21" s="38" t="str">
        <f t="shared" si="4"/>
        <v>Sentencias Dictadas | Filtra: Nacional| Muestra:región| en la Nacional de Chile|Periodo 2013-2019</v>
      </c>
      <c r="T21" s="71" t="str">
        <f t="shared" si="60"/>
        <v>Sentencias Dictadas | Filtra: Nacional| Muestra:región| en la Nacional de Chile|Periodo 2013-2019</v>
      </c>
      <c r="U21" s="72" t="str">
        <f t="shared" si="55"/>
        <v>Nacional: Chile</v>
      </c>
      <c r="V21" s="38" t="s">
        <v>10546</v>
      </c>
      <c r="W21" s="23" t="str">
        <f t="shared" ref="W21:W25" si="63">HYPERLINK(B21,B21)</f>
        <v>LINK</v>
      </c>
      <c r="X21" s="65" t="str">
        <f t="shared" si="13"/>
        <v>CHL</v>
      </c>
      <c r="Y21" s="22" t="s">
        <v>715</v>
      </c>
      <c r="Z21" s="87" t="str">
        <f t="shared" si="61"/>
        <v>El gráfico muestra la Sentencias Dictadas en la comuna de Chile, de acuerdo a los datos publicados por la Poder Judicial de Chile para el Periodo 2013-2019</v>
      </c>
      <c r="AA21" s="68">
        <f t="shared" ref="AA21:AF21" si="64">+AA20</f>
        <v>44363</v>
      </c>
      <c r="AB21" s="65" t="str">
        <f t="shared" si="64"/>
        <v>Español</v>
      </c>
      <c r="AC21" s="65" t="str">
        <f t="shared" si="64"/>
        <v>Patricio</v>
      </c>
      <c r="AD21" s="65" t="str">
        <f t="shared" si="64"/>
        <v>No Aplica</v>
      </c>
      <c r="AE21" s="65" t="str">
        <f t="shared" si="64"/>
        <v>No Aplica</v>
      </c>
      <c r="AF21" s="65" t="str">
        <f t="shared" si="64"/>
        <v>No Aplica</v>
      </c>
      <c r="AG21" s="69">
        <f>+VLOOKUP($P21,Parametros[[nombre]:[Columna1]],5,0)</f>
        <v>114</v>
      </c>
      <c r="AH21" s="69">
        <f t="shared" si="49"/>
        <v>1</v>
      </c>
      <c r="AI21" s="69">
        <f>+VLOOKUP($N21,Territorio[[nombre]:[Columna1]],7,0)</f>
        <v>38</v>
      </c>
      <c r="AJ21" s="69">
        <f>+VLOOKUP(O21,Temporalidad[[nombre]:[Columna1]],7,0)</f>
        <v>1779</v>
      </c>
      <c r="AK21" s="69">
        <f>+VLOOKUP(LEFT($D21,2),Tipo_Gráfico[[id2]:[Tipo Gráfico]],3,0)</f>
        <v>1</v>
      </c>
      <c r="AL21" s="38" t="s">
        <v>14148</v>
      </c>
      <c r="AM21" s="65" t="str">
        <f t="shared" ref="AM21:AO21" si="65">+AM20</f>
        <v>No Aplica</v>
      </c>
      <c r="AN21" s="65" t="str">
        <f t="shared" si="65"/>
        <v>No Aplica</v>
      </c>
      <c r="AO21" s="65" t="str">
        <f t="shared" si="65"/>
        <v>No Aplica</v>
      </c>
      <c r="AP21" s="70">
        <f>VLOOKUP($AC21,Responsables[],3,0)</f>
        <v>10</v>
      </c>
      <c r="AQ21" s="70">
        <f>VLOOKUP($R21,unidad_medida[[#All],[nombre]:[Columna1]],5,0)</f>
        <v>73</v>
      </c>
    </row>
    <row r="22" spans="1:43" ht="41.4" x14ac:dyDescent="0.3">
      <c r="A22" s="56" t="str">
        <f t="shared" si="57"/>
        <v>GR 19|FILT:Nacional| MUES:Variación (%)|Variación Trimestral de Sentencias Dictadas (%)|Periodo 2013-2019|Tipo de Delito</v>
      </c>
      <c r="B22" s="94" t="str">
        <f t="shared" si="58"/>
        <v>LINK</v>
      </c>
      <c r="C22" s="48">
        <v>1</v>
      </c>
      <c r="D22" s="49" t="s">
        <v>10556</v>
      </c>
      <c r="E22" s="95" t="s">
        <v>7592</v>
      </c>
      <c r="F22" s="50" t="s">
        <v>14162</v>
      </c>
      <c r="G22" s="42" t="s">
        <v>10501</v>
      </c>
      <c r="H22" s="50" t="s">
        <v>10749</v>
      </c>
      <c r="I22" s="40"/>
      <c r="J22" s="98" t="s">
        <v>114</v>
      </c>
      <c r="K22" s="57"/>
      <c r="L22" s="57"/>
      <c r="M22" s="93" t="str">
        <f t="shared" si="59"/>
        <v>Variación Trimestral de Sentencias Dictadas (%) en la Nacional de  Chile para el Periodo 2013-2019</v>
      </c>
      <c r="N22" s="38" t="str">
        <f t="shared" si="3"/>
        <v>Chile</v>
      </c>
      <c r="O22" s="22" t="s">
        <v>10750</v>
      </c>
      <c r="P22" s="22" t="s">
        <v>10266</v>
      </c>
      <c r="Q22" s="31">
        <f>+IF($E22="PRODUCTO",VLOOKUP(J22,#REF!,9,0)&amp;"000",IF($E22="CATEGORÍA",VLOOKUP(J22,#REF!,7,0),$Q$1))</f>
        <v>220104005</v>
      </c>
      <c r="R22" s="22" t="str">
        <f t="shared" si="9"/>
        <v>casos</v>
      </c>
      <c r="S22" s="38" t="str">
        <f t="shared" si="4"/>
        <v>Variación Trimestral de Sentencias Dictadas (%) | Filtra: Nacional| Muestra:Variación (%)| en la Nacional de Chile|Periodo 2013-2019</v>
      </c>
      <c r="T22" s="71" t="str">
        <f t="shared" si="60"/>
        <v>Variación Trimestral de Sentencias Dictadas (%) | Filtra: Nacional| Muestra:Variación (%)| en la Nacional de Chile|Periodo 2013-2019</v>
      </c>
      <c r="U22" s="72" t="str">
        <f t="shared" si="55"/>
        <v>Nacional: Chile</v>
      </c>
      <c r="V22" s="38" t="s">
        <v>10547</v>
      </c>
      <c r="W22" s="23" t="str">
        <f t="shared" si="63"/>
        <v>LINK</v>
      </c>
      <c r="X22" s="65" t="str">
        <f t="shared" si="13"/>
        <v>CHL</v>
      </c>
      <c r="Y22" s="22" t="s">
        <v>715</v>
      </c>
      <c r="Z22" s="87" t="str">
        <f t="shared" si="61"/>
        <v>El gráfico muestra la Variación Trimestral de Sentencias Dictadas (%) en la comuna de Chile, de acuerdo a los datos publicados por la Poder Judicial de Chile para el Periodo 2013-2019</v>
      </c>
      <c r="AA22" s="68">
        <f t="shared" ref="AA22:AF22" si="66">+AA21</f>
        <v>44363</v>
      </c>
      <c r="AB22" s="65" t="str">
        <f t="shared" si="66"/>
        <v>Español</v>
      </c>
      <c r="AC22" s="65" t="str">
        <f t="shared" si="66"/>
        <v>Patricio</v>
      </c>
      <c r="AD22" s="65" t="str">
        <f t="shared" si="66"/>
        <v>No Aplica</v>
      </c>
      <c r="AE22" s="65" t="str">
        <f t="shared" si="66"/>
        <v>No Aplica</v>
      </c>
      <c r="AF22" s="65" t="str">
        <f t="shared" si="66"/>
        <v>No Aplica</v>
      </c>
      <c r="AG22" s="69">
        <f>+VLOOKUP($P22,Parametros[[nombre]:[Columna1]],5,0)</f>
        <v>115</v>
      </c>
      <c r="AH22" s="69">
        <f t="shared" si="49"/>
        <v>1</v>
      </c>
      <c r="AI22" s="69">
        <f>+VLOOKUP($N22,Territorio[[nombre]:[Columna1]],7,0)</f>
        <v>38</v>
      </c>
      <c r="AJ22" s="69">
        <f>+VLOOKUP(O22,Temporalidad[[nombre]:[Columna1]],7,0)</f>
        <v>1779</v>
      </c>
      <c r="AK22" s="69">
        <f>+VLOOKUP(LEFT($D22,2),Tipo_Gráfico[[id2]:[Tipo Gráfico]],3,0)</f>
        <v>1</v>
      </c>
      <c r="AL22" s="38" t="s">
        <v>14148</v>
      </c>
      <c r="AM22" s="65" t="str">
        <f t="shared" ref="AM22:AO22" si="67">+AM21</f>
        <v>No Aplica</v>
      </c>
      <c r="AN22" s="65" t="str">
        <f t="shared" si="67"/>
        <v>No Aplica</v>
      </c>
      <c r="AO22" s="65" t="str">
        <f t="shared" si="67"/>
        <v>No Aplica</v>
      </c>
      <c r="AP22" s="70">
        <f>VLOOKUP($AC22,Responsables[],3,0)</f>
        <v>10</v>
      </c>
      <c r="AQ22" s="70">
        <f>VLOOKUP($R22,unidad_medida[[#All],[nombre]:[Columna1]],5,0)</f>
        <v>73</v>
      </c>
    </row>
    <row r="23" spans="1:43" ht="41.4" x14ac:dyDescent="0.3">
      <c r="A23" s="56" t="str">
        <f t="shared" si="57"/>
        <v>GR 20|FILT:Nacional| MUES:Variación (%)|Variación Trimestral de Sentencias Dictadas (%)|Periodo 2013-2019|Delito</v>
      </c>
      <c r="B23" s="94" t="str">
        <f t="shared" si="58"/>
        <v>LINK</v>
      </c>
      <c r="C23" s="48">
        <v>1</v>
      </c>
      <c r="D23" s="49" t="s">
        <v>10557</v>
      </c>
      <c r="E23" s="95" t="s">
        <v>7592</v>
      </c>
      <c r="F23" s="50" t="s">
        <v>14162</v>
      </c>
      <c r="G23" s="42" t="s">
        <v>10501</v>
      </c>
      <c r="H23" s="50" t="s">
        <v>14149</v>
      </c>
      <c r="I23" s="40"/>
      <c r="J23" s="98" t="s">
        <v>114</v>
      </c>
      <c r="K23" s="57"/>
      <c r="L23" s="57"/>
      <c r="M23" s="93" t="str">
        <f t="shared" si="59"/>
        <v>Variación Trimestral de Sentencias Dictadas (%) en la Nacional de Frecuencia de Violaciones en Chile por Región y sus comunas Chile para el Periodo 2013-2019</v>
      </c>
      <c r="N23" s="38" t="str">
        <f t="shared" si="3"/>
        <v>Chile</v>
      </c>
      <c r="O23" s="22" t="s">
        <v>10750</v>
      </c>
      <c r="P23" s="22" t="s">
        <v>6234</v>
      </c>
      <c r="Q23" s="31">
        <f>+IF($E23="PRODUCTO",VLOOKUP(J23,#REF!,9,0)&amp;"000",IF($E23="CATEGORÍA",VLOOKUP(J23,#REF!,7,0),$Q$1))</f>
        <v>220104005</v>
      </c>
      <c r="R23" s="22" t="str">
        <f t="shared" si="9"/>
        <v>casos</v>
      </c>
      <c r="S23" s="38" t="str">
        <f t="shared" si="4"/>
        <v>Variación Trimestral de Sentencias Dictadas (%) | Filtra: Nacional| Muestra:Variación (%)| en la Nacional de Chile|Periodo 2013-2019</v>
      </c>
      <c r="T23" s="71" t="str">
        <f t="shared" si="60"/>
        <v>Variación Trimestral de Sentencias Dictadas (%) | Filtra: Nacional| Muestra:Variación (%)| en la Nacional de Chile|Periodo 2013-2019</v>
      </c>
      <c r="U23" s="72" t="str">
        <f t="shared" si="55"/>
        <v>Nacional: Chile</v>
      </c>
      <c r="V23" s="38" t="s">
        <v>10564</v>
      </c>
      <c r="W23" s="23" t="str">
        <f t="shared" si="63"/>
        <v>LINK</v>
      </c>
      <c r="X23" s="65" t="str">
        <f t="shared" si="13"/>
        <v>CHL</v>
      </c>
      <c r="Y23" s="22" t="s">
        <v>715</v>
      </c>
      <c r="Z23" s="87" t="str">
        <f t="shared" si="61"/>
        <v>El gráfico muestra la Variación Trimestral de Sentencias Dictadas (%) en la comuna de Chile, de acuerdo a los datos publicados por la Poder Judicial de Chile para el Periodo 2013-2019</v>
      </c>
      <c r="AA23" s="68">
        <f t="shared" ref="AA23:AF23" si="68">+AA22</f>
        <v>44363</v>
      </c>
      <c r="AB23" s="65" t="str">
        <f t="shared" si="68"/>
        <v>Español</v>
      </c>
      <c r="AC23" s="65" t="str">
        <f t="shared" si="68"/>
        <v>Patricio</v>
      </c>
      <c r="AD23" s="65" t="str">
        <f t="shared" si="68"/>
        <v>No Aplica</v>
      </c>
      <c r="AE23" s="65" t="str">
        <f t="shared" si="68"/>
        <v>No Aplica</v>
      </c>
      <c r="AF23" s="65" t="str">
        <f t="shared" si="68"/>
        <v>No Aplica</v>
      </c>
      <c r="AG23" s="69">
        <f>+VLOOKUP($P23,Parametros[[nombre]:[Columna1]],5,0)</f>
        <v>11</v>
      </c>
      <c r="AH23" s="69">
        <f t="shared" si="49"/>
        <v>1</v>
      </c>
      <c r="AI23" s="69">
        <f>+VLOOKUP($N23,Territorio[[nombre]:[Columna1]],7,0)</f>
        <v>38</v>
      </c>
      <c r="AJ23" s="69">
        <f>+VLOOKUP(O23,Temporalidad[[nombre]:[Columna1]],7,0)</f>
        <v>1779</v>
      </c>
      <c r="AK23" s="69">
        <f>+VLOOKUP(LEFT($D23,2),Tipo_Gráfico[[id2]:[Tipo Gráfico]],3,0)</f>
        <v>1</v>
      </c>
      <c r="AL23" s="38" t="s">
        <v>14148</v>
      </c>
      <c r="AM23" s="65" t="str">
        <f t="shared" ref="AM23:AO23" si="69">+AM22</f>
        <v>No Aplica</v>
      </c>
      <c r="AN23" s="65" t="str">
        <f t="shared" si="69"/>
        <v>No Aplica</v>
      </c>
      <c r="AO23" s="65" t="str">
        <f t="shared" si="69"/>
        <v>No Aplica</v>
      </c>
      <c r="AP23" s="70">
        <f>VLOOKUP($AC23,Responsables[],3,0)</f>
        <v>10</v>
      </c>
      <c r="AQ23" s="70">
        <f>VLOOKUP($R23,unidad_medida[[#All],[nombre]:[Columna1]],5,0)</f>
        <v>73</v>
      </c>
    </row>
    <row r="24" spans="1:43" ht="41.4" x14ac:dyDescent="0.3">
      <c r="A24" s="56" t="str">
        <f>+D24&amp;"|FILT:"&amp;E24&amp;"| MUES:"&amp;G24&amp;"|"&amp;F24&amp;"|"&amp;O24&amp;"|"&amp;H24</f>
        <v>GR 21|FILT:Nacional| MUES:Variación (%)|Variación Trimestral de Sentencias Dictadas (%)|Periodo 2013-2019|Juzgado de Garantía</v>
      </c>
      <c r="B24" s="94" t="str">
        <f t="shared" si="58"/>
        <v>LINK</v>
      </c>
      <c r="C24" s="48">
        <v>1</v>
      </c>
      <c r="D24" s="49" t="s">
        <v>10559</v>
      </c>
      <c r="E24" s="95" t="s">
        <v>7592</v>
      </c>
      <c r="F24" s="50" t="s">
        <v>14162</v>
      </c>
      <c r="G24" s="42" t="s">
        <v>10501</v>
      </c>
      <c r="H24" s="50" t="s">
        <v>10575</v>
      </c>
      <c r="I24" s="47"/>
      <c r="J24" s="98" t="s">
        <v>114</v>
      </c>
      <c r="K24" s="57"/>
      <c r="L24" s="57"/>
      <c r="M24" s="90" t="str">
        <f>"Mapa de "&amp;G24&amp;" de "&amp;F24&amp;" en la "&amp;E24&amp;K34&amp;" "&amp;J24&amp;" para el "&amp;O24</f>
        <v>Mapa de Variación (%) de Variación Trimestral de Sentencias Dictadas (%) en la Nacional Chile para el Periodo 2013-2019</v>
      </c>
      <c r="N24" s="38" t="str">
        <f t="shared" si="3"/>
        <v>Chile</v>
      </c>
      <c r="O24" s="22" t="s">
        <v>10750</v>
      </c>
      <c r="P24" s="22" t="s">
        <v>10558</v>
      </c>
      <c r="Q24" s="31">
        <f>+IF($E24="PRODUCTO",VLOOKUP(J24,#REF!,9,0)&amp;"000",IF($E24="CATEGORÍA",VLOOKUP(J24,#REF!,7,0),$Q$1))</f>
        <v>220104005</v>
      </c>
      <c r="R24" s="22" t="s">
        <v>10273</v>
      </c>
      <c r="S24" s="38" t="str">
        <f t="shared" si="4"/>
        <v>Variación Trimestral de Sentencias Dictadas (%) | Filtra: Nacional| Muestra:Variación (%)| en la Nacional de Chile|Periodo 2013-2019</v>
      </c>
      <c r="T24" s="71" t="str">
        <f>+S24</f>
        <v>Variación Trimestral de Sentencias Dictadas (%) | Filtra: Nacional| Muestra:Variación (%)| en la Nacional de Chile|Periodo 2013-2019</v>
      </c>
      <c r="U24" s="72" t="str">
        <f t="shared" ref="U24:U28" si="70">+E24&amp;": "&amp;J24</f>
        <v>Nacional: Chile</v>
      </c>
      <c r="V24" s="38" t="s">
        <v>10544</v>
      </c>
      <c r="W24" s="23" t="str">
        <f t="shared" si="63"/>
        <v>LINK</v>
      </c>
      <c r="X24" s="65" t="str">
        <f t="shared" si="13"/>
        <v>CHL</v>
      </c>
      <c r="Y24" s="22" t="s">
        <v>10274</v>
      </c>
      <c r="Z24" s="88" t="str">
        <f>+"Mapa que muestra la frecuencia de "&amp;F24&amp;" desagregada por comuna en la región "&amp;J24&amp;", de acuerdo a los datos publicados por la "&amp;AL24&amp;" de Chile para el "&amp;O24</f>
        <v>Mapa que muestra la frecuencia de Variación Trimestral de Sentencias Dictadas (%) desagregada por comuna en la región Chile, de acuerdo a los datos publicados por la Poder Judicial de Chile para el Periodo 2013-2019</v>
      </c>
      <c r="AA24" s="68">
        <f t="shared" ref="AA24:AF24" si="71">+AA23</f>
        <v>44363</v>
      </c>
      <c r="AB24" s="65" t="str">
        <f t="shared" si="71"/>
        <v>Español</v>
      </c>
      <c r="AC24" s="65" t="str">
        <f t="shared" si="71"/>
        <v>Patricio</v>
      </c>
      <c r="AD24" s="65" t="str">
        <f t="shared" si="71"/>
        <v>No Aplica</v>
      </c>
      <c r="AE24" s="65" t="str">
        <f t="shared" si="71"/>
        <v>No Aplica</v>
      </c>
      <c r="AF24" s="65" t="str">
        <f t="shared" si="71"/>
        <v>No Aplica</v>
      </c>
      <c r="AG24" s="69">
        <f>+VLOOKUP($P24,Parametros[[nombre]:[Columna1]],5,0)</f>
        <v>116</v>
      </c>
      <c r="AH24" s="69">
        <f t="shared" si="49"/>
        <v>1</v>
      </c>
      <c r="AI24" s="69">
        <f>+VLOOKUP($N24,Territorio[[nombre]:[Columna1]],7,0)</f>
        <v>38</v>
      </c>
      <c r="AJ24" s="69">
        <f>+VLOOKUP(O24,Temporalidad[[nombre]:[Columna1]],7,0)</f>
        <v>1779</v>
      </c>
      <c r="AK24" s="69">
        <f>+VLOOKUP(LEFT($D24,2),Tipo_Gráfico[[id2]:[Tipo Gráfico]],3,0)</f>
        <v>1</v>
      </c>
      <c r="AL24" s="38" t="s">
        <v>14148</v>
      </c>
      <c r="AM24" s="65" t="s">
        <v>24</v>
      </c>
      <c r="AN24" s="65" t="s">
        <v>24</v>
      </c>
      <c r="AO24" s="65" t="s">
        <v>24</v>
      </c>
      <c r="AP24" s="70">
        <f>VLOOKUP($AC24,Responsables[],3,0)</f>
        <v>10</v>
      </c>
      <c r="AQ24" s="70">
        <f>VLOOKUP($R24,unidad_medida[[#All],[nombre]:[Columna1]],5,0)</f>
        <v>73</v>
      </c>
    </row>
    <row r="25" spans="1:43" ht="41.4" x14ac:dyDescent="0.3">
      <c r="A25" s="56" t="str">
        <f t="shared" ref="A25:A28" si="72">+D25&amp;"|FILT:"&amp;E25&amp;"| MUES:"&amp;G25&amp;"|"&amp;F25&amp;"|"&amp;O25&amp;"|"&amp;H25</f>
        <v>GR 22|FILT:Nacional| MUES:Variación (%)|Variación Trimestral de Sentencias Dictadas (%)|Periodo 2013-2019|región</v>
      </c>
      <c r="B25" s="94" t="str">
        <f t="shared" si="58"/>
        <v>LINK</v>
      </c>
      <c r="C25" s="48">
        <v>1</v>
      </c>
      <c r="D25" s="49" t="s">
        <v>10560</v>
      </c>
      <c r="E25" s="95" t="s">
        <v>7592</v>
      </c>
      <c r="F25" s="50" t="s">
        <v>14162</v>
      </c>
      <c r="G25" s="42" t="s">
        <v>10501</v>
      </c>
      <c r="H25" s="50" t="s">
        <v>10570</v>
      </c>
      <c r="I25" s="40"/>
      <c r="J25" s="98" t="s">
        <v>114</v>
      </c>
      <c r="K25" s="57"/>
      <c r="L25" s="57"/>
      <c r="M25" s="90" t="str">
        <f t="shared" ref="M25:M28" si="73">"Mapa de "&amp;G25&amp;" de "&amp;F25&amp;" en la "&amp;E25&amp;K35&amp;" "&amp;J25&amp;" para el "&amp;O25</f>
        <v>Mapa de Variación (%) de Variación Trimestral de Sentencias Dictadas (%) en la Nacional Chile para el Periodo 2013-2019</v>
      </c>
      <c r="N25" s="38" t="str">
        <f t="shared" si="3"/>
        <v>Chile</v>
      </c>
      <c r="O25" s="22" t="s">
        <v>10750</v>
      </c>
      <c r="P25" s="22" t="s">
        <v>10538</v>
      </c>
      <c r="Q25" s="31">
        <f>+IF($E25="PRODUCTO",VLOOKUP(J25,#REF!,9,0)&amp;"000",IF($E25="CATEGORÍA",VLOOKUP(J25,#REF!,7,0),$Q$1))</f>
        <v>220104005</v>
      </c>
      <c r="R25" s="22" t="str">
        <f>+R24</f>
        <v>casos</v>
      </c>
      <c r="S25" s="38" t="str">
        <f t="shared" si="4"/>
        <v>Variación Trimestral de Sentencias Dictadas (%) | Filtra: Nacional| Muestra:Variación (%)| en la Nacional de Chile|Periodo 2013-2019</v>
      </c>
      <c r="T25" s="71" t="str">
        <f t="shared" ref="T25:T28" si="74">+S25</f>
        <v>Variación Trimestral de Sentencias Dictadas (%) | Filtra: Nacional| Muestra:Variación (%)| en la Nacional de Chile|Periodo 2013-2019</v>
      </c>
      <c r="U25" s="72" t="str">
        <f t="shared" si="70"/>
        <v>Nacional: Chile</v>
      </c>
      <c r="V25" s="38" t="s">
        <v>10545</v>
      </c>
      <c r="W25" s="23" t="str">
        <f t="shared" si="63"/>
        <v>LINK</v>
      </c>
      <c r="X25" s="65" t="str">
        <f t="shared" si="13"/>
        <v>CHL</v>
      </c>
      <c r="Y25" s="22" t="s">
        <v>10274</v>
      </c>
      <c r="Z25" s="88" t="str">
        <f t="shared" ref="Z25:Z28" si="75">+"Mapa que muestra la frecuencia de "&amp;F25&amp;" desagregada por comuna en la región "&amp;J25&amp;", de acuerdo a los datos publicados por la "&amp;AL25&amp;" de Chile para el "&amp;O25</f>
        <v>Mapa que muestra la frecuencia de Variación Trimestral de Sentencias Dictadas (%) desagregada por comuna en la región Chile, de acuerdo a los datos publicados por la Poder Judicial de Chile para el Periodo 2013-2019</v>
      </c>
      <c r="AA25" s="68">
        <f t="shared" ref="AA25:AF25" si="76">+AA24</f>
        <v>44363</v>
      </c>
      <c r="AB25" s="65" t="str">
        <f t="shared" si="76"/>
        <v>Español</v>
      </c>
      <c r="AC25" s="65" t="str">
        <f t="shared" si="76"/>
        <v>Patricio</v>
      </c>
      <c r="AD25" s="65" t="str">
        <f t="shared" si="76"/>
        <v>No Aplica</v>
      </c>
      <c r="AE25" s="65" t="str">
        <f t="shared" si="76"/>
        <v>No Aplica</v>
      </c>
      <c r="AF25" s="65" t="str">
        <f t="shared" si="76"/>
        <v>No Aplica</v>
      </c>
      <c r="AG25" s="69">
        <f>+VLOOKUP($P25,Parametros[[nombre]:[Columna1]],5,0)</f>
        <v>119</v>
      </c>
      <c r="AH25" s="69">
        <f t="shared" si="49"/>
        <v>1</v>
      </c>
      <c r="AI25" s="69">
        <f>+VLOOKUP($N25,Territorio[[nombre]:[Columna1]],7,0)</f>
        <v>38</v>
      </c>
      <c r="AJ25" s="69">
        <f>+VLOOKUP(O25,Temporalidad[[nombre]:[Columna1]],7,0)</f>
        <v>1779</v>
      </c>
      <c r="AK25" s="69">
        <f>+VLOOKUP(LEFT($D25,2),Tipo_Gráfico[[id2]:[Tipo Gráfico]],3,0)</f>
        <v>1</v>
      </c>
      <c r="AL25" s="38" t="s">
        <v>14148</v>
      </c>
      <c r="AM25" s="65" t="str">
        <f>+AM24</f>
        <v>No Aplica</v>
      </c>
      <c r="AN25" s="65" t="str">
        <f>+AN24</f>
        <v>No Aplica</v>
      </c>
      <c r="AO25" s="65" t="str">
        <f>+AO24</f>
        <v>No Aplica</v>
      </c>
      <c r="AP25" s="70">
        <f>VLOOKUP($AC25,Responsables[],3,0)</f>
        <v>10</v>
      </c>
      <c r="AQ25" s="70">
        <f>VLOOKUP($R25,unidad_medida[[#All],[nombre]:[Columna1]],5,0)</f>
        <v>73</v>
      </c>
    </row>
    <row r="26" spans="1:43" ht="51" x14ac:dyDescent="0.3">
      <c r="A26" s="97" t="str">
        <f t="shared" si="72"/>
        <v>GR 23|FILT:Delito| MUES:región|Mapa de Sentencias Dictadas Acumuladas|Periodo 2013-2019|</v>
      </c>
      <c r="B26" s="94" t="str">
        <f>"https://analytics.zoho.com/open-view/2395394000007052599?ZOHO_CRITERIA=%22Trasposicion_27.8%22.%22id_categoria%22%3D"&amp;Estructura!$P$1</f>
        <v>https://analytics.zoho.com/open-view/2395394000007052599?ZOHO_CRITERIA=%22Trasposicion_27.8%22.%22id_categoria%22%3D270101001</v>
      </c>
      <c r="C26" s="48">
        <v>6</v>
      </c>
      <c r="D26" s="49" t="s">
        <v>10561</v>
      </c>
      <c r="E26" s="95" t="s">
        <v>14149</v>
      </c>
      <c r="F26" s="50" t="s">
        <v>14164</v>
      </c>
      <c r="G26" s="42" t="s">
        <v>10570</v>
      </c>
      <c r="H26" s="50"/>
      <c r="I26" s="40"/>
      <c r="J26" s="98" t="s">
        <v>10661</v>
      </c>
      <c r="K26" s="57"/>
      <c r="L26" s="57"/>
      <c r="M26" s="90" t="str">
        <f t="shared" si="73"/>
        <v>Mapa de región de Mapa de Sentencias Dictadas Acumuladas en la Delito Apremios Ilegítimos Violación, Abuso Sexual Agravado, Otros para el Periodo 2013-2019</v>
      </c>
      <c r="N26" s="38" t="str">
        <f t="shared" si="3"/>
        <v>Apremios Ilegítimos Violación, Abuso Sexual Agravado, Otros</v>
      </c>
      <c r="O26" s="22" t="s">
        <v>10750</v>
      </c>
      <c r="P26" s="22" t="s">
        <v>10264</v>
      </c>
      <c r="Q26" s="31">
        <f>+IF($E26="PRODUCTO",VLOOKUP(J26,#REF!,9,0)&amp;"000",IF($E26="CATEGORÍA",VLOOKUP(J26,#REF!,7,0),$Q$1))</f>
        <v>220104005</v>
      </c>
      <c r="R26" s="22" t="str">
        <f t="shared" ref="R26:R32" si="77">+R25</f>
        <v>casos</v>
      </c>
      <c r="S26" s="38" t="str">
        <f t="shared" si="4"/>
        <v>Mapa de Sentencias Dictadas Acumuladas | Filtra: Delito| Muestra:región| en la Delito de Apremios Ilegítimos Violación, Abuso Sexual Agravado, Otros|Periodo 2013-2019</v>
      </c>
      <c r="T26" s="71" t="str">
        <f t="shared" si="74"/>
        <v>Mapa de Sentencias Dictadas Acumuladas | Filtra: Delito| Muestra:región| en la Delito de Apremios Ilegítimos Violación, Abuso Sexual Agravado, Otros|Periodo 2013-2019</v>
      </c>
      <c r="U26" s="72" t="str">
        <f t="shared" si="70"/>
        <v>Delito: Apremios Ilegítimos Violación, Abuso Sexual Agravado, Otros</v>
      </c>
      <c r="V26" s="38" t="s">
        <v>10546</v>
      </c>
      <c r="W26" s="23" t="str">
        <f t="shared" ref="W26:W28" si="78">HYPERLINK(B26,B26)</f>
        <v>https://analytics.zoho.com/open-view/2395394000007052599?ZOHO_CRITERIA=%22Trasposicion_27.8%22.%22id_categoria%22%3D270101001</v>
      </c>
      <c r="X26" s="65" t="str">
        <f t="shared" si="13"/>
        <v>CHL</v>
      </c>
      <c r="Y26" s="22" t="s">
        <v>10274</v>
      </c>
      <c r="Z26" s="88" t="str">
        <f t="shared" si="75"/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26" s="68">
        <f t="shared" ref="AA26:AF26" si="79">+AA25</f>
        <v>44363</v>
      </c>
      <c r="AB26" s="65" t="str">
        <f t="shared" si="79"/>
        <v>Español</v>
      </c>
      <c r="AC26" s="65" t="str">
        <f t="shared" si="79"/>
        <v>Patricio</v>
      </c>
      <c r="AD26" s="65" t="str">
        <f t="shared" si="79"/>
        <v>No Aplica</v>
      </c>
      <c r="AE26" s="65" t="str">
        <f t="shared" si="79"/>
        <v>No Aplica</v>
      </c>
      <c r="AF26" s="65" t="str">
        <f t="shared" si="79"/>
        <v>No Aplica</v>
      </c>
      <c r="AG26" s="69">
        <f>+VLOOKUP($P26,Parametros[[nombre]:[Columna1]],5,0)</f>
        <v>114</v>
      </c>
      <c r="AH26" s="69">
        <f t="shared" si="49"/>
        <v>1</v>
      </c>
      <c r="AI26" s="69" t="e">
        <f>+VLOOKUP($N26,Territorio[[nombre]:[Columna1]],7,0)</f>
        <v>#N/A</v>
      </c>
      <c r="AJ26" s="69">
        <f>+VLOOKUP(O26,Temporalidad[[nombre]:[Columna1]],7,0)</f>
        <v>1779</v>
      </c>
      <c r="AK26" s="69">
        <f>+VLOOKUP(LEFT($D26,2),Tipo_Gráfico[[id2]:[Tipo Gráfico]],3,0)</f>
        <v>1</v>
      </c>
      <c r="AL26" s="38" t="s">
        <v>14148</v>
      </c>
      <c r="AM26" s="65" t="str">
        <f t="shared" ref="AM26:AO26" si="80">+AM25</f>
        <v>No Aplica</v>
      </c>
      <c r="AN26" s="65" t="str">
        <f t="shared" si="80"/>
        <v>No Aplica</v>
      </c>
      <c r="AO26" s="65" t="str">
        <f t="shared" si="80"/>
        <v>No Aplica</v>
      </c>
      <c r="AP26" s="70">
        <f>VLOOKUP($AC26,Responsables[],3,0)</f>
        <v>10</v>
      </c>
      <c r="AQ26" s="70">
        <f>VLOOKUP($R26,unidad_medida[[#All],[nombre]:[Columna1]],5,0)</f>
        <v>73</v>
      </c>
    </row>
    <row r="27" spans="1:43" ht="51" x14ac:dyDescent="0.3">
      <c r="A27" s="97" t="str">
        <f t="shared" si="72"/>
        <v>GR 24|FILT:Delito| MUES:región|Mapa de Sentencias Dictadas|Periodo 2013-2019|</v>
      </c>
      <c r="B27" s="94" t="str">
        <f>"https://analytics.zoho.com/open-view/2395394000007052862?ZOHO_CRITERIA=%22Trasposicion_27.8%22.%22id_categoria%22%3D"&amp;Estructura!$P$1</f>
        <v>https://analytics.zoho.com/open-view/2395394000007052862?ZOHO_CRITERIA=%22Trasposicion_27.8%22.%22id_categoria%22%3D270101001</v>
      </c>
      <c r="C27" s="48">
        <v>6</v>
      </c>
      <c r="D27" s="49" t="s">
        <v>10562</v>
      </c>
      <c r="E27" s="95" t="s">
        <v>14149</v>
      </c>
      <c r="F27" s="50" t="s">
        <v>14163</v>
      </c>
      <c r="G27" s="42" t="s">
        <v>10570</v>
      </c>
      <c r="H27" s="42"/>
      <c r="I27" s="40"/>
      <c r="J27" s="98" t="s">
        <v>10661</v>
      </c>
      <c r="K27" s="57"/>
      <c r="L27" s="57"/>
      <c r="M27" s="90" t="str">
        <f t="shared" si="73"/>
        <v>Mapa de región de Mapa de Sentencias Dictadas en la Delito Apremios Ilegítimos Violación, Abuso Sexual Agravado, Otros para el Periodo 2013-2019</v>
      </c>
      <c r="N27" s="38" t="str">
        <f t="shared" si="3"/>
        <v>Apremios Ilegítimos Violación, Abuso Sexual Agravado, Otros</v>
      </c>
      <c r="O27" s="22" t="s">
        <v>10750</v>
      </c>
      <c r="P27" s="22" t="s">
        <v>10266</v>
      </c>
      <c r="Q27" s="31">
        <f>+IF($E27="PRODUCTO",VLOOKUP(J27,#REF!,9,0)&amp;"000",IF($E27="CATEGORÍA",VLOOKUP(J27,#REF!,7,0),$Q$1))</f>
        <v>220104005</v>
      </c>
      <c r="R27" s="22" t="str">
        <f t="shared" si="77"/>
        <v>casos</v>
      </c>
      <c r="S27" s="38" t="str">
        <f t="shared" si="4"/>
        <v>Mapa de Sentencias Dictadas | Filtra: Delito| Muestra:región| en la Delito de Apremios Ilegítimos Violación, Abuso Sexual Agravado, Otros|Periodo 2013-2019</v>
      </c>
      <c r="T27" s="71" t="str">
        <f t="shared" si="74"/>
        <v>Mapa de Sentencias Dictadas | Filtra: Delito| Muestra:región| en la Delito de Apremios Ilegítimos Violación, Abuso Sexual Agravado, Otros|Periodo 2013-2019</v>
      </c>
      <c r="U27" s="72" t="str">
        <f t="shared" si="70"/>
        <v>Delito: Apremios Ilegítimos Violación, Abuso Sexual Agravado, Otros</v>
      </c>
      <c r="V27" s="38" t="s">
        <v>10547</v>
      </c>
      <c r="W27" s="23" t="str">
        <f t="shared" si="78"/>
        <v>https://analytics.zoho.com/open-view/2395394000007052862?ZOHO_CRITERIA=%22Trasposicion_27.8%22.%22id_categoria%22%3D270101001</v>
      </c>
      <c r="X27" s="65" t="str">
        <f t="shared" si="13"/>
        <v>CHL</v>
      </c>
      <c r="Y27" s="22" t="s">
        <v>10274</v>
      </c>
      <c r="Z27" s="88" t="str">
        <f t="shared" si="75"/>
        <v>Mapa que muestra la frecuencia de Mapa de Sentencias Dictadas desagregada por comuna en la región Apremios Ilegítimos Violación, Abuso Sexual Agravado, Otros, de acuerdo a los datos publicados por la Poder Judicial de Chile para el Periodo 2013-2019</v>
      </c>
      <c r="AA27" s="68">
        <f t="shared" ref="AA27:AF27" si="81">+AA26</f>
        <v>44363</v>
      </c>
      <c r="AB27" s="65" t="str">
        <f t="shared" si="81"/>
        <v>Español</v>
      </c>
      <c r="AC27" s="65" t="str">
        <f t="shared" si="81"/>
        <v>Patricio</v>
      </c>
      <c r="AD27" s="65" t="str">
        <f t="shared" si="81"/>
        <v>No Aplica</v>
      </c>
      <c r="AE27" s="65" t="str">
        <f t="shared" si="81"/>
        <v>No Aplica</v>
      </c>
      <c r="AF27" s="65" t="str">
        <f t="shared" si="81"/>
        <v>No Aplica</v>
      </c>
      <c r="AG27" s="69">
        <f>+VLOOKUP($P27,Parametros[[nombre]:[Columna1]],5,0)</f>
        <v>115</v>
      </c>
      <c r="AH27" s="69">
        <f t="shared" si="49"/>
        <v>1</v>
      </c>
      <c r="AI27" s="69" t="e">
        <f>+VLOOKUP($N27,Territorio[[nombre]:[Columna1]],7,0)</f>
        <v>#N/A</v>
      </c>
      <c r="AJ27" s="69">
        <f>+VLOOKUP(O27,Temporalidad[[nombre]:[Columna1]],7,0)</f>
        <v>1779</v>
      </c>
      <c r="AK27" s="69">
        <f>+VLOOKUP(LEFT($D27,2),Tipo_Gráfico[[id2]:[Tipo Gráfico]],3,0)</f>
        <v>1</v>
      </c>
      <c r="AL27" s="38" t="s">
        <v>14148</v>
      </c>
      <c r="AM27" s="65" t="str">
        <f t="shared" ref="AM27:AO27" si="82">+AM26</f>
        <v>No Aplica</v>
      </c>
      <c r="AN27" s="65" t="str">
        <f t="shared" si="82"/>
        <v>No Aplica</v>
      </c>
      <c r="AO27" s="65" t="str">
        <f t="shared" si="82"/>
        <v>No Aplica</v>
      </c>
      <c r="AP27" s="70">
        <f>VLOOKUP($AC27,Responsables[],3,0)</f>
        <v>10</v>
      </c>
      <c r="AQ27" s="70">
        <f>VLOOKUP($R27,unidad_medida[[#All],[nombre]:[Columna1]],5,0)</f>
        <v>73</v>
      </c>
    </row>
    <row r="28" spans="1:43" ht="40.799999999999997" x14ac:dyDescent="0.3">
      <c r="A28" s="56" t="str">
        <f t="shared" si="72"/>
        <v>GR 25|FILT:| MUES:||Periodo 2013-2019|</v>
      </c>
      <c r="B28" s="94" t="str">
        <f>"LINK"&amp;Estructura!$B$1</f>
        <v>LINK13</v>
      </c>
      <c r="C28" s="48"/>
      <c r="D28" s="49" t="s">
        <v>10563</v>
      </c>
      <c r="E28" s="95"/>
      <c r="F28" s="50"/>
      <c r="G28" s="42"/>
      <c r="H28" s="50"/>
      <c r="I28" s="40"/>
      <c r="J28" s="98" t="s">
        <v>7580</v>
      </c>
      <c r="K28" s="57"/>
      <c r="L28" s="57"/>
      <c r="M28" s="90" t="str">
        <f t="shared" si="73"/>
        <v>Mapa de  de  en la  Metropolitana para el Periodo 2013-2019</v>
      </c>
      <c r="N28" s="38" t="str">
        <f t="shared" si="3"/>
        <v>Metropolitana</v>
      </c>
      <c r="O28" s="22" t="s">
        <v>10750</v>
      </c>
      <c r="P28" s="22" t="s">
        <v>6234</v>
      </c>
      <c r="Q28" s="31">
        <f>+IF($E28="PRODUCTO",VLOOKUP(J28,#REF!,9,0)&amp;"000",IF($E28="CATEGORÍA",VLOOKUP(J28,#REF!,7,0),$Q$1))</f>
        <v>220104005</v>
      </c>
      <c r="R28" s="22" t="str">
        <f t="shared" si="77"/>
        <v>casos</v>
      </c>
      <c r="S28" s="38" t="str">
        <f t="shared" si="4"/>
        <v xml:space="preserve"> | Filtra: | Muestra:| en la  de Metropolitana|Periodo 2013-2019</v>
      </c>
      <c r="T28" s="71" t="str">
        <f t="shared" si="74"/>
        <v xml:space="preserve"> | Filtra: | Muestra:| en la  de Metropolitana|Periodo 2013-2019</v>
      </c>
      <c r="U28" s="72" t="str">
        <f t="shared" si="70"/>
        <v>: Metropolitana</v>
      </c>
      <c r="V28" s="38" t="s">
        <v>10564</v>
      </c>
      <c r="W28" s="23" t="str">
        <f t="shared" si="78"/>
        <v>LINK13</v>
      </c>
      <c r="X28" s="65" t="str">
        <f t="shared" si="13"/>
        <v>CHL</v>
      </c>
      <c r="Y28" s="22" t="s">
        <v>10274</v>
      </c>
      <c r="Z28" s="88" t="str">
        <f t="shared" si="75"/>
        <v>Mapa que muestra la frecuencia de  desagregada por comuna en la región Metropolitana, de acuerdo a los datos publicados por la Poder Judicial de Chile para el Periodo 2013-2019</v>
      </c>
      <c r="AA28" s="68">
        <f t="shared" ref="AA28:AF28" si="83">+AA27</f>
        <v>44363</v>
      </c>
      <c r="AB28" s="65" t="str">
        <f t="shared" si="83"/>
        <v>Español</v>
      </c>
      <c r="AC28" s="65" t="str">
        <f t="shared" si="83"/>
        <v>Patricio</v>
      </c>
      <c r="AD28" s="65" t="str">
        <f t="shared" si="83"/>
        <v>No Aplica</v>
      </c>
      <c r="AE28" s="65" t="str">
        <f t="shared" si="83"/>
        <v>No Aplica</v>
      </c>
      <c r="AF28" s="65" t="str">
        <f t="shared" si="83"/>
        <v>No Aplica</v>
      </c>
      <c r="AG28" s="69">
        <f>+VLOOKUP($P28,Parametros[[nombre]:[Columna1]],5,0)</f>
        <v>11</v>
      </c>
      <c r="AH28" s="69">
        <f t="shared" si="49"/>
        <v>1</v>
      </c>
      <c r="AI28" s="69">
        <f>+VLOOKUP($N28,Territorio[[nombre]:[Columna1]],7,0)</f>
        <v>251</v>
      </c>
      <c r="AJ28" s="69">
        <f>+VLOOKUP(O28,Temporalidad[[nombre]:[Columna1]],7,0)</f>
        <v>1779</v>
      </c>
      <c r="AK28" s="69">
        <f>+VLOOKUP(LEFT($D28,2),Tipo_Gráfico[[id2]:[Tipo Gráfico]],3,0)</f>
        <v>1</v>
      </c>
      <c r="AL28" s="38" t="s">
        <v>14148</v>
      </c>
      <c r="AM28" s="65" t="str">
        <f t="shared" ref="AM28:AO28" si="84">+AM27</f>
        <v>No Aplica</v>
      </c>
      <c r="AN28" s="65" t="str">
        <f t="shared" si="84"/>
        <v>No Aplica</v>
      </c>
      <c r="AO28" s="65" t="str">
        <f t="shared" si="84"/>
        <v>No Aplica</v>
      </c>
      <c r="AP28" s="70">
        <f>VLOOKUP($AC28,Responsables[],3,0)</f>
        <v>10</v>
      </c>
      <c r="AQ28" s="70">
        <f>VLOOKUP($R28,unidad_medida[[#All],[nombre]:[Columna1]],5,0)</f>
        <v>73</v>
      </c>
    </row>
    <row r="29" spans="1:43" ht="30.6" x14ac:dyDescent="0.3">
      <c r="A29" s="56" t="str">
        <f t="shared" ref="A29:A32" si="85">+D29&amp;"|FILT:"&amp;E29&amp;"| MUES:"&amp;G29&amp;"|"&amp;F29&amp;"|"&amp;O29&amp;"|"&amp;H29</f>
        <v>GR 26|FILT:| MUES:||Periodo 2013-2019|</v>
      </c>
      <c r="B29" s="94" t="str">
        <f>"LINK"&amp;Estructura!$B$1</f>
        <v>LINK13</v>
      </c>
      <c r="C29" s="48"/>
      <c r="D29" s="49" t="s">
        <v>10566</v>
      </c>
      <c r="E29" s="54"/>
      <c r="F29" s="50"/>
      <c r="G29" s="42"/>
      <c r="H29" s="50"/>
      <c r="I29" s="40"/>
      <c r="J29" s="98" t="s">
        <v>114</v>
      </c>
      <c r="K29" s="57"/>
      <c r="L29" s="57"/>
      <c r="M29" s="83" t="str">
        <f>"Mapa de "&amp;G29&amp;" de "&amp;F29&amp;" a escala nacional, "&amp;K39&amp;" "&amp;J29&amp;", para el "&amp;O29</f>
        <v>Mapa de  de  a escala nacional,  Chile, para el Periodo 2013-2019</v>
      </c>
      <c r="N29" s="38" t="str">
        <f t="shared" si="3"/>
        <v>Chile</v>
      </c>
      <c r="O29" s="22" t="s">
        <v>10750</v>
      </c>
      <c r="P29" s="22" t="s">
        <v>6234</v>
      </c>
      <c r="Q29" s="31">
        <f>+IF($E29="PRODUCTO",VLOOKUP(J29,#REF!,9,0)&amp;"000",IF($E29="CATEGORÍA",VLOOKUP(J29,#REF!,7,0),$Q$1))</f>
        <v>220104005</v>
      </c>
      <c r="R29" s="22" t="str">
        <f t="shared" si="77"/>
        <v>casos</v>
      </c>
      <c r="S29" s="38" t="str">
        <f t="shared" si="4"/>
        <v xml:space="preserve"> | Filtra: | Muestra:| en la  de Chile|Periodo 2013-2019</v>
      </c>
      <c r="T29" s="71" t="str">
        <f t="shared" ref="T29:T32" si="86">+S29</f>
        <v xml:space="preserve"> | Filtra: | Muestra:| en la  de Chile|Periodo 2013-2019</v>
      </c>
      <c r="U29" s="72" t="str">
        <f t="shared" ref="U29:U32" si="87">+E29&amp;": "&amp;J29</f>
        <v>: Chile</v>
      </c>
      <c r="V29" s="38" t="s">
        <v>10544</v>
      </c>
      <c r="W29" s="23" t="str">
        <f t="shared" ref="W29:W32" si="88">HYPERLINK(B29,B29)</f>
        <v>LINK13</v>
      </c>
      <c r="X29" s="65" t="str">
        <f t="shared" si="13"/>
        <v>CHL</v>
      </c>
      <c r="Y29" s="22" t="s">
        <v>7592</v>
      </c>
      <c r="Z29" s="89" t="str">
        <f>+"El mapa muestra la frecuencia de "&amp;F29&amp;", por región de "&amp;J29&amp;", basado en los datos publicados por el "&amp;AL29&amp;" de Chile para la "&amp;O29</f>
        <v>El mapa muestra la frecuencia de , por región de Chile, basado en los datos publicados por el Poder Judicial de Chile para la Periodo 2013-2019</v>
      </c>
      <c r="AA29" s="68">
        <f t="shared" ref="AA29:AF29" si="89">+AA28</f>
        <v>44363</v>
      </c>
      <c r="AB29" s="65" t="str">
        <f t="shared" si="89"/>
        <v>Español</v>
      </c>
      <c r="AC29" s="65" t="str">
        <f t="shared" si="89"/>
        <v>Patricio</v>
      </c>
      <c r="AD29" s="65" t="str">
        <f t="shared" si="89"/>
        <v>No Aplica</v>
      </c>
      <c r="AE29" s="65" t="str">
        <f t="shared" si="89"/>
        <v>No Aplica</v>
      </c>
      <c r="AF29" s="65" t="str">
        <f t="shared" si="89"/>
        <v>No Aplica</v>
      </c>
      <c r="AG29" s="69">
        <f>+VLOOKUP($P29,Parametros[[nombre]:[Columna1]],5,0)</f>
        <v>11</v>
      </c>
      <c r="AH29" s="69">
        <f t="shared" si="49"/>
        <v>1</v>
      </c>
      <c r="AI29" s="69">
        <f>+VLOOKUP($N29,Territorio[[nombre]:[Columna1]],7,0)</f>
        <v>38</v>
      </c>
      <c r="AJ29" s="69">
        <f>+VLOOKUP(O29,Temporalidad[[nombre]:[Columna1]],7,0)</f>
        <v>1779</v>
      </c>
      <c r="AK29" s="69">
        <f>+VLOOKUP(LEFT($D29,2),Tipo_Gráfico[[id2]:[Tipo Gráfico]],3,0)</f>
        <v>1</v>
      </c>
      <c r="AL29" s="38" t="s">
        <v>14148</v>
      </c>
      <c r="AM29" s="65" t="str">
        <f t="shared" ref="AM29:AO29" si="90">+AM28</f>
        <v>No Aplica</v>
      </c>
      <c r="AN29" s="65" t="str">
        <f t="shared" si="90"/>
        <v>No Aplica</v>
      </c>
      <c r="AO29" s="65" t="str">
        <f t="shared" si="90"/>
        <v>No Aplica</v>
      </c>
      <c r="AP29" s="70">
        <f>VLOOKUP($AC29,Responsables[],3,0)</f>
        <v>10</v>
      </c>
      <c r="AQ29" s="70">
        <f>VLOOKUP($R29,unidad_medida[[#All],[nombre]:[Columna1]],5,0)</f>
        <v>73</v>
      </c>
    </row>
    <row r="30" spans="1:43" ht="30.6" x14ac:dyDescent="0.3">
      <c r="A30" s="56" t="str">
        <f t="shared" si="85"/>
        <v>GR 27|FILT:| MUES:||Periodo 2013-2019|</v>
      </c>
      <c r="B30" s="94" t="str">
        <f>"LINK"&amp;Estructura!$B$1</f>
        <v>LINK13</v>
      </c>
      <c r="C30" s="48"/>
      <c r="D30" s="49" t="s">
        <v>10567</v>
      </c>
      <c r="E30" s="54"/>
      <c r="F30" s="50"/>
      <c r="G30" s="42"/>
      <c r="H30" s="50"/>
      <c r="I30" s="40"/>
      <c r="J30" s="98" t="s">
        <v>114</v>
      </c>
      <c r="K30" s="57"/>
      <c r="L30" s="57"/>
      <c r="M30" s="83" t="str">
        <f t="shared" ref="M30:M32" si="91">"Mapa de "&amp;G30&amp;" de "&amp;F30&amp;" a escala nacional, "&amp;K40&amp;" "&amp;J30&amp;", para el "&amp;O30</f>
        <v>Mapa de  de  a escala nacional,  Chile, para el Periodo 2013-2019</v>
      </c>
      <c r="N30" s="38" t="str">
        <f t="shared" si="3"/>
        <v>Chile</v>
      </c>
      <c r="O30" s="22" t="s">
        <v>10750</v>
      </c>
      <c r="P30" s="22" t="s">
        <v>6234</v>
      </c>
      <c r="Q30" s="31">
        <f>+IF($E30="PRODUCTO",VLOOKUP(J30,#REF!,9,0)&amp;"000",IF($E30="CATEGORÍA",VLOOKUP(J30,#REF!,7,0),$Q$1))</f>
        <v>220104005</v>
      </c>
      <c r="R30" s="22" t="str">
        <f t="shared" si="77"/>
        <v>casos</v>
      </c>
      <c r="S30" s="38" t="str">
        <f t="shared" si="4"/>
        <v xml:space="preserve"> | Filtra: | Muestra:| en la  de Chile|Periodo 2013-2019</v>
      </c>
      <c r="T30" s="71" t="str">
        <f t="shared" si="86"/>
        <v xml:space="preserve"> | Filtra: | Muestra:| en la  de Chile|Periodo 2013-2019</v>
      </c>
      <c r="U30" s="72" t="str">
        <f t="shared" si="87"/>
        <v>: Chile</v>
      </c>
      <c r="V30" s="38" t="s">
        <v>10545</v>
      </c>
      <c r="W30" s="23" t="str">
        <f t="shared" si="88"/>
        <v>LINK13</v>
      </c>
      <c r="X30" s="65" t="str">
        <f t="shared" si="13"/>
        <v>CHL</v>
      </c>
      <c r="Y30" s="22" t="s">
        <v>7592</v>
      </c>
      <c r="Z30" s="89" t="str">
        <f t="shared" ref="Z30:Z32" si="92">+"El mapa muestra la frecuencia de "&amp;F30&amp;", por región de "&amp;J30&amp;", basado en los datos publicados por el "&amp;AL30&amp;" de Chile para la "&amp;O30</f>
        <v>El mapa muestra la frecuencia de , por región de Chile, basado en los datos publicados por el Poder Judicial de Chile para la Periodo 2013-2019</v>
      </c>
      <c r="AA30" s="68">
        <f t="shared" ref="AA30:AF30" si="93">+AA29</f>
        <v>44363</v>
      </c>
      <c r="AB30" s="65" t="str">
        <f t="shared" si="93"/>
        <v>Español</v>
      </c>
      <c r="AC30" s="65" t="str">
        <f t="shared" si="93"/>
        <v>Patricio</v>
      </c>
      <c r="AD30" s="65" t="str">
        <f t="shared" si="93"/>
        <v>No Aplica</v>
      </c>
      <c r="AE30" s="65" t="str">
        <f t="shared" si="93"/>
        <v>No Aplica</v>
      </c>
      <c r="AF30" s="65" t="str">
        <f t="shared" si="93"/>
        <v>No Aplica</v>
      </c>
      <c r="AG30" s="69">
        <f>+VLOOKUP($P30,Parametros[[nombre]:[Columna1]],5,0)</f>
        <v>11</v>
      </c>
      <c r="AH30" s="69">
        <f t="shared" si="49"/>
        <v>1</v>
      </c>
      <c r="AI30" s="69">
        <f>+VLOOKUP($N30,Territorio[[nombre]:[Columna1]],7,0)</f>
        <v>38</v>
      </c>
      <c r="AJ30" s="69">
        <f>+VLOOKUP(O30,Temporalidad[[nombre]:[Columna1]],7,0)</f>
        <v>1779</v>
      </c>
      <c r="AK30" s="69">
        <f>+VLOOKUP(LEFT($D30,2),Tipo_Gráfico[[id2]:[Tipo Gráfico]],3,0)</f>
        <v>1</v>
      </c>
      <c r="AL30" s="38" t="s">
        <v>14148</v>
      </c>
      <c r="AM30" s="65" t="str">
        <f t="shared" ref="AM30:AO30" si="94">+AM29</f>
        <v>No Aplica</v>
      </c>
      <c r="AN30" s="65" t="str">
        <f t="shared" si="94"/>
        <v>No Aplica</v>
      </c>
      <c r="AO30" s="65" t="str">
        <f t="shared" si="94"/>
        <v>No Aplica</v>
      </c>
      <c r="AP30" s="70">
        <f>VLOOKUP($AC30,Responsables[],3,0)</f>
        <v>10</v>
      </c>
      <c r="AQ30" s="70">
        <f>VLOOKUP($R30,unidad_medida[[#All],[nombre]:[Columna1]],5,0)</f>
        <v>73</v>
      </c>
    </row>
    <row r="31" spans="1:43" ht="30.6" x14ac:dyDescent="0.3">
      <c r="A31" s="56" t="str">
        <f t="shared" si="85"/>
        <v>GR 28|FILT:| MUES:||Periodo 2013-2019|</v>
      </c>
      <c r="B31" s="94" t="str">
        <f>"LINK"&amp;Estructura!$B$1</f>
        <v>LINK13</v>
      </c>
      <c r="C31" s="48"/>
      <c r="D31" s="49" t="s">
        <v>10568</v>
      </c>
      <c r="E31" s="54"/>
      <c r="F31" s="50"/>
      <c r="G31" s="42"/>
      <c r="H31" s="50"/>
      <c r="I31" s="40"/>
      <c r="J31" s="98" t="s">
        <v>114</v>
      </c>
      <c r="K31" s="57"/>
      <c r="L31" s="57"/>
      <c r="M31" s="83" t="str">
        <f t="shared" si="91"/>
        <v>Mapa de  de  a escala nacional,  Chile, para el Periodo 2013-2019</v>
      </c>
      <c r="N31" s="38" t="str">
        <f t="shared" si="3"/>
        <v>Chile</v>
      </c>
      <c r="O31" s="22" t="s">
        <v>10750</v>
      </c>
      <c r="P31" s="22" t="s">
        <v>6234</v>
      </c>
      <c r="Q31" s="31">
        <f>+IF($E31="PRODUCTO",VLOOKUP(J31,#REF!,9,0)&amp;"000",IF($E31="CATEGORÍA",VLOOKUP(J31,#REF!,7,0),$Q$1))</f>
        <v>220104005</v>
      </c>
      <c r="R31" s="22" t="str">
        <f t="shared" si="77"/>
        <v>casos</v>
      </c>
      <c r="S31" s="38" t="str">
        <f t="shared" si="4"/>
        <v xml:space="preserve"> | Filtra: | Muestra:| en la  de Chile|Periodo 2013-2019</v>
      </c>
      <c r="T31" s="71" t="str">
        <f t="shared" si="86"/>
        <v xml:space="preserve"> | Filtra: | Muestra:| en la  de Chile|Periodo 2013-2019</v>
      </c>
      <c r="U31" s="72" t="str">
        <f t="shared" si="87"/>
        <v>: Chile</v>
      </c>
      <c r="V31" s="38" t="s">
        <v>10546</v>
      </c>
      <c r="W31" s="23" t="str">
        <f t="shared" si="88"/>
        <v>LINK13</v>
      </c>
      <c r="X31" s="65" t="str">
        <f t="shared" si="13"/>
        <v>CHL</v>
      </c>
      <c r="Y31" s="22" t="s">
        <v>7592</v>
      </c>
      <c r="Z31" s="89" t="str">
        <f t="shared" si="92"/>
        <v>El mapa muestra la frecuencia de , por región de Chile, basado en los datos publicados por el Poder Judicial de Chile para la Periodo 2013-2019</v>
      </c>
      <c r="AA31" s="68">
        <f t="shared" ref="AA31:AF31" si="95">+AA30</f>
        <v>44363</v>
      </c>
      <c r="AB31" s="65" t="str">
        <f t="shared" si="95"/>
        <v>Español</v>
      </c>
      <c r="AC31" s="65" t="str">
        <f t="shared" si="95"/>
        <v>Patricio</v>
      </c>
      <c r="AD31" s="65" t="str">
        <f t="shared" si="95"/>
        <v>No Aplica</v>
      </c>
      <c r="AE31" s="65" t="str">
        <f t="shared" si="95"/>
        <v>No Aplica</v>
      </c>
      <c r="AF31" s="65" t="str">
        <f t="shared" si="95"/>
        <v>No Aplica</v>
      </c>
      <c r="AG31" s="69">
        <f>+VLOOKUP($P31,Parametros[[nombre]:[Columna1]],5,0)</f>
        <v>11</v>
      </c>
      <c r="AH31" s="69">
        <f t="shared" si="49"/>
        <v>1</v>
      </c>
      <c r="AI31" s="69">
        <f>+VLOOKUP($N31,Territorio[[nombre]:[Columna1]],7,0)</f>
        <v>38</v>
      </c>
      <c r="AJ31" s="69">
        <f>+VLOOKUP(O31,Temporalidad[[nombre]:[Columna1]],7,0)</f>
        <v>1779</v>
      </c>
      <c r="AK31" s="69">
        <f>+VLOOKUP(LEFT($D31,2),Tipo_Gráfico[[id2]:[Tipo Gráfico]],3,0)</f>
        <v>1</v>
      </c>
      <c r="AL31" s="38" t="s">
        <v>14148</v>
      </c>
      <c r="AM31" s="65" t="str">
        <f t="shared" ref="AM31:AO31" si="96">+AM30</f>
        <v>No Aplica</v>
      </c>
      <c r="AN31" s="65" t="str">
        <f t="shared" si="96"/>
        <v>No Aplica</v>
      </c>
      <c r="AO31" s="65" t="str">
        <f t="shared" si="96"/>
        <v>No Aplica</v>
      </c>
      <c r="AP31" s="70">
        <f>VLOOKUP($AC31,Responsables[],3,0)</f>
        <v>10</v>
      </c>
      <c r="AQ31" s="70">
        <f>VLOOKUP($R31,unidad_medida[[#All],[nombre]:[Columna1]],5,0)</f>
        <v>73</v>
      </c>
    </row>
    <row r="32" spans="1:43" ht="30.6" x14ac:dyDescent="0.3">
      <c r="A32" s="56" t="str">
        <f t="shared" si="85"/>
        <v>GR 29|FILT:Nacional| MUES:Frecuencia|Mapa Detenciones por violación|Periodo 2013-2019|</v>
      </c>
      <c r="B32" s="94" t="str">
        <f>"LINK"&amp;Estructura!$B$1</f>
        <v>LINK13</v>
      </c>
      <c r="C32" s="48"/>
      <c r="D32" s="49" t="s">
        <v>10569</v>
      </c>
      <c r="E32" s="54" t="s">
        <v>7592</v>
      </c>
      <c r="F32" s="50" t="s">
        <v>10571</v>
      </c>
      <c r="G32" s="42" t="s">
        <v>6269</v>
      </c>
      <c r="H32" s="50"/>
      <c r="I32" s="40"/>
      <c r="J32" s="98" t="s">
        <v>114</v>
      </c>
      <c r="K32" s="57"/>
      <c r="L32" s="57"/>
      <c r="M32" s="83" t="str">
        <f t="shared" si="91"/>
        <v>Mapa de Frecuencia de Mapa Detenciones por violación a escala nacional,  Chile, para el Periodo 2013-2019</v>
      </c>
      <c r="N32" s="38" t="str">
        <f t="shared" si="3"/>
        <v>Chile</v>
      </c>
      <c r="O32" s="22" t="s">
        <v>10750</v>
      </c>
      <c r="P32" s="22" t="s">
        <v>6234</v>
      </c>
      <c r="Q32" s="31">
        <f>+IF($E32="PRODUCTO",VLOOKUP(J32,#REF!,9,0)&amp;"000",IF($E32="CATEGORÍA",VLOOKUP(J32,#REF!,7,0),$Q$1))</f>
        <v>220104005</v>
      </c>
      <c r="R32" s="22" t="str">
        <f t="shared" si="77"/>
        <v>casos</v>
      </c>
      <c r="S32" s="38" t="str">
        <f t="shared" si="4"/>
        <v>Mapa Detenciones por violación | Filtra: Nacional| Muestra:Frecuencia| en la Nacional de Chile|Periodo 2013-2019</v>
      </c>
      <c r="T32" s="71" t="str">
        <f t="shared" si="86"/>
        <v>Mapa Detenciones por violación | Filtra: Nacional| Muestra:Frecuencia| en la Nacional de Chile|Periodo 2013-2019</v>
      </c>
      <c r="U32" s="72" t="str">
        <f t="shared" si="87"/>
        <v>Nacional: Chile</v>
      </c>
      <c r="V32" s="38" t="s">
        <v>10547</v>
      </c>
      <c r="W32" s="23" t="str">
        <f t="shared" si="88"/>
        <v>LINK13</v>
      </c>
      <c r="X32" s="65" t="str">
        <f t="shared" si="13"/>
        <v>CHL</v>
      </c>
      <c r="Y32" s="22" t="s">
        <v>7592</v>
      </c>
      <c r="Z32" s="89" t="str">
        <f t="shared" si="92"/>
        <v>El mapa muestra la frecuencia de Mapa Detenciones por violación, por región de Chile, basado en los datos publicados por el Poder Judicial de Chile para la Periodo 2013-2019</v>
      </c>
      <c r="AA32" s="68">
        <f t="shared" ref="AA32:AF32" si="97">+AA31</f>
        <v>44363</v>
      </c>
      <c r="AB32" s="65" t="str">
        <f t="shared" si="97"/>
        <v>Español</v>
      </c>
      <c r="AC32" s="65" t="str">
        <f t="shared" si="97"/>
        <v>Patricio</v>
      </c>
      <c r="AD32" s="65" t="str">
        <f t="shared" si="97"/>
        <v>No Aplica</v>
      </c>
      <c r="AE32" s="65" t="str">
        <f t="shared" si="97"/>
        <v>No Aplica</v>
      </c>
      <c r="AF32" s="65" t="str">
        <f t="shared" si="97"/>
        <v>No Aplica</v>
      </c>
      <c r="AG32" s="69">
        <f>+VLOOKUP($P32,Parametros[[nombre]:[Columna1]],5,0)</f>
        <v>11</v>
      </c>
      <c r="AH32" s="69">
        <f t="shared" si="49"/>
        <v>1</v>
      </c>
      <c r="AI32" s="69">
        <f>+VLOOKUP($N32,Territorio[[nombre]:[Columna1]],7,0)</f>
        <v>38</v>
      </c>
      <c r="AJ32" s="69">
        <f>+VLOOKUP(O32,Temporalidad[[nombre]:[Columna1]],7,0)</f>
        <v>1779</v>
      </c>
      <c r="AK32" s="69">
        <f>+VLOOKUP(LEFT($D32,2),Tipo_Gráfico[[id2]:[Tipo Gráfico]],3,0)</f>
        <v>1</v>
      </c>
      <c r="AL32" s="38" t="s">
        <v>14148</v>
      </c>
      <c r="AM32" s="65" t="str">
        <f t="shared" ref="AM32:AO32" si="98">+AM31</f>
        <v>No Aplica</v>
      </c>
      <c r="AN32" s="65" t="str">
        <f t="shared" si="98"/>
        <v>No Aplica</v>
      </c>
      <c r="AO32" s="65" t="str">
        <f t="shared" si="98"/>
        <v>No Aplica</v>
      </c>
      <c r="AP32" s="70">
        <f>VLOOKUP($AC32,Responsables[],3,0)</f>
        <v>10</v>
      </c>
      <c r="AQ32" s="70">
        <f>VLOOKUP($R32,unidad_medida[[#All],[nombre]:[Columna1]],5,0)</f>
        <v>73</v>
      </c>
    </row>
    <row r="33" spans="1:43" ht="81.599999999999994" x14ac:dyDescent="0.3">
      <c r="A33" s="56" t="str">
        <f>+D33&amp;"|FILT:"&amp;E33&amp;"| MUES:"&amp;G33&amp;"|"&amp;F33&amp;"|"&amp;O33&amp;"|"&amp;H33</f>
        <v>II 01|FILT:Región| MUES:Estadísticas|Aprehensiones, Casos policiales, Denuncias y Detenciones por violación|Periodo 2013-2019|</v>
      </c>
      <c r="B33" s="94" t="str">
        <f>"LINK"&amp;Estructura!$B$1</f>
        <v>LINK13</v>
      </c>
      <c r="C33" s="41">
        <v>16</v>
      </c>
      <c r="D33" s="49" t="s">
        <v>10514</v>
      </c>
      <c r="E33" s="55" t="s">
        <v>516</v>
      </c>
      <c r="F33" s="50" t="s">
        <v>10543</v>
      </c>
      <c r="G33" s="44" t="s">
        <v>10531</v>
      </c>
      <c r="H33" s="42"/>
      <c r="I33" s="45"/>
      <c r="J33" s="98" t="s">
        <v>7580</v>
      </c>
      <c r="K33" s="82" t="s">
        <v>10565</v>
      </c>
      <c r="L33" s="82" t="str">
        <f>+"Frecuencia de Violaciones en Chile para las comunas de la Región "&amp;J33</f>
        <v>Frecuencia de Violaciones en Chile para las comunas de la Región Metropolitana</v>
      </c>
      <c r="M33" s="39" t="str">
        <f>"Frecuencia de Violaciones en las comunas de la Región de "&amp;J33&amp;", Chile "&amp;", para el "&amp;O33</f>
        <v>Frecuencia de Violaciones en las comunas de la Región de Metropolitana, Chile , para el Periodo 2013-2019</v>
      </c>
      <c r="N33" s="38" t="str">
        <f t="shared" si="3"/>
        <v>Metropolitana</v>
      </c>
      <c r="O33" s="22" t="s">
        <v>10750</v>
      </c>
      <c r="P33" s="22" t="str">
        <f t="shared" ref="P33" si="99">+P23</f>
        <v>Casos</v>
      </c>
      <c r="Q33" s="31">
        <f>+IF($E33="PRODUCTO",VLOOKUP(J33,#REF!,9,0)&amp;"000",IF($E33="CATEGORÍA",VLOOKUP(J33,#REF!,7,0),$Q$1))</f>
        <v>220104005</v>
      </c>
      <c r="R33" s="22" t="s">
        <v>10273</v>
      </c>
      <c r="S33" s="38" t="str">
        <f t="shared" si="4"/>
        <v>Aprehensiones, Casos policiales, Denuncias y Detenciones por violación | Filtra: Región| Muestra:Estadísticas| en la Región de Metropolitana|Periodo 2013-2019</v>
      </c>
      <c r="T33" s="71" t="str">
        <f t="shared" ref="T33" si="100">+S33</f>
        <v>Aprehensiones, Casos policiales, Denuncias y Detenciones por violación | Filtra: Región| Muestra:Estadísticas| en la Región de Metropolitana|Periodo 2013-2019</v>
      </c>
      <c r="U33" s="72" t="str">
        <f t="shared" ref="U33" si="101">+E33&amp;": "&amp;J33</f>
        <v>Región: Metropolitana</v>
      </c>
      <c r="V33" s="38" t="s">
        <v>10564</v>
      </c>
      <c r="W33" s="23" t="str">
        <f t="shared" ref="W33" si="102">HYPERLINK(B33,B33)</f>
        <v>LINK13</v>
      </c>
      <c r="X33" s="65" t="str">
        <f>+X23</f>
        <v>CHL</v>
      </c>
      <c r="Y33" s="22" t="s">
        <v>10274</v>
      </c>
      <c r="Z33" s="38" t="str">
        <f>+"El Informe Interactivo |"&amp;S33&amp;"| muestra las "&amp;F33&amp;" para las regiones y comunas de "&amp;J33&amp;" de acuerdo a los datos publicados por el "&amp;AL33&amp;" de Chile para el "&amp;O33&amp;". Se incluyen mapas y gráficos interactivos que detallan la frecuencia de casos para el periodo y la localización geográfica correspondiente."</f>
        <v>El Informe Interactivo |Aprehensiones, Casos policiales, Denuncias y Detenciones por violación | Filtra: Región| Muestra:Estadísticas| en la Región de Metropolitana|Periodo 2013-2019| muestra las Aprehensiones, Casos policiales, Denuncias y Detenciones por violación para las regiones y comunas de Metropolitana de acuerdo a los datos publicados por el Poder Judicial de Chile para el Periodo 2013-2019. Se incluyen mapas y gráficos interactivos que detallan la frecuencia de casos para el periodo y la localización geográfica correspondiente.</v>
      </c>
      <c r="AA33" s="68">
        <f t="shared" ref="AA33:AF33" si="103">+AA23</f>
        <v>44363</v>
      </c>
      <c r="AB33" s="65" t="str">
        <f t="shared" si="103"/>
        <v>Español</v>
      </c>
      <c r="AC33" s="65" t="str">
        <f t="shared" si="103"/>
        <v>Patricio</v>
      </c>
      <c r="AD33" s="65" t="str">
        <f t="shared" si="103"/>
        <v>No Aplica</v>
      </c>
      <c r="AE33" s="65" t="str">
        <f t="shared" si="103"/>
        <v>No Aplica</v>
      </c>
      <c r="AF33" s="65" t="str">
        <f t="shared" si="103"/>
        <v>No Aplica</v>
      </c>
      <c r="AG33" s="69">
        <f>+VLOOKUP($P33,Parametros[[nombre]:[Columna1]],5,0)</f>
        <v>11</v>
      </c>
      <c r="AH33" s="69">
        <f>AH23</f>
        <v>1</v>
      </c>
      <c r="AI33" s="69">
        <f>+VLOOKUP($N33,Territorio[[nombre]:[Columna1]],7,0)</f>
        <v>251</v>
      </c>
      <c r="AJ33" s="69">
        <f>+VLOOKUP(O33,Temporalidad[[nombre]:[Columna1]],7,0)</f>
        <v>1779</v>
      </c>
      <c r="AK33" s="69">
        <f>+VLOOKUP(LEFT($D33,2),Tipo_Gráfico[[id2]:[Tipo Gráfico]],3,0)</f>
        <v>3</v>
      </c>
      <c r="AL33" s="38" t="s">
        <v>14148</v>
      </c>
      <c r="AM33" s="65" t="str">
        <f>+AM23</f>
        <v>No Aplica</v>
      </c>
      <c r="AN33" s="65" t="str">
        <f>+AN23</f>
        <v>No Aplica</v>
      </c>
      <c r="AO33" s="65" t="str">
        <f>+AO23</f>
        <v>No Aplica</v>
      </c>
      <c r="AP33" s="70">
        <f>VLOOKUP($AC33,Responsables[],3,0)</f>
        <v>10</v>
      </c>
      <c r="AQ33" s="70">
        <f>VLOOKUP($R33,unidad_medida[[#All],[nombre]:[Columna1]],5,0)</f>
        <v>73</v>
      </c>
    </row>
    <row r="48" spans="1:43" x14ac:dyDescent="0.3">
      <c r="F48" s="3"/>
    </row>
    <row r="49" spans="6:6" x14ac:dyDescent="0.3">
      <c r="F49"/>
    </row>
    <row r="50" spans="6:6" x14ac:dyDescent="0.3">
      <c r="F50" s="3"/>
    </row>
    <row r="51" spans="6:6" x14ac:dyDescent="0.3">
      <c r="F51"/>
    </row>
    <row r="52" spans="6:6" x14ac:dyDescent="0.3">
      <c r="F52" s="3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</sheetData>
  <phoneticPr fontId="9" type="noConversion"/>
  <conditionalFormatting sqref="V4:W4 AL5:AL8 U5:W7 AL33 M4:R4 P8 Q5:R8 Y4:Y8 V4:V7 O5:P7 Y33 Q33:R33 M33 W33 U8:U13 W8 T33:U33 M5:M13 O4:O33 N5:N33">
    <cfRule type="expression" dxfId="1886" priority="17481">
      <formula>$Z4="Reporte 2"</formula>
    </cfRule>
    <cfRule type="expression" dxfId="1885" priority="17482">
      <formula>$Z4="Reporte 1"</formula>
    </cfRule>
    <cfRule type="expression" dxfId="1884" priority="17483">
      <formula>$Z4="Informe 10"</formula>
    </cfRule>
    <cfRule type="expression" dxfId="1883" priority="17484">
      <formula>$Z4="Informe 9"</formula>
    </cfRule>
    <cfRule type="expression" dxfId="1882" priority="17485">
      <formula>$Z4="Informe 8"</formula>
    </cfRule>
    <cfRule type="expression" dxfId="1881" priority="17486">
      <formula>$Z4="Informe 7"</formula>
    </cfRule>
    <cfRule type="expression" dxfId="1880" priority="17487">
      <formula>$Z4="Informe 6"</formula>
    </cfRule>
    <cfRule type="expression" dxfId="1879" priority="17488">
      <formula>$Z4="Informe 5"</formula>
    </cfRule>
    <cfRule type="expression" dxfId="1878" priority="17489">
      <formula>$Z4="Informe 4"</formula>
    </cfRule>
    <cfRule type="expression" dxfId="1877" priority="17490">
      <formula>$Z4="Informe 3"</formula>
    </cfRule>
    <cfRule type="expression" dxfId="1876" priority="17491">
      <formula>$Z4="Informe 2"</formula>
    </cfRule>
    <cfRule type="expression" dxfId="1875" priority="17492">
      <formula>$Z4="Informe 1"</formula>
    </cfRule>
    <cfRule type="expression" dxfId="1874" priority="17493">
      <formula>$Z4="Gráfico 10"</formula>
    </cfRule>
    <cfRule type="expression" dxfId="1873" priority="17494">
      <formula>$Z4="Gráfico 25"</formula>
    </cfRule>
    <cfRule type="expression" dxfId="1872" priority="17495">
      <formula>$Z4="Gráfico 24"</formula>
    </cfRule>
    <cfRule type="expression" dxfId="1871" priority="17496">
      <formula>$Z4="Gráfico 23"</formula>
    </cfRule>
    <cfRule type="expression" dxfId="1870" priority="17497">
      <formula>$Z4="Gráfico 22"</formula>
    </cfRule>
    <cfRule type="expression" dxfId="1869" priority="17498">
      <formula>$Z4="Gráfico 21"</formula>
    </cfRule>
    <cfRule type="expression" dxfId="1868" priority="17499">
      <formula>$Z4="Gráfico 20"</formula>
    </cfRule>
    <cfRule type="expression" dxfId="1867" priority="17500">
      <formula>$Z4="Gráfico 18"</formula>
    </cfRule>
    <cfRule type="expression" dxfId="1866" priority="17501">
      <formula>$Z4="Gráfico 19"</formula>
    </cfRule>
    <cfRule type="expression" dxfId="1865" priority="17502">
      <formula>$Z4="Gráfico 17"</formula>
    </cfRule>
    <cfRule type="expression" dxfId="1864" priority="17503">
      <formula>$Z4="Gráfico 16"</formula>
    </cfRule>
    <cfRule type="expression" dxfId="1863" priority="17504">
      <formula>$Z4="Gráfico 15"</formula>
    </cfRule>
    <cfRule type="expression" dxfId="1862" priority="17505">
      <formula>$Z4="Gráfico 14"</formula>
    </cfRule>
    <cfRule type="expression" dxfId="1861" priority="17506">
      <formula>$Z4="Gráfico 12"</formula>
    </cfRule>
    <cfRule type="expression" dxfId="1860" priority="17507">
      <formula>$Z4="Gráfico 13"</formula>
    </cfRule>
    <cfRule type="expression" dxfId="1859" priority="17508">
      <formula>$Z4="Gráfico 11"</formula>
    </cfRule>
    <cfRule type="expression" dxfId="1858" priority="17509">
      <formula>$Z4="Gráfico 9"</formula>
    </cfRule>
    <cfRule type="expression" dxfId="1857" priority="17510">
      <formula>$Z4="Gráfico 8"</formula>
    </cfRule>
    <cfRule type="expression" dxfId="1856" priority="17511">
      <formula>$Z4="Gráfico 7"</formula>
    </cfRule>
    <cfRule type="expression" dxfId="1855" priority="17512">
      <formula>$Z4="Gráfico 6"</formula>
    </cfRule>
    <cfRule type="expression" dxfId="1854" priority="17513">
      <formula>$Z4="Gráfico 4"</formula>
    </cfRule>
    <cfRule type="expression" dxfId="1853" priority="17514">
      <formula>$Z4="Gráfico 3"</formula>
    </cfRule>
    <cfRule type="expression" dxfId="1852" priority="17515">
      <formula>$Z4="Gráfico 2"</formula>
    </cfRule>
    <cfRule type="expression" dxfId="1851" priority="17516">
      <formula>$Z4="Gráfico 1"</formula>
    </cfRule>
    <cfRule type="expression" dxfId="1850" priority="17517">
      <formula>$Z4="Gráfico 5"</formula>
    </cfRule>
  </conditionalFormatting>
  <conditionalFormatting sqref="S4:T4 T5:T8 S5:S33">
    <cfRule type="expression" dxfId="1849" priority="17407">
      <formula>$Z4="Reporte 2"</formula>
    </cfRule>
    <cfRule type="expression" dxfId="1848" priority="17408">
      <formula>$Z4="Reporte 1"</formula>
    </cfRule>
    <cfRule type="expression" dxfId="1847" priority="17409">
      <formula>$Z4="Informe 10"</formula>
    </cfRule>
    <cfRule type="expression" dxfId="1846" priority="17410">
      <formula>$Z4="Informe 9"</formula>
    </cfRule>
    <cfRule type="expression" dxfId="1845" priority="17411">
      <formula>$Z4="Informe 8"</formula>
    </cfRule>
    <cfRule type="expression" dxfId="1844" priority="17412">
      <formula>$Z4="Informe 7"</formula>
    </cfRule>
    <cfRule type="expression" dxfId="1843" priority="17413">
      <formula>$Z4="Informe 6"</formula>
    </cfRule>
    <cfRule type="expression" dxfId="1842" priority="17414">
      <formula>$Z4="Informe 5"</formula>
    </cfRule>
    <cfRule type="expression" dxfId="1841" priority="17415">
      <formula>$Z4="Informe 4"</formula>
    </cfRule>
    <cfRule type="expression" dxfId="1840" priority="17416">
      <formula>$Z4="Informe 3"</formula>
    </cfRule>
    <cfRule type="expression" dxfId="1839" priority="17417">
      <formula>$Z4="Informe 2"</formula>
    </cfRule>
    <cfRule type="expression" dxfId="1838" priority="17418">
      <formula>$Z4="Informe 1"</formula>
    </cfRule>
    <cfRule type="expression" dxfId="1837" priority="17419">
      <formula>$Z4="Gráfico 10"</formula>
    </cfRule>
    <cfRule type="expression" dxfId="1836" priority="17420">
      <formula>$Z4="Gráfico 25"</formula>
    </cfRule>
    <cfRule type="expression" dxfId="1835" priority="17421">
      <formula>$Z4="Gráfico 24"</formula>
    </cfRule>
    <cfRule type="expression" dxfId="1834" priority="17422">
      <formula>$Z4="Gráfico 23"</formula>
    </cfRule>
    <cfRule type="expression" dxfId="1833" priority="17423">
      <formula>$Z4="Gráfico 22"</formula>
    </cfRule>
    <cfRule type="expression" dxfId="1832" priority="17424">
      <formula>$Z4="Gráfico 21"</formula>
    </cfRule>
    <cfRule type="expression" dxfId="1831" priority="17425">
      <formula>$Z4="Gráfico 20"</formula>
    </cfRule>
    <cfRule type="expression" dxfId="1830" priority="17426">
      <formula>$Z4="Gráfico 18"</formula>
    </cfRule>
    <cfRule type="expression" dxfId="1829" priority="17427">
      <formula>$Z4="Gráfico 19"</formula>
    </cfRule>
    <cfRule type="expression" dxfId="1828" priority="17428">
      <formula>$Z4="Gráfico 17"</formula>
    </cfRule>
    <cfRule type="expression" dxfId="1827" priority="17429">
      <formula>$Z4="Gráfico 16"</formula>
    </cfRule>
    <cfRule type="expression" dxfId="1826" priority="17430">
      <formula>$Z4="Gráfico 15"</formula>
    </cfRule>
    <cfRule type="expression" dxfId="1825" priority="17431">
      <formula>$Z4="Gráfico 14"</formula>
    </cfRule>
    <cfRule type="expression" dxfId="1824" priority="17432">
      <formula>$Z4="Gráfico 12"</formula>
    </cfRule>
    <cfRule type="expression" dxfId="1823" priority="17433">
      <formula>$Z4="Gráfico 13"</formula>
    </cfRule>
    <cfRule type="expression" dxfId="1822" priority="17434">
      <formula>$Z4="Gráfico 11"</formula>
    </cfRule>
    <cfRule type="expression" dxfId="1821" priority="17435">
      <formula>$Z4="Gráfico 9"</formula>
    </cfRule>
    <cfRule type="expression" dxfId="1820" priority="17436">
      <formula>$Z4="Gráfico 8"</formula>
    </cfRule>
    <cfRule type="expression" dxfId="1819" priority="17437">
      <formula>$Z4="Gráfico 7"</formula>
    </cfRule>
    <cfRule type="expression" dxfId="1818" priority="17438">
      <formula>$Z4="Gráfico 6"</formula>
    </cfRule>
    <cfRule type="expression" dxfId="1817" priority="17439">
      <formula>$Z4="Gráfico 4"</formula>
    </cfRule>
    <cfRule type="expression" dxfId="1816" priority="17440">
      <formula>$Z4="Gráfico 3"</formula>
    </cfRule>
    <cfRule type="expression" dxfId="1815" priority="17441">
      <formula>$Z4="Gráfico 2"</formula>
    </cfRule>
    <cfRule type="expression" dxfId="1814" priority="17442">
      <formula>$Z4="Gráfico 1"</formula>
    </cfRule>
    <cfRule type="expression" dxfId="1813" priority="17443">
      <formula>$Z4="Gráfico 5"</formula>
    </cfRule>
  </conditionalFormatting>
  <conditionalFormatting sqref="Z4:Z8">
    <cfRule type="expression" dxfId="1812" priority="6270">
      <formula>$Z4="Reporte 2"</formula>
    </cfRule>
    <cfRule type="expression" dxfId="1811" priority="6271">
      <formula>$Z4="Reporte 1"</formula>
    </cfRule>
    <cfRule type="expression" dxfId="1810" priority="6272">
      <formula>$Z4="Informe 10"</formula>
    </cfRule>
    <cfRule type="expression" dxfId="1809" priority="6273">
      <formula>$Z4="Informe 9"</formula>
    </cfRule>
    <cfRule type="expression" dxfId="1808" priority="6274">
      <formula>$Z4="Informe 8"</formula>
    </cfRule>
    <cfRule type="expression" dxfId="1807" priority="6275">
      <formula>$Z4="Informe 7"</formula>
    </cfRule>
    <cfRule type="expression" dxfId="1806" priority="6276">
      <formula>$Z4="Informe 6"</formula>
    </cfRule>
    <cfRule type="expression" dxfId="1805" priority="6277">
      <formula>$Z4="Informe 5"</formula>
    </cfRule>
    <cfRule type="expression" dxfId="1804" priority="6278">
      <formula>$Z4="Informe 4"</formula>
    </cfRule>
    <cfRule type="expression" dxfId="1803" priority="6279">
      <formula>$Z4="Informe 3"</formula>
    </cfRule>
    <cfRule type="expression" dxfId="1802" priority="6280">
      <formula>$Z4="Informe 2"</formula>
    </cfRule>
    <cfRule type="expression" dxfId="1801" priority="6281">
      <formula>$Z4="Informe 1"</formula>
    </cfRule>
    <cfRule type="expression" dxfId="1800" priority="6282">
      <formula>$Z4="Gráfico 10"</formula>
    </cfRule>
    <cfRule type="expression" dxfId="1799" priority="6283">
      <formula>$Z4="Gráfico 25"</formula>
    </cfRule>
    <cfRule type="expression" dxfId="1798" priority="6284">
      <formula>$Z4="Gráfico 24"</formula>
    </cfRule>
    <cfRule type="expression" dxfId="1797" priority="6285">
      <formula>$Z4="Gráfico 23"</formula>
    </cfRule>
    <cfRule type="expression" dxfId="1796" priority="6286">
      <formula>$Z4="Gráfico 22"</formula>
    </cfRule>
    <cfRule type="expression" dxfId="1795" priority="6287">
      <formula>$Z4="Gráfico 21"</formula>
    </cfRule>
    <cfRule type="expression" dxfId="1794" priority="6288">
      <formula>$Z4="Gráfico 20"</formula>
    </cfRule>
    <cfRule type="expression" dxfId="1793" priority="6289">
      <formula>$Z4="Gráfico 18"</formula>
    </cfRule>
    <cfRule type="expression" dxfId="1792" priority="6290">
      <formula>$Z4="Gráfico 19"</formula>
    </cfRule>
    <cfRule type="expression" dxfId="1791" priority="6291">
      <formula>$Z4="Gráfico 17"</formula>
    </cfRule>
    <cfRule type="expression" dxfId="1790" priority="6292">
      <formula>$Z4="Gráfico 16"</formula>
    </cfRule>
    <cfRule type="expression" dxfId="1789" priority="6293">
      <formula>$Z4="Gráfico 15"</formula>
    </cfRule>
    <cfRule type="expression" dxfId="1788" priority="6294">
      <formula>$Z4="Gráfico 14"</formula>
    </cfRule>
    <cfRule type="expression" dxfId="1787" priority="6295">
      <formula>$Z4="Gráfico 12"</formula>
    </cfRule>
    <cfRule type="expression" dxfId="1786" priority="6296">
      <formula>$Z4="Gráfico 13"</formula>
    </cfRule>
    <cfRule type="expression" dxfId="1785" priority="6297">
      <formula>$Z4="Gráfico 11"</formula>
    </cfRule>
    <cfRule type="expression" dxfId="1784" priority="6298">
      <formula>$Z4="Gráfico 9"</formula>
    </cfRule>
    <cfRule type="expression" dxfId="1783" priority="6299">
      <formula>$Z4="Gráfico 8"</formula>
    </cfRule>
    <cfRule type="expression" dxfId="1782" priority="6300">
      <formula>$Z4="Gráfico 7"</formula>
    </cfRule>
    <cfRule type="expression" dxfId="1781" priority="6301">
      <formula>$Z4="Gráfico 6"</formula>
    </cfRule>
    <cfRule type="expression" dxfId="1780" priority="6302">
      <formula>$Z4="Gráfico 4"</formula>
    </cfRule>
    <cfRule type="expression" dxfId="1779" priority="6303">
      <formula>$Z4="Gráfico 3"</formula>
    </cfRule>
    <cfRule type="expression" dxfId="1778" priority="6304">
      <formula>$Z4="Gráfico 2"</formula>
    </cfRule>
    <cfRule type="expression" dxfId="1777" priority="6305">
      <formula>$Z4="Gráfico 1"</formula>
    </cfRule>
    <cfRule type="expression" dxfId="1776" priority="6306">
      <formula>$Z4="Gráfico 5"</formula>
    </cfRule>
  </conditionalFormatting>
  <conditionalFormatting sqref="AL4:AL33">
    <cfRule type="expression" dxfId="1775" priority="2903">
      <formula>$Z4="Reporte 2"</formula>
    </cfRule>
    <cfRule type="expression" dxfId="1774" priority="2904">
      <formula>$Z4="Reporte 1"</formula>
    </cfRule>
    <cfRule type="expression" dxfId="1773" priority="2905">
      <formula>$Z4="Informe 10"</formula>
    </cfRule>
    <cfRule type="expression" dxfId="1772" priority="2906">
      <formula>$Z4="Informe 9"</formula>
    </cfRule>
    <cfRule type="expression" dxfId="1771" priority="2907">
      <formula>$Z4="Informe 8"</formula>
    </cfRule>
    <cfRule type="expression" dxfId="1770" priority="2908">
      <formula>$Z4="Informe 7"</formula>
    </cfRule>
    <cfRule type="expression" dxfId="1769" priority="2909">
      <formula>$Z4="Informe 6"</formula>
    </cfRule>
    <cfRule type="expression" dxfId="1768" priority="2910">
      <formula>$Z4="Informe 5"</formula>
    </cfRule>
    <cfRule type="expression" dxfId="1767" priority="2911">
      <formula>$Z4="Informe 4"</formula>
    </cfRule>
    <cfRule type="expression" dxfId="1766" priority="2912">
      <formula>$Z4="Informe 3"</formula>
    </cfRule>
    <cfRule type="expression" dxfId="1765" priority="2913">
      <formula>$Z4="Informe 2"</formula>
    </cfRule>
    <cfRule type="expression" dxfId="1764" priority="2914">
      <formula>$Z4="Informe 1"</formula>
    </cfRule>
    <cfRule type="expression" dxfId="1763" priority="2915">
      <formula>$Z4="Gráfico 10"</formula>
    </cfRule>
    <cfRule type="expression" dxfId="1762" priority="2916">
      <formula>$Z4="Gráfico 25"</formula>
    </cfRule>
    <cfRule type="expression" dxfId="1761" priority="2917">
      <formula>$Z4="Gráfico 24"</formula>
    </cfRule>
    <cfRule type="expression" dxfId="1760" priority="2918">
      <formula>$Z4="Gráfico 23"</formula>
    </cfRule>
    <cfRule type="expression" dxfId="1759" priority="2919">
      <formula>$Z4="Gráfico 22"</formula>
    </cfRule>
    <cfRule type="expression" dxfId="1758" priority="2920">
      <formula>$Z4="Gráfico 21"</formula>
    </cfRule>
    <cfRule type="expression" dxfId="1757" priority="2921">
      <formula>$Z4="Gráfico 20"</formula>
    </cfRule>
    <cfRule type="expression" dxfId="1756" priority="2922">
      <formula>$Z4="Gráfico 18"</formula>
    </cfRule>
    <cfRule type="expression" dxfId="1755" priority="2923">
      <formula>$Z4="Gráfico 19"</formula>
    </cfRule>
    <cfRule type="expression" dxfId="1754" priority="2924">
      <formula>$Z4="Gráfico 17"</formula>
    </cfRule>
    <cfRule type="expression" dxfId="1753" priority="2925">
      <formula>$Z4="Gráfico 16"</formula>
    </cfRule>
    <cfRule type="expression" dxfId="1752" priority="2926">
      <formula>$Z4="Gráfico 15"</formula>
    </cfRule>
    <cfRule type="expression" dxfId="1751" priority="2927">
      <formula>$Z4="Gráfico 14"</formula>
    </cfRule>
    <cfRule type="expression" dxfId="1750" priority="2928">
      <formula>$Z4="Gráfico 12"</formula>
    </cfRule>
    <cfRule type="expression" dxfId="1749" priority="2929">
      <formula>$Z4="Gráfico 13"</formula>
    </cfRule>
    <cfRule type="expression" dxfId="1748" priority="2930">
      <formula>$Z4="Gráfico 11"</formula>
    </cfRule>
    <cfRule type="expression" dxfId="1747" priority="2931">
      <formula>$Z4="Gráfico 9"</formula>
    </cfRule>
    <cfRule type="expression" dxfId="1746" priority="2932">
      <formula>$Z4="Gráfico 8"</formula>
    </cfRule>
    <cfRule type="expression" dxfId="1745" priority="2933">
      <formula>$Z4="Gráfico 7"</formula>
    </cfRule>
    <cfRule type="expression" dxfId="1744" priority="2934">
      <formula>$Z4="Gráfico 6"</formula>
    </cfRule>
    <cfRule type="expression" dxfId="1743" priority="2935">
      <formula>$Z4="Gráfico 4"</formula>
    </cfRule>
    <cfRule type="expression" dxfId="1742" priority="2936">
      <formula>$Z4="Gráfico 3"</formula>
    </cfRule>
    <cfRule type="expression" dxfId="1741" priority="2937">
      <formula>$Z4="Gráfico 2"</formula>
    </cfRule>
    <cfRule type="expression" dxfId="1740" priority="2938">
      <formula>$Z4="Gráfico 1"</formula>
    </cfRule>
    <cfRule type="expression" dxfId="1739" priority="2939">
      <formula>$Z4="Gráfico 5"</formula>
    </cfRule>
  </conditionalFormatting>
  <conditionalFormatting sqref="K4:K8 K33">
    <cfRule type="expression" dxfId="1738" priority="2902">
      <formula>+LEFT(D4,2)="GR"</formula>
    </cfRule>
  </conditionalFormatting>
  <conditionalFormatting sqref="L4:L8 L33">
    <cfRule type="expression" dxfId="1737" priority="2901">
      <formula>+LEFT(D4,2)="GR"</formula>
    </cfRule>
  </conditionalFormatting>
  <conditionalFormatting sqref="Z33">
    <cfRule type="expression" dxfId="1736" priority="2416">
      <formula>$Z33="Reporte 2"</formula>
    </cfRule>
    <cfRule type="expression" dxfId="1735" priority="2417">
      <formula>$Z33="Reporte 1"</formula>
    </cfRule>
    <cfRule type="expression" dxfId="1734" priority="2418">
      <formula>$Z33="Informe 10"</formula>
    </cfRule>
    <cfRule type="expression" dxfId="1733" priority="2419">
      <formula>$Z33="Informe 9"</formula>
    </cfRule>
    <cfRule type="expression" dxfId="1732" priority="2420">
      <formula>$Z33="Informe 8"</formula>
    </cfRule>
    <cfRule type="expression" dxfId="1731" priority="2421">
      <formula>$Z33="Informe 7"</formula>
    </cfRule>
    <cfRule type="expression" dxfId="1730" priority="2422">
      <formula>$Z33="Informe 6"</formula>
    </cfRule>
    <cfRule type="expression" dxfId="1729" priority="2423">
      <formula>$Z33="Informe 5"</formula>
    </cfRule>
    <cfRule type="expression" dxfId="1728" priority="2424">
      <formula>$Z33="Informe 4"</formula>
    </cfRule>
    <cfRule type="expression" dxfId="1727" priority="2425">
      <formula>$Z33="Informe 3"</formula>
    </cfRule>
    <cfRule type="expression" dxfId="1726" priority="2426">
      <formula>$Z33="Informe 2"</formula>
    </cfRule>
    <cfRule type="expression" dxfId="1725" priority="2427">
      <formula>$Z33="Informe 1"</formula>
    </cfRule>
    <cfRule type="expression" dxfId="1724" priority="2428">
      <formula>$Z33="Gráfico 10"</formula>
    </cfRule>
    <cfRule type="expression" dxfId="1723" priority="2429">
      <formula>$Z33="Gráfico 25"</formula>
    </cfRule>
    <cfRule type="expression" dxfId="1722" priority="2430">
      <formula>$Z33="Gráfico 24"</formula>
    </cfRule>
    <cfRule type="expression" dxfId="1721" priority="2431">
      <formula>$Z33="Gráfico 23"</formula>
    </cfRule>
    <cfRule type="expression" dxfId="1720" priority="2432">
      <formula>$Z33="Gráfico 22"</formula>
    </cfRule>
    <cfRule type="expression" dxfId="1719" priority="2433">
      <formula>$Z33="Gráfico 21"</formula>
    </cfRule>
    <cfRule type="expression" dxfId="1718" priority="2434">
      <formula>$Z33="Gráfico 20"</formula>
    </cfRule>
    <cfRule type="expression" dxfId="1717" priority="2435">
      <formula>$Z33="Gráfico 18"</formula>
    </cfRule>
    <cfRule type="expression" dxfId="1716" priority="2436">
      <formula>$Z33="Gráfico 19"</formula>
    </cfRule>
    <cfRule type="expression" dxfId="1715" priority="2437">
      <formula>$Z33="Gráfico 17"</formula>
    </cfRule>
    <cfRule type="expression" dxfId="1714" priority="2438">
      <formula>$Z33="Gráfico 16"</formula>
    </cfRule>
    <cfRule type="expression" dxfId="1713" priority="2439">
      <formula>$Z33="Gráfico 15"</formula>
    </cfRule>
    <cfRule type="expression" dxfId="1712" priority="2440">
      <formula>$Z33="Gráfico 14"</formula>
    </cfRule>
    <cfRule type="expression" dxfId="1711" priority="2441">
      <formula>$Z33="Gráfico 12"</formula>
    </cfRule>
    <cfRule type="expression" dxfId="1710" priority="2442">
      <formula>$Z33="Gráfico 13"</formula>
    </cfRule>
    <cfRule type="expression" dxfId="1709" priority="2443">
      <formula>$Z33="Gráfico 11"</formula>
    </cfRule>
    <cfRule type="expression" dxfId="1708" priority="2444">
      <formula>$Z33="Gráfico 9"</formula>
    </cfRule>
    <cfRule type="expression" dxfId="1707" priority="2445">
      <formula>$Z33="Gráfico 8"</formula>
    </cfRule>
    <cfRule type="expression" dxfId="1706" priority="2446">
      <formula>$Z33="Gráfico 7"</formula>
    </cfRule>
    <cfRule type="expression" dxfId="1705" priority="2447">
      <formula>$Z33="Gráfico 6"</formula>
    </cfRule>
    <cfRule type="expression" dxfId="1704" priority="2448">
      <formula>$Z33="Gráfico 4"</formula>
    </cfRule>
    <cfRule type="expression" dxfId="1703" priority="2449">
      <formula>$Z33="Gráfico 3"</formula>
    </cfRule>
    <cfRule type="expression" dxfId="1702" priority="2450">
      <formula>$Z33="Gráfico 2"</formula>
    </cfRule>
    <cfRule type="expression" dxfId="1701" priority="2451">
      <formula>$Z33="Gráfico 1"</formula>
    </cfRule>
    <cfRule type="expression" dxfId="1700" priority="2452">
      <formula>$Z33="Gráfico 5"</formula>
    </cfRule>
  </conditionalFormatting>
  <conditionalFormatting sqref="O8">
    <cfRule type="expression" dxfId="1699" priority="2379">
      <formula>$Z8="Reporte 2"</formula>
    </cfRule>
    <cfRule type="expression" dxfId="1698" priority="2380">
      <formula>$Z8="Reporte 1"</formula>
    </cfRule>
    <cfRule type="expression" dxfId="1697" priority="2381">
      <formula>$Z8="Informe 10"</formula>
    </cfRule>
    <cfRule type="expression" dxfId="1696" priority="2382">
      <formula>$Z8="Informe 9"</formula>
    </cfRule>
    <cfRule type="expression" dxfId="1695" priority="2383">
      <formula>$Z8="Informe 8"</formula>
    </cfRule>
    <cfRule type="expression" dxfId="1694" priority="2384">
      <formula>$Z8="Informe 7"</formula>
    </cfRule>
    <cfRule type="expression" dxfId="1693" priority="2385">
      <formula>$Z8="Informe 6"</formula>
    </cfRule>
    <cfRule type="expression" dxfId="1692" priority="2386">
      <formula>$Z8="Informe 5"</formula>
    </cfRule>
    <cfRule type="expression" dxfId="1691" priority="2387">
      <formula>$Z8="Informe 4"</formula>
    </cfRule>
    <cfRule type="expression" dxfId="1690" priority="2388">
      <formula>$Z8="Informe 3"</formula>
    </cfRule>
    <cfRule type="expression" dxfId="1689" priority="2389">
      <formula>$Z8="Informe 2"</formula>
    </cfRule>
    <cfRule type="expression" dxfId="1688" priority="2390">
      <formula>$Z8="Informe 1"</formula>
    </cfRule>
    <cfRule type="expression" dxfId="1687" priority="2391">
      <formula>$Z8="Gráfico 10"</formula>
    </cfRule>
    <cfRule type="expression" dxfId="1686" priority="2392">
      <formula>$Z8="Gráfico 25"</formula>
    </cfRule>
    <cfRule type="expression" dxfId="1685" priority="2393">
      <formula>$Z8="Gráfico 24"</formula>
    </cfRule>
    <cfRule type="expression" dxfId="1684" priority="2394">
      <formula>$Z8="Gráfico 23"</formula>
    </cfRule>
    <cfRule type="expression" dxfId="1683" priority="2395">
      <formula>$Z8="Gráfico 22"</formula>
    </cfRule>
    <cfRule type="expression" dxfId="1682" priority="2396">
      <formula>$Z8="Gráfico 21"</formula>
    </cfRule>
    <cfRule type="expression" dxfId="1681" priority="2397">
      <formula>$Z8="Gráfico 20"</formula>
    </cfRule>
    <cfRule type="expression" dxfId="1680" priority="2398">
      <formula>$Z8="Gráfico 18"</formula>
    </cfRule>
    <cfRule type="expression" dxfId="1679" priority="2399">
      <formula>$Z8="Gráfico 19"</formula>
    </cfRule>
    <cfRule type="expression" dxfId="1678" priority="2400">
      <formula>$Z8="Gráfico 17"</formula>
    </cfRule>
    <cfRule type="expression" dxfId="1677" priority="2401">
      <formula>$Z8="Gráfico 16"</formula>
    </cfRule>
    <cfRule type="expression" dxfId="1676" priority="2402">
      <formula>$Z8="Gráfico 15"</formula>
    </cfRule>
    <cfRule type="expression" dxfId="1675" priority="2403">
      <formula>$Z8="Gráfico 14"</formula>
    </cfRule>
    <cfRule type="expression" dxfId="1674" priority="2404">
      <formula>$Z8="Gráfico 12"</formula>
    </cfRule>
    <cfRule type="expression" dxfId="1673" priority="2405">
      <formula>$Z8="Gráfico 13"</formula>
    </cfRule>
    <cfRule type="expression" dxfId="1672" priority="2406">
      <formula>$Z8="Gráfico 11"</formula>
    </cfRule>
    <cfRule type="expression" dxfId="1671" priority="2407">
      <formula>$Z8="Gráfico 9"</formula>
    </cfRule>
    <cfRule type="expression" dxfId="1670" priority="2408">
      <formula>$Z8="Gráfico 8"</formula>
    </cfRule>
    <cfRule type="expression" dxfId="1669" priority="2409">
      <formula>$Z8="Gráfico 7"</formula>
    </cfRule>
    <cfRule type="expression" dxfId="1668" priority="2410">
      <formula>$Z8="Gráfico 6"</formula>
    </cfRule>
    <cfRule type="expression" dxfId="1667" priority="2411">
      <formula>$Z8="Gráfico 4"</formula>
    </cfRule>
    <cfRule type="expression" dxfId="1666" priority="2412">
      <formula>$Z8="Gráfico 3"</formula>
    </cfRule>
    <cfRule type="expression" dxfId="1665" priority="2413">
      <formula>$Z8="Gráfico 2"</formula>
    </cfRule>
    <cfRule type="expression" dxfId="1664" priority="2414">
      <formula>$Z8="Gráfico 1"</formula>
    </cfRule>
    <cfRule type="expression" dxfId="1663" priority="2415">
      <formula>$Z8="Gráfico 5"</formula>
    </cfRule>
  </conditionalFormatting>
  <conditionalFormatting sqref="AL10:AL13 W9:W13 Y9:Y13 O9:O12 Q9:R13">
    <cfRule type="expression" dxfId="1662" priority="2342">
      <formula>$Z9="Reporte 2"</formula>
    </cfRule>
    <cfRule type="expression" dxfId="1661" priority="2343">
      <formula>$Z9="Reporte 1"</formula>
    </cfRule>
    <cfRule type="expression" dxfId="1660" priority="2344">
      <formula>$Z9="Informe 10"</formula>
    </cfRule>
    <cfRule type="expression" dxfId="1659" priority="2345">
      <formula>$Z9="Informe 9"</formula>
    </cfRule>
    <cfRule type="expression" dxfId="1658" priority="2346">
      <formula>$Z9="Informe 8"</formula>
    </cfRule>
    <cfRule type="expression" dxfId="1657" priority="2347">
      <formula>$Z9="Informe 7"</formula>
    </cfRule>
    <cfRule type="expression" dxfId="1656" priority="2348">
      <formula>$Z9="Informe 6"</formula>
    </cfRule>
    <cfRule type="expression" dxfId="1655" priority="2349">
      <formula>$Z9="Informe 5"</formula>
    </cfRule>
    <cfRule type="expression" dxfId="1654" priority="2350">
      <formula>$Z9="Informe 4"</formula>
    </cfRule>
    <cfRule type="expression" dxfId="1653" priority="2351">
      <formula>$Z9="Informe 3"</formula>
    </cfRule>
    <cfRule type="expression" dxfId="1652" priority="2352">
      <formula>$Z9="Informe 2"</formula>
    </cfRule>
    <cfRule type="expression" dxfId="1651" priority="2353">
      <formula>$Z9="Informe 1"</formula>
    </cfRule>
    <cfRule type="expression" dxfId="1650" priority="2354">
      <formula>$Z9="Gráfico 10"</formula>
    </cfRule>
    <cfRule type="expression" dxfId="1649" priority="2355">
      <formula>$Z9="Gráfico 25"</formula>
    </cfRule>
    <cfRule type="expression" dxfId="1648" priority="2356">
      <formula>$Z9="Gráfico 24"</formula>
    </cfRule>
    <cfRule type="expression" dxfId="1647" priority="2357">
      <formula>$Z9="Gráfico 23"</formula>
    </cfRule>
    <cfRule type="expression" dxfId="1646" priority="2358">
      <formula>$Z9="Gráfico 22"</formula>
    </cfRule>
    <cfRule type="expression" dxfId="1645" priority="2359">
      <formula>$Z9="Gráfico 21"</formula>
    </cfRule>
    <cfRule type="expression" dxfId="1644" priority="2360">
      <formula>$Z9="Gráfico 20"</formula>
    </cfRule>
    <cfRule type="expression" dxfId="1643" priority="2361">
      <formula>$Z9="Gráfico 18"</formula>
    </cfRule>
    <cfRule type="expression" dxfId="1642" priority="2362">
      <formula>$Z9="Gráfico 19"</formula>
    </cfRule>
    <cfRule type="expression" dxfId="1641" priority="2363">
      <formula>$Z9="Gráfico 17"</formula>
    </cfRule>
    <cfRule type="expression" dxfId="1640" priority="2364">
      <formula>$Z9="Gráfico 16"</formula>
    </cfRule>
    <cfRule type="expression" dxfId="1639" priority="2365">
      <formula>$Z9="Gráfico 15"</formula>
    </cfRule>
    <cfRule type="expression" dxfId="1638" priority="2366">
      <formula>$Z9="Gráfico 14"</formula>
    </cfRule>
    <cfRule type="expression" dxfId="1637" priority="2367">
      <formula>$Z9="Gráfico 12"</formula>
    </cfRule>
    <cfRule type="expression" dxfId="1636" priority="2368">
      <formula>$Z9="Gráfico 13"</formula>
    </cfRule>
    <cfRule type="expression" dxfId="1635" priority="2369">
      <formula>$Z9="Gráfico 11"</formula>
    </cfRule>
    <cfRule type="expression" dxfId="1634" priority="2370">
      <formula>$Z9="Gráfico 9"</formula>
    </cfRule>
    <cfRule type="expression" dxfId="1633" priority="2371">
      <formula>$Z9="Gráfico 8"</formula>
    </cfRule>
    <cfRule type="expression" dxfId="1632" priority="2372">
      <formula>$Z9="Gráfico 7"</formula>
    </cfRule>
    <cfRule type="expression" dxfId="1631" priority="2373">
      <formula>$Z9="Gráfico 6"</formula>
    </cfRule>
    <cfRule type="expression" dxfId="1630" priority="2374">
      <formula>$Z9="Gráfico 4"</formula>
    </cfRule>
    <cfRule type="expression" dxfId="1629" priority="2375">
      <formula>$Z9="Gráfico 3"</formula>
    </cfRule>
    <cfRule type="expression" dxfId="1628" priority="2376">
      <formula>$Z9="Gráfico 2"</formula>
    </cfRule>
    <cfRule type="expression" dxfId="1627" priority="2377">
      <formula>$Z9="Gráfico 1"</formula>
    </cfRule>
    <cfRule type="expression" dxfId="1626" priority="2378">
      <formula>$Z9="Gráfico 5"</formula>
    </cfRule>
  </conditionalFormatting>
  <conditionalFormatting sqref="T9:T13">
    <cfRule type="expression" dxfId="1625" priority="2305">
      <formula>$Z9="Reporte 2"</formula>
    </cfRule>
    <cfRule type="expression" dxfId="1624" priority="2306">
      <formula>$Z9="Reporte 1"</formula>
    </cfRule>
    <cfRule type="expression" dxfId="1623" priority="2307">
      <formula>$Z9="Informe 10"</formula>
    </cfRule>
    <cfRule type="expression" dxfId="1622" priority="2308">
      <formula>$Z9="Informe 9"</formula>
    </cfRule>
    <cfRule type="expression" dxfId="1621" priority="2309">
      <formula>$Z9="Informe 8"</formula>
    </cfRule>
    <cfRule type="expression" dxfId="1620" priority="2310">
      <formula>$Z9="Informe 7"</formula>
    </cfRule>
    <cfRule type="expression" dxfId="1619" priority="2311">
      <formula>$Z9="Informe 6"</formula>
    </cfRule>
    <cfRule type="expression" dxfId="1618" priority="2312">
      <formula>$Z9="Informe 5"</formula>
    </cfRule>
    <cfRule type="expression" dxfId="1617" priority="2313">
      <formula>$Z9="Informe 4"</formula>
    </cfRule>
    <cfRule type="expression" dxfId="1616" priority="2314">
      <formula>$Z9="Informe 3"</formula>
    </cfRule>
    <cfRule type="expression" dxfId="1615" priority="2315">
      <formula>$Z9="Informe 2"</formula>
    </cfRule>
    <cfRule type="expression" dxfId="1614" priority="2316">
      <formula>$Z9="Informe 1"</formula>
    </cfRule>
    <cfRule type="expression" dxfId="1613" priority="2317">
      <formula>$Z9="Gráfico 10"</formula>
    </cfRule>
    <cfRule type="expression" dxfId="1612" priority="2318">
      <formula>$Z9="Gráfico 25"</formula>
    </cfRule>
    <cfRule type="expression" dxfId="1611" priority="2319">
      <formula>$Z9="Gráfico 24"</formula>
    </cfRule>
    <cfRule type="expression" dxfId="1610" priority="2320">
      <formula>$Z9="Gráfico 23"</formula>
    </cfRule>
    <cfRule type="expression" dxfId="1609" priority="2321">
      <formula>$Z9="Gráfico 22"</formula>
    </cfRule>
    <cfRule type="expression" dxfId="1608" priority="2322">
      <formula>$Z9="Gráfico 21"</formula>
    </cfRule>
    <cfRule type="expression" dxfId="1607" priority="2323">
      <formula>$Z9="Gráfico 20"</formula>
    </cfRule>
    <cfRule type="expression" dxfId="1606" priority="2324">
      <formula>$Z9="Gráfico 18"</formula>
    </cfRule>
    <cfRule type="expression" dxfId="1605" priority="2325">
      <formula>$Z9="Gráfico 19"</formula>
    </cfRule>
    <cfRule type="expression" dxfId="1604" priority="2326">
      <formula>$Z9="Gráfico 17"</formula>
    </cfRule>
    <cfRule type="expression" dxfId="1603" priority="2327">
      <formula>$Z9="Gráfico 16"</formula>
    </cfRule>
    <cfRule type="expression" dxfId="1602" priority="2328">
      <formula>$Z9="Gráfico 15"</formula>
    </cfRule>
    <cfRule type="expression" dxfId="1601" priority="2329">
      <formula>$Z9="Gráfico 14"</formula>
    </cfRule>
    <cfRule type="expression" dxfId="1600" priority="2330">
      <formula>$Z9="Gráfico 12"</formula>
    </cfRule>
    <cfRule type="expression" dxfId="1599" priority="2331">
      <formula>$Z9="Gráfico 13"</formula>
    </cfRule>
    <cfRule type="expression" dxfId="1598" priority="2332">
      <formula>$Z9="Gráfico 11"</formula>
    </cfRule>
    <cfRule type="expression" dxfId="1597" priority="2333">
      <formula>$Z9="Gráfico 9"</formula>
    </cfRule>
    <cfRule type="expression" dxfId="1596" priority="2334">
      <formula>$Z9="Gráfico 8"</formula>
    </cfRule>
    <cfRule type="expression" dxfId="1595" priority="2335">
      <formula>$Z9="Gráfico 7"</formula>
    </cfRule>
    <cfRule type="expression" dxfId="1594" priority="2336">
      <formula>$Z9="Gráfico 6"</formula>
    </cfRule>
    <cfRule type="expression" dxfId="1593" priority="2337">
      <formula>$Z9="Gráfico 4"</formula>
    </cfRule>
    <cfRule type="expression" dxfId="1592" priority="2338">
      <formula>$Z9="Gráfico 3"</formula>
    </cfRule>
    <cfRule type="expression" dxfId="1591" priority="2339">
      <formula>$Z9="Gráfico 2"</formula>
    </cfRule>
    <cfRule type="expression" dxfId="1590" priority="2340">
      <formula>$Z9="Gráfico 1"</formula>
    </cfRule>
    <cfRule type="expression" dxfId="1589" priority="2341">
      <formula>$Z9="Gráfico 5"</formula>
    </cfRule>
  </conditionalFormatting>
  <conditionalFormatting sqref="AL9">
    <cfRule type="expression" dxfId="1588" priority="2231">
      <formula>$Z9="Reporte 2"</formula>
    </cfRule>
    <cfRule type="expression" dxfId="1587" priority="2232">
      <formula>$Z9="Reporte 1"</formula>
    </cfRule>
    <cfRule type="expression" dxfId="1586" priority="2233">
      <formula>$Z9="Informe 10"</formula>
    </cfRule>
    <cfRule type="expression" dxfId="1585" priority="2234">
      <formula>$Z9="Informe 9"</formula>
    </cfRule>
    <cfRule type="expression" dxfId="1584" priority="2235">
      <formula>$Z9="Informe 8"</formula>
    </cfRule>
    <cfRule type="expression" dxfId="1583" priority="2236">
      <formula>$Z9="Informe 7"</formula>
    </cfRule>
    <cfRule type="expression" dxfId="1582" priority="2237">
      <formula>$Z9="Informe 6"</formula>
    </cfRule>
    <cfRule type="expression" dxfId="1581" priority="2238">
      <formula>$Z9="Informe 5"</formula>
    </cfRule>
    <cfRule type="expression" dxfId="1580" priority="2239">
      <formula>$Z9="Informe 4"</formula>
    </cfRule>
    <cfRule type="expression" dxfId="1579" priority="2240">
      <formula>$Z9="Informe 3"</formula>
    </cfRule>
    <cfRule type="expression" dxfId="1578" priority="2241">
      <formula>$Z9="Informe 2"</formula>
    </cfRule>
    <cfRule type="expression" dxfId="1577" priority="2242">
      <formula>$Z9="Informe 1"</formula>
    </cfRule>
    <cfRule type="expression" dxfId="1576" priority="2243">
      <formula>$Z9="Gráfico 10"</formula>
    </cfRule>
    <cfRule type="expression" dxfId="1575" priority="2244">
      <formula>$Z9="Gráfico 25"</formula>
    </cfRule>
    <cfRule type="expression" dxfId="1574" priority="2245">
      <formula>$Z9="Gráfico 24"</formula>
    </cfRule>
    <cfRule type="expression" dxfId="1573" priority="2246">
      <formula>$Z9="Gráfico 23"</formula>
    </cfRule>
    <cfRule type="expression" dxfId="1572" priority="2247">
      <formula>$Z9="Gráfico 22"</formula>
    </cfRule>
    <cfRule type="expression" dxfId="1571" priority="2248">
      <formula>$Z9="Gráfico 21"</formula>
    </cfRule>
    <cfRule type="expression" dxfId="1570" priority="2249">
      <formula>$Z9="Gráfico 20"</formula>
    </cfRule>
    <cfRule type="expression" dxfId="1569" priority="2250">
      <formula>$Z9="Gráfico 18"</formula>
    </cfRule>
    <cfRule type="expression" dxfId="1568" priority="2251">
      <formula>$Z9="Gráfico 19"</formula>
    </cfRule>
    <cfRule type="expression" dxfId="1567" priority="2252">
      <formula>$Z9="Gráfico 17"</formula>
    </cfRule>
    <cfRule type="expression" dxfId="1566" priority="2253">
      <formula>$Z9="Gráfico 16"</formula>
    </cfRule>
    <cfRule type="expression" dxfId="1565" priority="2254">
      <formula>$Z9="Gráfico 15"</formula>
    </cfRule>
    <cfRule type="expression" dxfId="1564" priority="2255">
      <formula>$Z9="Gráfico 14"</formula>
    </cfRule>
    <cfRule type="expression" dxfId="1563" priority="2256">
      <formula>$Z9="Gráfico 12"</formula>
    </cfRule>
    <cfRule type="expression" dxfId="1562" priority="2257">
      <formula>$Z9="Gráfico 13"</formula>
    </cfRule>
    <cfRule type="expression" dxfId="1561" priority="2258">
      <formula>$Z9="Gráfico 11"</formula>
    </cfRule>
    <cfRule type="expression" dxfId="1560" priority="2259">
      <formula>$Z9="Gráfico 9"</formula>
    </cfRule>
    <cfRule type="expression" dxfId="1559" priority="2260">
      <formula>$Z9="Gráfico 8"</formula>
    </cfRule>
    <cfRule type="expression" dxfId="1558" priority="2261">
      <formula>$Z9="Gráfico 7"</formula>
    </cfRule>
    <cfRule type="expression" dxfId="1557" priority="2262">
      <formula>$Z9="Gráfico 6"</formula>
    </cfRule>
    <cfRule type="expression" dxfId="1556" priority="2263">
      <formula>$Z9="Gráfico 4"</formula>
    </cfRule>
    <cfRule type="expression" dxfId="1555" priority="2264">
      <formula>$Z9="Gráfico 3"</formula>
    </cfRule>
    <cfRule type="expression" dxfId="1554" priority="2265">
      <formula>$Z9="Gráfico 2"</formula>
    </cfRule>
    <cfRule type="expression" dxfId="1553" priority="2266">
      <formula>$Z9="Gráfico 1"</formula>
    </cfRule>
    <cfRule type="expression" dxfId="1552" priority="2267">
      <formula>$Z9="Gráfico 5"</formula>
    </cfRule>
  </conditionalFormatting>
  <conditionalFormatting sqref="K9:K13">
    <cfRule type="expression" dxfId="1551" priority="2230">
      <formula>+LEFT(D9,2)="GR"</formula>
    </cfRule>
  </conditionalFormatting>
  <conditionalFormatting sqref="L9:L13">
    <cfRule type="expression" dxfId="1550" priority="2229">
      <formula>+LEFT(D9,2)="GR"</formula>
    </cfRule>
  </conditionalFormatting>
  <conditionalFormatting sqref="O13">
    <cfRule type="expression" dxfId="1549" priority="2192">
      <formula>$Z13="Reporte 2"</formula>
    </cfRule>
    <cfRule type="expression" dxfId="1548" priority="2193">
      <formula>$Z13="Reporte 1"</formula>
    </cfRule>
    <cfRule type="expression" dxfId="1547" priority="2194">
      <formula>$Z13="Informe 10"</formula>
    </cfRule>
    <cfRule type="expression" dxfId="1546" priority="2195">
      <formula>$Z13="Informe 9"</formula>
    </cfRule>
    <cfRule type="expression" dxfId="1545" priority="2196">
      <formula>$Z13="Informe 8"</formula>
    </cfRule>
    <cfRule type="expression" dxfId="1544" priority="2197">
      <formula>$Z13="Informe 7"</formula>
    </cfRule>
    <cfRule type="expression" dxfId="1543" priority="2198">
      <formula>$Z13="Informe 6"</formula>
    </cfRule>
    <cfRule type="expression" dxfId="1542" priority="2199">
      <formula>$Z13="Informe 5"</formula>
    </cfRule>
    <cfRule type="expression" dxfId="1541" priority="2200">
      <formula>$Z13="Informe 4"</formula>
    </cfRule>
    <cfRule type="expression" dxfId="1540" priority="2201">
      <formula>$Z13="Informe 3"</formula>
    </cfRule>
    <cfRule type="expression" dxfId="1539" priority="2202">
      <formula>$Z13="Informe 2"</formula>
    </cfRule>
    <cfRule type="expression" dxfId="1538" priority="2203">
      <formula>$Z13="Informe 1"</formula>
    </cfRule>
    <cfRule type="expression" dxfId="1537" priority="2204">
      <formula>$Z13="Gráfico 10"</formula>
    </cfRule>
    <cfRule type="expression" dxfId="1536" priority="2205">
      <formula>$Z13="Gráfico 25"</formula>
    </cfRule>
    <cfRule type="expression" dxfId="1535" priority="2206">
      <formula>$Z13="Gráfico 24"</formula>
    </cfRule>
    <cfRule type="expression" dxfId="1534" priority="2207">
      <formula>$Z13="Gráfico 23"</formula>
    </cfRule>
    <cfRule type="expression" dxfId="1533" priority="2208">
      <formula>$Z13="Gráfico 22"</formula>
    </cfRule>
    <cfRule type="expression" dxfId="1532" priority="2209">
      <formula>$Z13="Gráfico 21"</formula>
    </cfRule>
    <cfRule type="expression" dxfId="1531" priority="2210">
      <formula>$Z13="Gráfico 20"</formula>
    </cfRule>
    <cfRule type="expression" dxfId="1530" priority="2211">
      <formula>$Z13="Gráfico 18"</formula>
    </cfRule>
    <cfRule type="expression" dxfId="1529" priority="2212">
      <formula>$Z13="Gráfico 19"</formula>
    </cfRule>
    <cfRule type="expression" dxfId="1528" priority="2213">
      <formula>$Z13="Gráfico 17"</formula>
    </cfRule>
    <cfRule type="expression" dxfId="1527" priority="2214">
      <formula>$Z13="Gráfico 16"</formula>
    </cfRule>
    <cfRule type="expression" dxfId="1526" priority="2215">
      <formula>$Z13="Gráfico 15"</formula>
    </cfRule>
    <cfRule type="expression" dxfId="1525" priority="2216">
      <formula>$Z13="Gráfico 14"</formula>
    </cfRule>
    <cfRule type="expression" dxfId="1524" priority="2217">
      <formula>$Z13="Gráfico 12"</formula>
    </cfRule>
    <cfRule type="expression" dxfId="1523" priority="2218">
      <formula>$Z13="Gráfico 13"</formula>
    </cfRule>
    <cfRule type="expression" dxfId="1522" priority="2219">
      <formula>$Z13="Gráfico 11"</formula>
    </cfRule>
    <cfRule type="expression" dxfId="1521" priority="2220">
      <formula>$Z13="Gráfico 9"</formula>
    </cfRule>
    <cfRule type="expression" dxfId="1520" priority="2221">
      <formula>$Z13="Gráfico 8"</formula>
    </cfRule>
    <cfRule type="expression" dxfId="1519" priority="2222">
      <formula>$Z13="Gráfico 7"</formula>
    </cfRule>
    <cfRule type="expression" dxfId="1518" priority="2223">
      <formula>$Z13="Gráfico 6"</formula>
    </cfRule>
    <cfRule type="expression" dxfId="1517" priority="2224">
      <formula>$Z13="Gráfico 4"</formula>
    </cfRule>
    <cfRule type="expression" dxfId="1516" priority="2225">
      <formula>$Z13="Gráfico 3"</formula>
    </cfRule>
    <cfRule type="expression" dxfId="1515" priority="2226">
      <formula>$Z13="Gráfico 2"</formula>
    </cfRule>
    <cfRule type="expression" dxfId="1514" priority="2227">
      <formula>$Z13="Gráfico 1"</formula>
    </cfRule>
    <cfRule type="expression" dxfId="1513" priority="2228">
      <formula>$Z13="Gráfico 5"</formula>
    </cfRule>
  </conditionalFormatting>
  <conditionalFormatting sqref="V9:V12">
    <cfRule type="expression" dxfId="1512" priority="2081">
      <formula>$Z9="Reporte 2"</formula>
    </cfRule>
    <cfRule type="expression" dxfId="1511" priority="2082">
      <formula>$Z9="Reporte 1"</formula>
    </cfRule>
    <cfRule type="expression" dxfId="1510" priority="2083">
      <formula>$Z9="Informe 10"</formula>
    </cfRule>
    <cfRule type="expression" dxfId="1509" priority="2084">
      <formula>$Z9="Informe 9"</formula>
    </cfRule>
    <cfRule type="expression" dxfId="1508" priority="2085">
      <formula>$Z9="Informe 8"</formula>
    </cfRule>
    <cfRule type="expression" dxfId="1507" priority="2086">
      <formula>$Z9="Informe 7"</formula>
    </cfRule>
    <cfRule type="expression" dxfId="1506" priority="2087">
      <formula>$Z9="Informe 6"</formula>
    </cfRule>
    <cfRule type="expression" dxfId="1505" priority="2088">
      <formula>$Z9="Informe 5"</formula>
    </cfRule>
    <cfRule type="expression" dxfId="1504" priority="2089">
      <formula>$Z9="Informe 4"</formula>
    </cfRule>
    <cfRule type="expression" dxfId="1503" priority="2090">
      <formula>$Z9="Informe 3"</formula>
    </cfRule>
    <cfRule type="expression" dxfId="1502" priority="2091">
      <formula>$Z9="Informe 2"</formula>
    </cfRule>
    <cfRule type="expression" dxfId="1501" priority="2092">
      <formula>$Z9="Informe 1"</formula>
    </cfRule>
    <cfRule type="expression" dxfId="1500" priority="2093">
      <formula>$Z9="Gráfico 10"</formula>
    </cfRule>
    <cfRule type="expression" dxfId="1499" priority="2094">
      <formula>$Z9="Gráfico 25"</formula>
    </cfRule>
    <cfRule type="expression" dxfId="1498" priority="2095">
      <formula>$Z9="Gráfico 24"</formula>
    </cfRule>
    <cfRule type="expression" dxfId="1497" priority="2096">
      <formula>$Z9="Gráfico 23"</formula>
    </cfRule>
    <cfRule type="expression" dxfId="1496" priority="2097">
      <formula>$Z9="Gráfico 22"</formula>
    </cfRule>
    <cfRule type="expression" dxfId="1495" priority="2098">
      <formula>$Z9="Gráfico 21"</formula>
    </cfRule>
    <cfRule type="expression" dxfId="1494" priority="2099">
      <formula>$Z9="Gráfico 20"</formula>
    </cfRule>
    <cfRule type="expression" dxfId="1493" priority="2100">
      <formula>$Z9="Gráfico 18"</formula>
    </cfRule>
    <cfRule type="expression" dxfId="1492" priority="2101">
      <formula>$Z9="Gráfico 19"</formula>
    </cfRule>
    <cfRule type="expression" dxfId="1491" priority="2102">
      <formula>$Z9="Gráfico 17"</formula>
    </cfRule>
    <cfRule type="expression" dxfId="1490" priority="2103">
      <formula>$Z9="Gráfico 16"</formula>
    </cfRule>
    <cfRule type="expression" dxfId="1489" priority="2104">
      <formula>$Z9="Gráfico 15"</formula>
    </cfRule>
    <cfRule type="expression" dxfId="1488" priority="2105">
      <formula>$Z9="Gráfico 14"</formula>
    </cfRule>
    <cfRule type="expression" dxfId="1487" priority="2106">
      <formula>$Z9="Gráfico 12"</formula>
    </cfRule>
    <cfRule type="expression" dxfId="1486" priority="2107">
      <formula>$Z9="Gráfico 13"</formula>
    </cfRule>
    <cfRule type="expression" dxfId="1485" priority="2108">
      <formula>$Z9="Gráfico 11"</formula>
    </cfRule>
    <cfRule type="expression" dxfId="1484" priority="2109">
      <formula>$Z9="Gráfico 9"</formula>
    </cfRule>
    <cfRule type="expression" dxfId="1483" priority="2110">
      <formula>$Z9="Gráfico 8"</formula>
    </cfRule>
    <cfRule type="expression" dxfId="1482" priority="2111">
      <formula>$Z9="Gráfico 7"</formula>
    </cfRule>
    <cfRule type="expression" dxfId="1481" priority="2112">
      <formula>$Z9="Gráfico 6"</formula>
    </cfRule>
    <cfRule type="expression" dxfId="1480" priority="2113">
      <formula>$Z9="Gráfico 4"</formula>
    </cfRule>
    <cfRule type="expression" dxfId="1479" priority="2114">
      <formula>$Z9="Gráfico 3"</formula>
    </cfRule>
    <cfRule type="expression" dxfId="1478" priority="2115">
      <formula>$Z9="Gráfico 2"</formula>
    </cfRule>
    <cfRule type="expression" dxfId="1477" priority="2116">
      <formula>$Z9="Gráfico 1"</formula>
    </cfRule>
    <cfRule type="expression" dxfId="1476" priority="2117">
      <formula>$Z9="Gráfico 5"</formula>
    </cfRule>
  </conditionalFormatting>
  <conditionalFormatting sqref="U14:U18">
    <cfRule type="expression" dxfId="1475" priority="2044">
      <formula>$Z14="Reporte 2"</formula>
    </cfRule>
    <cfRule type="expression" dxfId="1474" priority="2045">
      <formula>$Z14="Reporte 1"</formula>
    </cfRule>
    <cfRule type="expression" dxfId="1473" priority="2046">
      <formula>$Z14="Informe 10"</formula>
    </cfRule>
    <cfRule type="expression" dxfId="1472" priority="2047">
      <formula>$Z14="Informe 9"</formula>
    </cfRule>
    <cfRule type="expression" dxfId="1471" priority="2048">
      <formula>$Z14="Informe 8"</formula>
    </cfRule>
    <cfRule type="expression" dxfId="1470" priority="2049">
      <formula>$Z14="Informe 7"</formula>
    </cfRule>
    <cfRule type="expression" dxfId="1469" priority="2050">
      <formula>$Z14="Informe 6"</formula>
    </cfRule>
    <cfRule type="expression" dxfId="1468" priority="2051">
      <formula>$Z14="Informe 5"</formula>
    </cfRule>
    <cfRule type="expression" dxfId="1467" priority="2052">
      <formula>$Z14="Informe 4"</formula>
    </cfRule>
    <cfRule type="expression" dxfId="1466" priority="2053">
      <formula>$Z14="Informe 3"</formula>
    </cfRule>
    <cfRule type="expression" dxfId="1465" priority="2054">
      <formula>$Z14="Informe 2"</formula>
    </cfRule>
    <cfRule type="expression" dxfId="1464" priority="2055">
      <formula>$Z14="Informe 1"</formula>
    </cfRule>
    <cfRule type="expression" dxfId="1463" priority="2056">
      <formula>$Z14="Gráfico 10"</formula>
    </cfRule>
    <cfRule type="expression" dxfId="1462" priority="2057">
      <formula>$Z14="Gráfico 25"</formula>
    </cfRule>
    <cfRule type="expression" dxfId="1461" priority="2058">
      <formula>$Z14="Gráfico 24"</formula>
    </cfRule>
    <cfRule type="expression" dxfId="1460" priority="2059">
      <formula>$Z14="Gráfico 23"</formula>
    </cfRule>
    <cfRule type="expression" dxfId="1459" priority="2060">
      <formula>$Z14="Gráfico 22"</formula>
    </cfRule>
    <cfRule type="expression" dxfId="1458" priority="2061">
      <formula>$Z14="Gráfico 21"</formula>
    </cfRule>
    <cfRule type="expression" dxfId="1457" priority="2062">
      <formula>$Z14="Gráfico 20"</formula>
    </cfRule>
    <cfRule type="expression" dxfId="1456" priority="2063">
      <formula>$Z14="Gráfico 18"</formula>
    </cfRule>
    <cfRule type="expression" dxfId="1455" priority="2064">
      <formula>$Z14="Gráfico 19"</formula>
    </cfRule>
    <cfRule type="expression" dxfId="1454" priority="2065">
      <formula>$Z14="Gráfico 17"</formula>
    </cfRule>
    <cfRule type="expression" dxfId="1453" priority="2066">
      <formula>$Z14="Gráfico 16"</formula>
    </cfRule>
    <cfRule type="expression" dxfId="1452" priority="2067">
      <formula>$Z14="Gráfico 15"</formula>
    </cfRule>
    <cfRule type="expression" dxfId="1451" priority="2068">
      <formula>$Z14="Gráfico 14"</formula>
    </cfRule>
    <cfRule type="expression" dxfId="1450" priority="2069">
      <formula>$Z14="Gráfico 12"</formula>
    </cfRule>
    <cfRule type="expression" dxfId="1449" priority="2070">
      <formula>$Z14="Gráfico 13"</formula>
    </cfRule>
    <cfRule type="expression" dxfId="1448" priority="2071">
      <formula>$Z14="Gráfico 11"</formula>
    </cfRule>
    <cfRule type="expression" dxfId="1447" priority="2072">
      <formula>$Z14="Gráfico 9"</formula>
    </cfRule>
    <cfRule type="expression" dxfId="1446" priority="2073">
      <formula>$Z14="Gráfico 8"</formula>
    </cfRule>
    <cfRule type="expression" dxfId="1445" priority="2074">
      <formula>$Z14="Gráfico 7"</formula>
    </cfRule>
    <cfRule type="expression" dxfId="1444" priority="2075">
      <formula>$Z14="Gráfico 6"</formula>
    </cfRule>
    <cfRule type="expression" dxfId="1443" priority="2076">
      <formula>$Z14="Gráfico 4"</formula>
    </cfRule>
    <cfRule type="expression" dxfId="1442" priority="2077">
      <formula>$Z14="Gráfico 3"</formula>
    </cfRule>
    <cfRule type="expression" dxfId="1441" priority="2078">
      <formula>$Z14="Gráfico 2"</formula>
    </cfRule>
    <cfRule type="expression" dxfId="1440" priority="2079">
      <formula>$Z14="Gráfico 1"</formula>
    </cfRule>
    <cfRule type="expression" dxfId="1439" priority="2080">
      <formula>$Z14="Gráfico 5"</formula>
    </cfRule>
  </conditionalFormatting>
  <conditionalFormatting sqref="AL15:AL18 W14:W18 O14:O17 Y14:Y18 Q14:R18">
    <cfRule type="expression" dxfId="1438" priority="2007">
      <formula>$Z14="Reporte 2"</formula>
    </cfRule>
    <cfRule type="expression" dxfId="1437" priority="2008">
      <formula>$Z14="Reporte 1"</formula>
    </cfRule>
    <cfRule type="expression" dxfId="1436" priority="2009">
      <formula>$Z14="Informe 10"</formula>
    </cfRule>
    <cfRule type="expression" dxfId="1435" priority="2010">
      <formula>$Z14="Informe 9"</formula>
    </cfRule>
    <cfRule type="expression" dxfId="1434" priority="2011">
      <formula>$Z14="Informe 8"</formula>
    </cfRule>
    <cfRule type="expression" dxfId="1433" priority="2012">
      <formula>$Z14="Informe 7"</formula>
    </cfRule>
    <cfRule type="expression" dxfId="1432" priority="2013">
      <formula>$Z14="Informe 6"</formula>
    </cfRule>
    <cfRule type="expression" dxfId="1431" priority="2014">
      <formula>$Z14="Informe 5"</formula>
    </cfRule>
    <cfRule type="expression" dxfId="1430" priority="2015">
      <formula>$Z14="Informe 4"</formula>
    </cfRule>
    <cfRule type="expression" dxfId="1429" priority="2016">
      <formula>$Z14="Informe 3"</formula>
    </cfRule>
    <cfRule type="expression" dxfId="1428" priority="2017">
      <formula>$Z14="Informe 2"</formula>
    </cfRule>
    <cfRule type="expression" dxfId="1427" priority="2018">
      <formula>$Z14="Informe 1"</formula>
    </cfRule>
    <cfRule type="expression" dxfId="1426" priority="2019">
      <formula>$Z14="Gráfico 10"</formula>
    </cfRule>
    <cfRule type="expression" dxfId="1425" priority="2020">
      <formula>$Z14="Gráfico 25"</formula>
    </cfRule>
    <cfRule type="expression" dxfId="1424" priority="2021">
      <formula>$Z14="Gráfico 24"</formula>
    </cfRule>
    <cfRule type="expression" dxfId="1423" priority="2022">
      <formula>$Z14="Gráfico 23"</formula>
    </cfRule>
    <cfRule type="expression" dxfId="1422" priority="2023">
      <formula>$Z14="Gráfico 22"</formula>
    </cfRule>
    <cfRule type="expression" dxfId="1421" priority="2024">
      <formula>$Z14="Gráfico 21"</formula>
    </cfRule>
    <cfRule type="expression" dxfId="1420" priority="2025">
      <formula>$Z14="Gráfico 20"</formula>
    </cfRule>
    <cfRule type="expression" dxfId="1419" priority="2026">
      <formula>$Z14="Gráfico 18"</formula>
    </cfRule>
    <cfRule type="expression" dxfId="1418" priority="2027">
      <formula>$Z14="Gráfico 19"</formula>
    </cfRule>
    <cfRule type="expression" dxfId="1417" priority="2028">
      <formula>$Z14="Gráfico 17"</formula>
    </cfRule>
    <cfRule type="expression" dxfId="1416" priority="2029">
      <formula>$Z14="Gráfico 16"</formula>
    </cfRule>
    <cfRule type="expression" dxfId="1415" priority="2030">
      <formula>$Z14="Gráfico 15"</formula>
    </cfRule>
    <cfRule type="expression" dxfId="1414" priority="2031">
      <formula>$Z14="Gráfico 14"</formula>
    </cfRule>
    <cfRule type="expression" dxfId="1413" priority="2032">
      <formula>$Z14="Gráfico 12"</formula>
    </cfRule>
    <cfRule type="expression" dxfId="1412" priority="2033">
      <formula>$Z14="Gráfico 13"</formula>
    </cfRule>
    <cfRule type="expression" dxfId="1411" priority="2034">
      <formula>$Z14="Gráfico 11"</formula>
    </cfRule>
    <cfRule type="expression" dxfId="1410" priority="2035">
      <formula>$Z14="Gráfico 9"</formula>
    </cfRule>
    <cfRule type="expression" dxfId="1409" priority="2036">
      <formula>$Z14="Gráfico 8"</formula>
    </cfRule>
    <cfRule type="expression" dxfId="1408" priority="2037">
      <formula>$Z14="Gráfico 7"</formula>
    </cfRule>
    <cfRule type="expression" dxfId="1407" priority="2038">
      <formula>$Z14="Gráfico 6"</formula>
    </cfRule>
    <cfRule type="expression" dxfId="1406" priority="2039">
      <formula>$Z14="Gráfico 4"</formula>
    </cfRule>
    <cfRule type="expression" dxfId="1405" priority="2040">
      <formula>$Z14="Gráfico 3"</formula>
    </cfRule>
    <cfRule type="expression" dxfId="1404" priority="2041">
      <formula>$Z14="Gráfico 2"</formula>
    </cfRule>
    <cfRule type="expression" dxfId="1403" priority="2042">
      <formula>$Z14="Gráfico 1"</formula>
    </cfRule>
    <cfRule type="expression" dxfId="1402" priority="2043">
      <formula>$Z14="Gráfico 5"</formula>
    </cfRule>
  </conditionalFormatting>
  <conditionalFormatting sqref="T14:T18">
    <cfRule type="expression" dxfId="1401" priority="1970">
      <formula>$Z14="Reporte 2"</formula>
    </cfRule>
    <cfRule type="expression" dxfId="1400" priority="1971">
      <formula>$Z14="Reporte 1"</formula>
    </cfRule>
    <cfRule type="expression" dxfId="1399" priority="1972">
      <formula>$Z14="Informe 10"</formula>
    </cfRule>
    <cfRule type="expression" dxfId="1398" priority="1973">
      <formula>$Z14="Informe 9"</formula>
    </cfRule>
    <cfRule type="expression" dxfId="1397" priority="1974">
      <formula>$Z14="Informe 8"</formula>
    </cfRule>
    <cfRule type="expression" dxfId="1396" priority="1975">
      <formula>$Z14="Informe 7"</formula>
    </cfRule>
    <cfRule type="expression" dxfId="1395" priority="1976">
      <formula>$Z14="Informe 6"</formula>
    </cfRule>
    <cfRule type="expression" dxfId="1394" priority="1977">
      <formula>$Z14="Informe 5"</formula>
    </cfRule>
    <cfRule type="expression" dxfId="1393" priority="1978">
      <formula>$Z14="Informe 4"</formula>
    </cfRule>
    <cfRule type="expression" dxfId="1392" priority="1979">
      <formula>$Z14="Informe 3"</formula>
    </cfRule>
    <cfRule type="expression" dxfId="1391" priority="1980">
      <formula>$Z14="Informe 2"</formula>
    </cfRule>
    <cfRule type="expression" dxfId="1390" priority="1981">
      <formula>$Z14="Informe 1"</formula>
    </cfRule>
    <cfRule type="expression" dxfId="1389" priority="1982">
      <formula>$Z14="Gráfico 10"</formula>
    </cfRule>
    <cfRule type="expression" dxfId="1388" priority="1983">
      <formula>$Z14="Gráfico 25"</formula>
    </cfRule>
    <cfRule type="expression" dxfId="1387" priority="1984">
      <formula>$Z14="Gráfico 24"</formula>
    </cfRule>
    <cfRule type="expression" dxfId="1386" priority="1985">
      <formula>$Z14="Gráfico 23"</formula>
    </cfRule>
    <cfRule type="expression" dxfId="1385" priority="1986">
      <formula>$Z14="Gráfico 22"</formula>
    </cfRule>
    <cfRule type="expression" dxfId="1384" priority="1987">
      <formula>$Z14="Gráfico 21"</formula>
    </cfRule>
    <cfRule type="expression" dxfId="1383" priority="1988">
      <formula>$Z14="Gráfico 20"</formula>
    </cfRule>
    <cfRule type="expression" dxfId="1382" priority="1989">
      <formula>$Z14="Gráfico 18"</formula>
    </cfRule>
    <cfRule type="expression" dxfId="1381" priority="1990">
      <formula>$Z14="Gráfico 19"</formula>
    </cfRule>
    <cfRule type="expression" dxfId="1380" priority="1991">
      <formula>$Z14="Gráfico 17"</formula>
    </cfRule>
    <cfRule type="expression" dxfId="1379" priority="1992">
      <formula>$Z14="Gráfico 16"</formula>
    </cfRule>
    <cfRule type="expression" dxfId="1378" priority="1993">
      <formula>$Z14="Gráfico 15"</formula>
    </cfRule>
    <cfRule type="expression" dxfId="1377" priority="1994">
      <formula>$Z14="Gráfico 14"</formula>
    </cfRule>
    <cfRule type="expression" dxfId="1376" priority="1995">
      <formula>$Z14="Gráfico 12"</formula>
    </cfRule>
    <cfRule type="expression" dxfId="1375" priority="1996">
      <formula>$Z14="Gráfico 13"</formula>
    </cfRule>
    <cfRule type="expression" dxfId="1374" priority="1997">
      <formula>$Z14="Gráfico 11"</formula>
    </cfRule>
    <cfRule type="expression" dxfId="1373" priority="1998">
      <formula>$Z14="Gráfico 9"</formula>
    </cfRule>
    <cfRule type="expression" dxfId="1372" priority="1999">
      <formula>$Z14="Gráfico 8"</formula>
    </cfRule>
    <cfRule type="expression" dxfId="1371" priority="2000">
      <formula>$Z14="Gráfico 7"</formula>
    </cfRule>
    <cfRule type="expression" dxfId="1370" priority="2001">
      <formula>$Z14="Gráfico 6"</formula>
    </cfRule>
    <cfRule type="expression" dxfId="1369" priority="2002">
      <formula>$Z14="Gráfico 4"</formula>
    </cfRule>
    <cfRule type="expression" dxfId="1368" priority="2003">
      <formula>$Z14="Gráfico 3"</formula>
    </cfRule>
    <cfRule type="expression" dxfId="1367" priority="2004">
      <formula>$Z14="Gráfico 2"</formula>
    </cfRule>
    <cfRule type="expression" dxfId="1366" priority="2005">
      <formula>$Z14="Gráfico 1"</formula>
    </cfRule>
    <cfRule type="expression" dxfId="1365" priority="2006">
      <formula>$Z14="Gráfico 5"</formula>
    </cfRule>
  </conditionalFormatting>
  <conditionalFormatting sqref="AL14">
    <cfRule type="expression" dxfId="1364" priority="1896">
      <formula>$Z14="Reporte 2"</formula>
    </cfRule>
    <cfRule type="expression" dxfId="1363" priority="1897">
      <formula>$Z14="Reporte 1"</formula>
    </cfRule>
    <cfRule type="expression" dxfId="1362" priority="1898">
      <formula>$Z14="Informe 10"</formula>
    </cfRule>
    <cfRule type="expression" dxfId="1361" priority="1899">
      <formula>$Z14="Informe 9"</formula>
    </cfRule>
    <cfRule type="expression" dxfId="1360" priority="1900">
      <formula>$Z14="Informe 8"</formula>
    </cfRule>
    <cfRule type="expression" dxfId="1359" priority="1901">
      <formula>$Z14="Informe 7"</formula>
    </cfRule>
    <cfRule type="expression" dxfId="1358" priority="1902">
      <formula>$Z14="Informe 6"</formula>
    </cfRule>
    <cfRule type="expression" dxfId="1357" priority="1903">
      <formula>$Z14="Informe 5"</formula>
    </cfRule>
    <cfRule type="expression" dxfId="1356" priority="1904">
      <formula>$Z14="Informe 4"</formula>
    </cfRule>
    <cfRule type="expression" dxfId="1355" priority="1905">
      <formula>$Z14="Informe 3"</formula>
    </cfRule>
    <cfRule type="expression" dxfId="1354" priority="1906">
      <formula>$Z14="Informe 2"</formula>
    </cfRule>
    <cfRule type="expression" dxfId="1353" priority="1907">
      <formula>$Z14="Informe 1"</formula>
    </cfRule>
    <cfRule type="expression" dxfId="1352" priority="1908">
      <formula>$Z14="Gráfico 10"</formula>
    </cfRule>
    <cfRule type="expression" dxfId="1351" priority="1909">
      <formula>$Z14="Gráfico 25"</formula>
    </cfRule>
    <cfRule type="expression" dxfId="1350" priority="1910">
      <formula>$Z14="Gráfico 24"</formula>
    </cfRule>
    <cfRule type="expression" dxfId="1349" priority="1911">
      <formula>$Z14="Gráfico 23"</formula>
    </cfRule>
    <cfRule type="expression" dxfId="1348" priority="1912">
      <formula>$Z14="Gráfico 22"</formula>
    </cfRule>
    <cfRule type="expression" dxfId="1347" priority="1913">
      <formula>$Z14="Gráfico 21"</formula>
    </cfRule>
    <cfRule type="expression" dxfId="1346" priority="1914">
      <formula>$Z14="Gráfico 20"</formula>
    </cfRule>
    <cfRule type="expression" dxfId="1345" priority="1915">
      <formula>$Z14="Gráfico 18"</formula>
    </cfRule>
    <cfRule type="expression" dxfId="1344" priority="1916">
      <formula>$Z14="Gráfico 19"</formula>
    </cfRule>
    <cfRule type="expression" dxfId="1343" priority="1917">
      <formula>$Z14="Gráfico 17"</formula>
    </cfRule>
    <cfRule type="expression" dxfId="1342" priority="1918">
      <formula>$Z14="Gráfico 16"</formula>
    </cfRule>
    <cfRule type="expression" dxfId="1341" priority="1919">
      <formula>$Z14="Gráfico 15"</formula>
    </cfRule>
    <cfRule type="expression" dxfId="1340" priority="1920">
      <formula>$Z14="Gráfico 14"</formula>
    </cfRule>
    <cfRule type="expression" dxfId="1339" priority="1921">
      <formula>$Z14="Gráfico 12"</formula>
    </cfRule>
    <cfRule type="expression" dxfId="1338" priority="1922">
      <formula>$Z14="Gráfico 13"</formula>
    </cfRule>
    <cfRule type="expression" dxfId="1337" priority="1923">
      <formula>$Z14="Gráfico 11"</formula>
    </cfRule>
    <cfRule type="expression" dxfId="1336" priority="1924">
      <formula>$Z14="Gráfico 9"</formula>
    </cfRule>
    <cfRule type="expression" dxfId="1335" priority="1925">
      <formula>$Z14="Gráfico 8"</formula>
    </cfRule>
    <cfRule type="expression" dxfId="1334" priority="1926">
      <formula>$Z14="Gráfico 7"</formula>
    </cfRule>
    <cfRule type="expression" dxfId="1333" priority="1927">
      <formula>$Z14="Gráfico 6"</formula>
    </cfRule>
    <cfRule type="expression" dxfId="1332" priority="1928">
      <formula>$Z14="Gráfico 4"</formula>
    </cfRule>
    <cfRule type="expression" dxfId="1331" priority="1929">
      <formula>$Z14="Gráfico 3"</formula>
    </cfRule>
    <cfRule type="expression" dxfId="1330" priority="1930">
      <formula>$Z14="Gráfico 2"</formula>
    </cfRule>
    <cfRule type="expression" dxfId="1329" priority="1931">
      <formula>$Z14="Gráfico 1"</formula>
    </cfRule>
    <cfRule type="expression" dxfId="1328" priority="1932">
      <formula>$Z14="Gráfico 5"</formula>
    </cfRule>
  </conditionalFormatting>
  <conditionalFormatting sqref="K14:K18">
    <cfRule type="expression" dxfId="1327" priority="1895">
      <formula>+LEFT(D14,2)="GR"</formula>
    </cfRule>
  </conditionalFormatting>
  <conditionalFormatting sqref="L14:L18">
    <cfRule type="expression" dxfId="1326" priority="1894">
      <formula>+LEFT(D14,2)="GR"</formula>
    </cfRule>
  </conditionalFormatting>
  <conditionalFormatting sqref="O18">
    <cfRule type="expression" dxfId="1325" priority="1857">
      <formula>$Z18="Reporte 2"</formula>
    </cfRule>
    <cfRule type="expression" dxfId="1324" priority="1858">
      <formula>$Z18="Reporte 1"</formula>
    </cfRule>
    <cfRule type="expression" dxfId="1323" priority="1859">
      <formula>$Z18="Informe 10"</formula>
    </cfRule>
    <cfRule type="expression" dxfId="1322" priority="1860">
      <formula>$Z18="Informe 9"</formula>
    </cfRule>
    <cfRule type="expression" dxfId="1321" priority="1861">
      <formula>$Z18="Informe 8"</formula>
    </cfRule>
    <cfRule type="expression" dxfId="1320" priority="1862">
      <formula>$Z18="Informe 7"</formula>
    </cfRule>
    <cfRule type="expression" dxfId="1319" priority="1863">
      <formula>$Z18="Informe 6"</formula>
    </cfRule>
    <cfRule type="expression" dxfId="1318" priority="1864">
      <formula>$Z18="Informe 5"</formula>
    </cfRule>
    <cfRule type="expression" dxfId="1317" priority="1865">
      <formula>$Z18="Informe 4"</formula>
    </cfRule>
    <cfRule type="expression" dxfId="1316" priority="1866">
      <formula>$Z18="Informe 3"</formula>
    </cfRule>
    <cfRule type="expression" dxfId="1315" priority="1867">
      <formula>$Z18="Informe 2"</formula>
    </cfRule>
    <cfRule type="expression" dxfId="1314" priority="1868">
      <formula>$Z18="Informe 1"</formula>
    </cfRule>
    <cfRule type="expression" dxfId="1313" priority="1869">
      <formula>$Z18="Gráfico 10"</formula>
    </cfRule>
    <cfRule type="expression" dxfId="1312" priority="1870">
      <formula>$Z18="Gráfico 25"</formula>
    </cfRule>
    <cfRule type="expression" dxfId="1311" priority="1871">
      <formula>$Z18="Gráfico 24"</formula>
    </cfRule>
    <cfRule type="expression" dxfId="1310" priority="1872">
      <formula>$Z18="Gráfico 23"</formula>
    </cfRule>
    <cfRule type="expression" dxfId="1309" priority="1873">
      <formula>$Z18="Gráfico 22"</formula>
    </cfRule>
    <cfRule type="expression" dxfId="1308" priority="1874">
      <formula>$Z18="Gráfico 21"</formula>
    </cfRule>
    <cfRule type="expression" dxfId="1307" priority="1875">
      <formula>$Z18="Gráfico 20"</formula>
    </cfRule>
    <cfRule type="expression" dxfId="1306" priority="1876">
      <formula>$Z18="Gráfico 18"</formula>
    </cfRule>
    <cfRule type="expression" dxfId="1305" priority="1877">
      <formula>$Z18="Gráfico 19"</formula>
    </cfRule>
    <cfRule type="expression" dxfId="1304" priority="1878">
      <formula>$Z18="Gráfico 17"</formula>
    </cfRule>
    <cfRule type="expression" dxfId="1303" priority="1879">
      <formula>$Z18="Gráfico 16"</formula>
    </cfRule>
    <cfRule type="expression" dxfId="1302" priority="1880">
      <formula>$Z18="Gráfico 15"</formula>
    </cfRule>
    <cfRule type="expression" dxfId="1301" priority="1881">
      <formula>$Z18="Gráfico 14"</formula>
    </cfRule>
    <cfRule type="expression" dxfId="1300" priority="1882">
      <formula>$Z18="Gráfico 12"</formula>
    </cfRule>
    <cfRule type="expression" dxfId="1299" priority="1883">
      <formula>$Z18="Gráfico 13"</formula>
    </cfRule>
    <cfRule type="expression" dxfId="1298" priority="1884">
      <formula>$Z18="Gráfico 11"</formula>
    </cfRule>
    <cfRule type="expression" dxfId="1297" priority="1885">
      <formula>$Z18="Gráfico 9"</formula>
    </cfRule>
    <cfRule type="expression" dxfId="1296" priority="1886">
      <formula>$Z18="Gráfico 8"</formula>
    </cfRule>
    <cfRule type="expression" dxfId="1295" priority="1887">
      <formula>$Z18="Gráfico 7"</formula>
    </cfRule>
    <cfRule type="expression" dxfId="1294" priority="1888">
      <formula>$Z18="Gráfico 6"</formula>
    </cfRule>
    <cfRule type="expression" dxfId="1293" priority="1889">
      <formula>$Z18="Gráfico 4"</formula>
    </cfRule>
    <cfRule type="expression" dxfId="1292" priority="1890">
      <formula>$Z18="Gráfico 3"</formula>
    </cfRule>
    <cfRule type="expression" dxfId="1291" priority="1891">
      <formula>$Z18="Gráfico 2"</formula>
    </cfRule>
    <cfRule type="expression" dxfId="1290" priority="1892">
      <formula>$Z18="Gráfico 1"</formula>
    </cfRule>
    <cfRule type="expression" dxfId="1289" priority="1893">
      <formula>$Z18="Gráfico 5"</formula>
    </cfRule>
  </conditionalFormatting>
  <conditionalFormatting sqref="V14:V17">
    <cfRule type="expression" dxfId="1288" priority="1746">
      <formula>$Z14="Reporte 2"</formula>
    </cfRule>
    <cfRule type="expression" dxfId="1287" priority="1747">
      <formula>$Z14="Reporte 1"</formula>
    </cfRule>
    <cfRule type="expression" dxfId="1286" priority="1748">
      <formula>$Z14="Informe 10"</formula>
    </cfRule>
    <cfRule type="expression" dxfId="1285" priority="1749">
      <formula>$Z14="Informe 9"</formula>
    </cfRule>
    <cfRule type="expression" dxfId="1284" priority="1750">
      <formula>$Z14="Informe 8"</formula>
    </cfRule>
    <cfRule type="expression" dxfId="1283" priority="1751">
      <formula>$Z14="Informe 7"</formula>
    </cfRule>
    <cfRule type="expression" dxfId="1282" priority="1752">
      <formula>$Z14="Informe 6"</formula>
    </cfRule>
    <cfRule type="expression" dxfId="1281" priority="1753">
      <formula>$Z14="Informe 5"</formula>
    </cfRule>
    <cfRule type="expression" dxfId="1280" priority="1754">
      <formula>$Z14="Informe 4"</formula>
    </cfRule>
    <cfRule type="expression" dxfId="1279" priority="1755">
      <formula>$Z14="Informe 3"</formula>
    </cfRule>
    <cfRule type="expression" dxfId="1278" priority="1756">
      <formula>$Z14="Informe 2"</formula>
    </cfRule>
    <cfRule type="expression" dxfId="1277" priority="1757">
      <formula>$Z14="Informe 1"</formula>
    </cfRule>
    <cfRule type="expression" dxfId="1276" priority="1758">
      <formula>$Z14="Gráfico 10"</formula>
    </cfRule>
    <cfRule type="expression" dxfId="1275" priority="1759">
      <formula>$Z14="Gráfico 25"</formula>
    </cfRule>
    <cfRule type="expression" dxfId="1274" priority="1760">
      <formula>$Z14="Gráfico 24"</formula>
    </cfRule>
    <cfRule type="expression" dxfId="1273" priority="1761">
      <formula>$Z14="Gráfico 23"</formula>
    </cfRule>
    <cfRule type="expression" dxfId="1272" priority="1762">
      <formula>$Z14="Gráfico 22"</formula>
    </cfRule>
    <cfRule type="expression" dxfId="1271" priority="1763">
      <formula>$Z14="Gráfico 21"</formula>
    </cfRule>
    <cfRule type="expression" dxfId="1270" priority="1764">
      <formula>$Z14="Gráfico 20"</formula>
    </cfRule>
    <cfRule type="expression" dxfId="1269" priority="1765">
      <formula>$Z14="Gráfico 18"</formula>
    </cfRule>
    <cfRule type="expression" dxfId="1268" priority="1766">
      <formula>$Z14="Gráfico 19"</formula>
    </cfRule>
    <cfRule type="expression" dxfId="1267" priority="1767">
      <formula>$Z14="Gráfico 17"</formula>
    </cfRule>
    <cfRule type="expression" dxfId="1266" priority="1768">
      <formula>$Z14="Gráfico 16"</formula>
    </cfRule>
    <cfRule type="expression" dxfId="1265" priority="1769">
      <formula>$Z14="Gráfico 15"</formula>
    </cfRule>
    <cfRule type="expression" dxfId="1264" priority="1770">
      <formula>$Z14="Gráfico 14"</formula>
    </cfRule>
    <cfRule type="expression" dxfId="1263" priority="1771">
      <formula>$Z14="Gráfico 12"</formula>
    </cfRule>
    <cfRule type="expression" dxfId="1262" priority="1772">
      <formula>$Z14="Gráfico 13"</formula>
    </cfRule>
    <cfRule type="expression" dxfId="1261" priority="1773">
      <formula>$Z14="Gráfico 11"</formula>
    </cfRule>
    <cfRule type="expression" dxfId="1260" priority="1774">
      <formula>$Z14="Gráfico 9"</formula>
    </cfRule>
    <cfRule type="expression" dxfId="1259" priority="1775">
      <formula>$Z14="Gráfico 8"</formula>
    </cfRule>
    <cfRule type="expression" dxfId="1258" priority="1776">
      <formula>$Z14="Gráfico 7"</formula>
    </cfRule>
    <cfRule type="expression" dxfId="1257" priority="1777">
      <formula>$Z14="Gráfico 6"</formula>
    </cfRule>
    <cfRule type="expression" dxfId="1256" priority="1778">
      <formula>$Z14="Gráfico 4"</formula>
    </cfRule>
    <cfRule type="expression" dxfId="1255" priority="1779">
      <formula>$Z14="Gráfico 3"</formula>
    </cfRule>
    <cfRule type="expression" dxfId="1254" priority="1780">
      <formula>$Z14="Gráfico 2"</formula>
    </cfRule>
    <cfRule type="expression" dxfId="1253" priority="1781">
      <formula>$Z14="Gráfico 1"</formula>
    </cfRule>
    <cfRule type="expression" dxfId="1252" priority="1782">
      <formula>$Z14="Gráfico 5"</formula>
    </cfRule>
  </conditionalFormatting>
  <conditionalFormatting sqref="V19:V22">
    <cfRule type="expression" dxfId="1251" priority="1224">
      <formula>$Z19="Reporte 2"</formula>
    </cfRule>
    <cfRule type="expression" dxfId="1250" priority="1225">
      <formula>$Z19="Reporte 1"</formula>
    </cfRule>
    <cfRule type="expression" dxfId="1249" priority="1226">
      <formula>$Z19="Informe 10"</formula>
    </cfRule>
    <cfRule type="expression" dxfId="1248" priority="1227">
      <formula>$Z19="Informe 9"</formula>
    </cfRule>
    <cfRule type="expression" dxfId="1247" priority="1228">
      <formula>$Z19="Informe 8"</formula>
    </cfRule>
    <cfRule type="expression" dxfId="1246" priority="1229">
      <formula>$Z19="Informe 7"</formula>
    </cfRule>
    <cfRule type="expression" dxfId="1245" priority="1230">
      <formula>$Z19="Informe 6"</formula>
    </cfRule>
    <cfRule type="expression" dxfId="1244" priority="1231">
      <formula>$Z19="Informe 5"</formula>
    </cfRule>
    <cfRule type="expression" dxfId="1243" priority="1232">
      <formula>$Z19="Informe 4"</formula>
    </cfRule>
    <cfRule type="expression" dxfId="1242" priority="1233">
      <formula>$Z19="Informe 3"</formula>
    </cfRule>
    <cfRule type="expression" dxfId="1241" priority="1234">
      <formula>$Z19="Informe 2"</formula>
    </cfRule>
    <cfRule type="expression" dxfId="1240" priority="1235">
      <formula>$Z19="Informe 1"</formula>
    </cfRule>
    <cfRule type="expression" dxfId="1239" priority="1236">
      <formula>$Z19="Gráfico 10"</formula>
    </cfRule>
    <cfRule type="expression" dxfId="1238" priority="1237">
      <formula>$Z19="Gráfico 25"</formula>
    </cfRule>
    <cfRule type="expression" dxfId="1237" priority="1238">
      <formula>$Z19="Gráfico 24"</formula>
    </cfRule>
    <cfRule type="expression" dxfId="1236" priority="1239">
      <formula>$Z19="Gráfico 23"</formula>
    </cfRule>
    <cfRule type="expression" dxfId="1235" priority="1240">
      <formula>$Z19="Gráfico 22"</formula>
    </cfRule>
    <cfRule type="expression" dxfId="1234" priority="1241">
      <formula>$Z19="Gráfico 21"</formula>
    </cfRule>
    <cfRule type="expression" dxfId="1233" priority="1242">
      <formula>$Z19="Gráfico 20"</formula>
    </cfRule>
    <cfRule type="expression" dxfId="1232" priority="1243">
      <formula>$Z19="Gráfico 18"</formula>
    </cfRule>
    <cfRule type="expression" dxfId="1231" priority="1244">
      <formula>$Z19="Gráfico 19"</formula>
    </cfRule>
    <cfRule type="expression" dxfId="1230" priority="1245">
      <formula>$Z19="Gráfico 17"</formula>
    </cfRule>
    <cfRule type="expression" dxfId="1229" priority="1246">
      <formula>$Z19="Gráfico 16"</formula>
    </cfRule>
    <cfRule type="expression" dxfId="1228" priority="1247">
      <formula>$Z19="Gráfico 15"</formula>
    </cfRule>
    <cfRule type="expression" dxfId="1227" priority="1248">
      <formula>$Z19="Gráfico 14"</formula>
    </cfRule>
    <cfRule type="expression" dxfId="1226" priority="1249">
      <formula>$Z19="Gráfico 12"</formula>
    </cfRule>
    <cfRule type="expression" dxfId="1225" priority="1250">
      <formula>$Z19="Gráfico 13"</formula>
    </cfRule>
    <cfRule type="expression" dxfId="1224" priority="1251">
      <formula>$Z19="Gráfico 11"</formula>
    </cfRule>
    <cfRule type="expression" dxfId="1223" priority="1252">
      <formula>$Z19="Gráfico 9"</formula>
    </cfRule>
    <cfRule type="expression" dxfId="1222" priority="1253">
      <formula>$Z19="Gráfico 8"</formula>
    </cfRule>
    <cfRule type="expression" dxfId="1221" priority="1254">
      <formula>$Z19="Gráfico 7"</formula>
    </cfRule>
    <cfRule type="expression" dxfId="1220" priority="1255">
      <formula>$Z19="Gráfico 6"</formula>
    </cfRule>
    <cfRule type="expression" dxfId="1219" priority="1256">
      <formula>$Z19="Gráfico 4"</formula>
    </cfRule>
    <cfRule type="expression" dxfId="1218" priority="1257">
      <formula>$Z19="Gráfico 3"</formula>
    </cfRule>
    <cfRule type="expression" dxfId="1217" priority="1258">
      <formula>$Z19="Gráfico 2"</formula>
    </cfRule>
    <cfRule type="expression" dxfId="1216" priority="1259">
      <formula>$Z19="Gráfico 1"</formula>
    </cfRule>
    <cfRule type="expression" dxfId="1215" priority="1260">
      <formula>$Z19="Gráfico 5"</formula>
    </cfRule>
  </conditionalFormatting>
  <conditionalFormatting sqref="U19:U23">
    <cfRule type="expression" dxfId="1214" priority="1485">
      <formula>$Z19="Reporte 2"</formula>
    </cfRule>
    <cfRule type="expression" dxfId="1213" priority="1486">
      <formula>$Z19="Reporte 1"</formula>
    </cfRule>
    <cfRule type="expression" dxfId="1212" priority="1487">
      <formula>$Z19="Informe 10"</formula>
    </cfRule>
    <cfRule type="expression" dxfId="1211" priority="1488">
      <formula>$Z19="Informe 9"</formula>
    </cfRule>
    <cfRule type="expression" dxfId="1210" priority="1489">
      <formula>$Z19="Informe 8"</formula>
    </cfRule>
    <cfRule type="expression" dxfId="1209" priority="1490">
      <formula>$Z19="Informe 7"</formula>
    </cfRule>
    <cfRule type="expression" dxfId="1208" priority="1491">
      <formula>$Z19="Informe 6"</formula>
    </cfRule>
    <cfRule type="expression" dxfId="1207" priority="1492">
      <formula>$Z19="Informe 5"</formula>
    </cfRule>
    <cfRule type="expression" dxfId="1206" priority="1493">
      <formula>$Z19="Informe 4"</formula>
    </cfRule>
    <cfRule type="expression" dxfId="1205" priority="1494">
      <formula>$Z19="Informe 3"</formula>
    </cfRule>
    <cfRule type="expression" dxfId="1204" priority="1495">
      <formula>$Z19="Informe 2"</formula>
    </cfRule>
    <cfRule type="expression" dxfId="1203" priority="1496">
      <formula>$Z19="Informe 1"</formula>
    </cfRule>
    <cfRule type="expression" dxfId="1202" priority="1497">
      <formula>$Z19="Gráfico 10"</formula>
    </cfRule>
    <cfRule type="expression" dxfId="1201" priority="1498">
      <formula>$Z19="Gráfico 25"</formula>
    </cfRule>
    <cfRule type="expression" dxfId="1200" priority="1499">
      <formula>$Z19="Gráfico 24"</formula>
    </cfRule>
    <cfRule type="expression" dxfId="1199" priority="1500">
      <formula>$Z19="Gráfico 23"</formula>
    </cfRule>
    <cfRule type="expression" dxfId="1198" priority="1501">
      <formula>$Z19="Gráfico 22"</formula>
    </cfRule>
    <cfRule type="expression" dxfId="1197" priority="1502">
      <formula>$Z19="Gráfico 21"</formula>
    </cfRule>
    <cfRule type="expression" dxfId="1196" priority="1503">
      <formula>$Z19="Gráfico 20"</formula>
    </cfRule>
    <cfRule type="expression" dxfId="1195" priority="1504">
      <formula>$Z19="Gráfico 18"</formula>
    </cfRule>
    <cfRule type="expression" dxfId="1194" priority="1505">
      <formula>$Z19="Gráfico 19"</formula>
    </cfRule>
    <cfRule type="expression" dxfId="1193" priority="1506">
      <formula>$Z19="Gráfico 17"</formula>
    </cfRule>
    <cfRule type="expression" dxfId="1192" priority="1507">
      <formula>$Z19="Gráfico 16"</formula>
    </cfRule>
    <cfRule type="expression" dxfId="1191" priority="1508">
      <formula>$Z19="Gráfico 15"</formula>
    </cfRule>
    <cfRule type="expression" dxfId="1190" priority="1509">
      <formula>$Z19="Gráfico 14"</formula>
    </cfRule>
    <cfRule type="expression" dxfId="1189" priority="1510">
      <formula>$Z19="Gráfico 12"</formula>
    </cfRule>
    <cfRule type="expression" dxfId="1188" priority="1511">
      <formula>$Z19="Gráfico 13"</formula>
    </cfRule>
    <cfRule type="expression" dxfId="1187" priority="1512">
      <formula>$Z19="Gráfico 11"</formula>
    </cfRule>
    <cfRule type="expression" dxfId="1186" priority="1513">
      <formula>$Z19="Gráfico 9"</formula>
    </cfRule>
    <cfRule type="expression" dxfId="1185" priority="1514">
      <formula>$Z19="Gráfico 8"</formula>
    </cfRule>
    <cfRule type="expression" dxfId="1184" priority="1515">
      <formula>$Z19="Gráfico 7"</formula>
    </cfRule>
    <cfRule type="expression" dxfId="1183" priority="1516">
      <formula>$Z19="Gráfico 6"</formula>
    </cfRule>
    <cfRule type="expression" dxfId="1182" priority="1517">
      <formula>$Z19="Gráfico 4"</formula>
    </cfRule>
    <cfRule type="expression" dxfId="1181" priority="1518">
      <formula>$Z19="Gráfico 3"</formula>
    </cfRule>
    <cfRule type="expression" dxfId="1180" priority="1519">
      <formula>$Z19="Gráfico 2"</formula>
    </cfRule>
    <cfRule type="expression" dxfId="1179" priority="1520">
      <formula>$Z19="Gráfico 1"</formula>
    </cfRule>
    <cfRule type="expression" dxfId="1178" priority="1521">
      <formula>$Z19="Gráfico 5"</formula>
    </cfRule>
  </conditionalFormatting>
  <conditionalFormatting sqref="AL20:AL23 W19:W23 O19:O22 Y19:Y23 P33 Q19:R23">
    <cfRule type="expression" dxfId="1177" priority="1448">
      <formula>$Z19="Reporte 2"</formula>
    </cfRule>
    <cfRule type="expression" dxfId="1176" priority="1449">
      <formula>$Z19="Reporte 1"</formula>
    </cfRule>
    <cfRule type="expression" dxfId="1175" priority="1450">
      <formula>$Z19="Informe 10"</formula>
    </cfRule>
    <cfRule type="expression" dxfId="1174" priority="1451">
      <formula>$Z19="Informe 9"</formula>
    </cfRule>
    <cfRule type="expression" dxfId="1173" priority="1452">
      <formula>$Z19="Informe 8"</formula>
    </cfRule>
    <cfRule type="expression" dxfId="1172" priority="1453">
      <formula>$Z19="Informe 7"</formula>
    </cfRule>
    <cfRule type="expression" dxfId="1171" priority="1454">
      <formula>$Z19="Informe 6"</formula>
    </cfRule>
    <cfRule type="expression" dxfId="1170" priority="1455">
      <formula>$Z19="Informe 5"</formula>
    </cfRule>
    <cfRule type="expression" dxfId="1169" priority="1456">
      <formula>$Z19="Informe 4"</formula>
    </cfRule>
    <cfRule type="expression" dxfId="1168" priority="1457">
      <formula>$Z19="Informe 3"</formula>
    </cfRule>
    <cfRule type="expression" dxfId="1167" priority="1458">
      <formula>$Z19="Informe 2"</formula>
    </cfRule>
    <cfRule type="expression" dxfId="1166" priority="1459">
      <formula>$Z19="Informe 1"</formula>
    </cfRule>
    <cfRule type="expression" dxfId="1165" priority="1460">
      <formula>$Z19="Gráfico 10"</formula>
    </cfRule>
    <cfRule type="expression" dxfId="1164" priority="1461">
      <formula>$Z19="Gráfico 25"</formula>
    </cfRule>
    <cfRule type="expression" dxfId="1163" priority="1462">
      <formula>$Z19="Gráfico 24"</formula>
    </cfRule>
    <cfRule type="expression" dxfId="1162" priority="1463">
      <formula>$Z19="Gráfico 23"</formula>
    </cfRule>
    <cfRule type="expression" dxfId="1161" priority="1464">
      <formula>$Z19="Gráfico 22"</formula>
    </cfRule>
    <cfRule type="expression" dxfId="1160" priority="1465">
      <formula>$Z19="Gráfico 21"</formula>
    </cfRule>
    <cfRule type="expression" dxfId="1159" priority="1466">
      <formula>$Z19="Gráfico 20"</formula>
    </cfRule>
    <cfRule type="expression" dxfId="1158" priority="1467">
      <formula>$Z19="Gráfico 18"</formula>
    </cfRule>
    <cfRule type="expression" dxfId="1157" priority="1468">
      <formula>$Z19="Gráfico 19"</formula>
    </cfRule>
    <cfRule type="expression" dxfId="1156" priority="1469">
      <formula>$Z19="Gráfico 17"</formula>
    </cfRule>
    <cfRule type="expression" dxfId="1155" priority="1470">
      <formula>$Z19="Gráfico 16"</formula>
    </cfRule>
    <cfRule type="expression" dxfId="1154" priority="1471">
      <formula>$Z19="Gráfico 15"</formula>
    </cfRule>
    <cfRule type="expression" dxfId="1153" priority="1472">
      <formula>$Z19="Gráfico 14"</formula>
    </cfRule>
    <cfRule type="expression" dxfId="1152" priority="1473">
      <formula>$Z19="Gráfico 12"</formula>
    </cfRule>
    <cfRule type="expression" dxfId="1151" priority="1474">
      <formula>$Z19="Gráfico 13"</formula>
    </cfRule>
    <cfRule type="expression" dxfId="1150" priority="1475">
      <formula>$Z19="Gráfico 11"</formula>
    </cfRule>
    <cfRule type="expression" dxfId="1149" priority="1476">
      <formula>$Z19="Gráfico 9"</formula>
    </cfRule>
    <cfRule type="expression" dxfId="1148" priority="1477">
      <formula>$Z19="Gráfico 8"</formula>
    </cfRule>
    <cfRule type="expression" dxfId="1147" priority="1478">
      <formula>$Z19="Gráfico 7"</formula>
    </cfRule>
    <cfRule type="expression" dxfId="1146" priority="1479">
      <formula>$Z19="Gráfico 6"</formula>
    </cfRule>
    <cfRule type="expression" dxfId="1145" priority="1480">
      <formula>$Z19="Gráfico 4"</formula>
    </cfRule>
    <cfRule type="expression" dxfId="1144" priority="1481">
      <formula>$Z19="Gráfico 3"</formula>
    </cfRule>
    <cfRule type="expression" dxfId="1143" priority="1482">
      <formula>$Z19="Gráfico 2"</formula>
    </cfRule>
    <cfRule type="expression" dxfId="1142" priority="1483">
      <formula>$Z19="Gráfico 1"</formula>
    </cfRule>
    <cfRule type="expression" dxfId="1141" priority="1484">
      <formula>$Z19="Gráfico 5"</formula>
    </cfRule>
  </conditionalFormatting>
  <conditionalFormatting sqref="T19:T23">
    <cfRule type="expression" dxfId="1140" priority="1411">
      <formula>$Z19="Reporte 2"</formula>
    </cfRule>
    <cfRule type="expression" dxfId="1139" priority="1412">
      <formula>$Z19="Reporte 1"</formula>
    </cfRule>
    <cfRule type="expression" dxfId="1138" priority="1413">
      <formula>$Z19="Informe 10"</formula>
    </cfRule>
    <cfRule type="expression" dxfId="1137" priority="1414">
      <formula>$Z19="Informe 9"</formula>
    </cfRule>
    <cfRule type="expression" dxfId="1136" priority="1415">
      <formula>$Z19="Informe 8"</formula>
    </cfRule>
    <cfRule type="expression" dxfId="1135" priority="1416">
      <formula>$Z19="Informe 7"</formula>
    </cfRule>
    <cfRule type="expression" dxfId="1134" priority="1417">
      <formula>$Z19="Informe 6"</formula>
    </cfRule>
    <cfRule type="expression" dxfId="1133" priority="1418">
      <formula>$Z19="Informe 5"</formula>
    </cfRule>
    <cfRule type="expression" dxfId="1132" priority="1419">
      <formula>$Z19="Informe 4"</formula>
    </cfRule>
    <cfRule type="expression" dxfId="1131" priority="1420">
      <formula>$Z19="Informe 3"</formula>
    </cfRule>
    <cfRule type="expression" dxfId="1130" priority="1421">
      <formula>$Z19="Informe 2"</formula>
    </cfRule>
    <cfRule type="expression" dxfId="1129" priority="1422">
      <formula>$Z19="Informe 1"</formula>
    </cfRule>
    <cfRule type="expression" dxfId="1128" priority="1423">
      <formula>$Z19="Gráfico 10"</formula>
    </cfRule>
    <cfRule type="expression" dxfId="1127" priority="1424">
      <formula>$Z19="Gráfico 25"</formula>
    </cfRule>
    <cfRule type="expression" dxfId="1126" priority="1425">
      <formula>$Z19="Gráfico 24"</formula>
    </cfRule>
    <cfRule type="expression" dxfId="1125" priority="1426">
      <formula>$Z19="Gráfico 23"</formula>
    </cfRule>
    <cfRule type="expression" dxfId="1124" priority="1427">
      <formula>$Z19="Gráfico 22"</formula>
    </cfRule>
    <cfRule type="expression" dxfId="1123" priority="1428">
      <formula>$Z19="Gráfico 21"</formula>
    </cfRule>
    <cfRule type="expression" dxfId="1122" priority="1429">
      <formula>$Z19="Gráfico 20"</formula>
    </cfRule>
    <cfRule type="expression" dxfId="1121" priority="1430">
      <formula>$Z19="Gráfico 18"</formula>
    </cfRule>
    <cfRule type="expression" dxfId="1120" priority="1431">
      <formula>$Z19="Gráfico 19"</formula>
    </cfRule>
    <cfRule type="expression" dxfId="1119" priority="1432">
      <formula>$Z19="Gráfico 17"</formula>
    </cfRule>
    <cfRule type="expression" dxfId="1118" priority="1433">
      <formula>$Z19="Gráfico 16"</formula>
    </cfRule>
    <cfRule type="expression" dxfId="1117" priority="1434">
      <formula>$Z19="Gráfico 15"</formula>
    </cfRule>
    <cfRule type="expression" dxfId="1116" priority="1435">
      <formula>$Z19="Gráfico 14"</formula>
    </cfRule>
    <cfRule type="expression" dxfId="1115" priority="1436">
      <formula>$Z19="Gráfico 12"</formula>
    </cfRule>
    <cfRule type="expression" dxfId="1114" priority="1437">
      <formula>$Z19="Gráfico 13"</formula>
    </cfRule>
    <cfRule type="expression" dxfId="1113" priority="1438">
      <formula>$Z19="Gráfico 11"</formula>
    </cfRule>
    <cfRule type="expression" dxfId="1112" priority="1439">
      <formula>$Z19="Gráfico 9"</formula>
    </cfRule>
    <cfRule type="expression" dxfId="1111" priority="1440">
      <formula>$Z19="Gráfico 8"</formula>
    </cfRule>
    <cfRule type="expression" dxfId="1110" priority="1441">
      <formula>$Z19="Gráfico 7"</formula>
    </cfRule>
    <cfRule type="expression" dxfId="1109" priority="1442">
      <formula>$Z19="Gráfico 6"</formula>
    </cfRule>
    <cfRule type="expression" dxfId="1108" priority="1443">
      <formula>$Z19="Gráfico 4"</formula>
    </cfRule>
    <cfRule type="expression" dxfId="1107" priority="1444">
      <formula>$Z19="Gráfico 3"</formula>
    </cfRule>
    <cfRule type="expression" dxfId="1106" priority="1445">
      <formula>$Z19="Gráfico 2"</formula>
    </cfRule>
    <cfRule type="expression" dxfId="1105" priority="1446">
      <formula>$Z19="Gráfico 1"</formula>
    </cfRule>
    <cfRule type="expression" dxfId="1104" priority="1447">
      <formula>$Z19="Gráfico 5"</formula>
    </cfRule>
  </conditionalFormatting>
  <conditionalFormatting sqref="AL19">
    <cfRule type="expression" dxfId="1103" priority="1337">
      <formula>$Z19="Reporte 2"</formula>
    </cfRule>
    <cfRule type="expression" dxfId="1102" priority="1338">
      <formula>$Z19="Reporte 1"</formula>
    </cfRule>
    <cfRule type="expression" dxfId="1101" priority="1339">
      <formula>$Z19="Informe 10"</formula>
    </cfRule>
    <cfRule type="expression" dxfId="1100" priority="1340">
      <formula>$Z19="Informe 9"</formula>
    </cfRule>
    <cfRule type="expression" dxfId="1099" priority="1341">
      <formula>$Z19="Informe 8"</formula>
    </cfRule>
    <cfRule type="expression" dxfId="1098" priority="1342">
      <formula>$Z19="Informe 7"</formula>
    </cfRule>
    <cfRule type="expression" dxfId="1097" priority="1343">
      <formula>$Z19="Informe 6"</formula>
    </cfRule>
    <cfRule type="expression" dxfId="1096" priority="1344">
      <formula>$Z19="Informe 5"</formula>
    </cfRule>
    <cfRule type="expression" dxfId="1095" priority="1345">
      <formula>$Z19="Informe 4"</formula>
    </cfRule>
    <cfRule type="expression" dxfId="1094" priority="1346">
      <formula>$Z19="Informe 3"</formula>
    </cfRule>
    <cfRule type="expression" dxfId="1093" priority="1347">
      <formula>$Z19="Informe 2"</formula>
    </cfRule>
    <cfRule type="expression" dxfId="1092" priority="1348">
      <formula>$Z19="Informe 1"</formula>
    </cfRule>
    <cfRule type="expression" dxfId="1091" priority="1349">
      <formula>$Z19="Gráfico 10"</formula>
    </cfRule>
    <cfRule type="expression" dxfId="1090" priority="1350">
      <formula>$Z19="Gráfico 25"</formula>
    </cfRule>
    <cfRule type="expression" dxfId="1089" priority="1351">
      <formula>$Z19="Gráfico 24"</formula>
    </cfRule>
    <cfRule type="expression" dxfId="1088" priority="1352">
      <formula>$Z19="Gráfico 23"</formula>
    </cfRule>
    <cfRule type="expression" dxfId="1087" priority="1353">
      <formula>$Z19="Gráfico 22"</formula>
    </cfRule>
    <cfRule type="expression" dxfId="1086" priority="1354">
      <formula>$Z19="Gráfico 21"</formula>
    </cfRule>
    <cfRule type="expression" dxfId="1085" priority="1355">
      <formula>$Z19="Gráfico 20"</formula>
    </cfRule>
    <cfRule type="expression" dxfId="1084" priority="1356">
      <formula>$Z19="Gráfico 18"</formula>
    </cfRule>
    <cfRule type="expression" dxfId="1083" priority="1357">
      <formula>$Z19="Gráfico 19"</formula>
    </cfRule>
    <cfRule type="expression" dxfId="1082" priority="1358">
      <formula>$Z19="Gráfico 17"</formula>
    </cfRule>
    <cfRule type="expression" dxfId="1081" priority="1359">
      <formula>$Z19="Gráfico 16"</formula>
    </cfRule>
    <cfRule type="expression" dxfId="1080" priority="1360">
      <formula>$Z19="Gráfico 15"</formula>
    </cfRule>
    <cfRule type="expression" dxfId="1079" priority="1361">
      <formula>$Z19="Gráfico 14"</formula>
    </cfRule>
    <cfRule type="expression" dxfId="1078" priority="1362">
      <formula>$Z19="Gráfico 12"</formula>
    </cfRule>
    <cfRule type="expression" dxfId="1077" priority="1363">
      <formula>$Z19="Gráfico 13"</formula>
    </cfRule>
    <cfRule type="expression" dxfId="1076" priority="1364">
      <formula>$Z19="Gráfico 11"</formula>
    </cfRule>
    <cfRule type="expression" dxfId="1075" priority="1365">
      <formula>$Z19="Gráfico 9"</formula>
    </cfRule>
    <cfRule type="expression" dxfId="1074" priority="1366">
      <formula>$Z19="Gráfico 8"</formula>
    </cfRule>
    <cfRule type="expression" dxfId="1073" priority="1367">
      <formula>$Z19="Gráfico 7"</formula>
    </cfRule>
    <cfRule type="expression" dxfId="1072" priority="1368">
      <formula>$Z19="Gráfico 6"</formula>
    </cfRule>
    <cfRule type="expression" dxfId="1071" priority="1369">
      <formula>$Z19="Gráfico 4"</formula>
    </cfRule>
    <cfRule type="expression" dxfId="1070" priority="1370">
      <formula>$Z19="Gráfico 3"</formula>
    </cfRule>
    <cfRule type="expression" dxfId="1069" priority="1371">
      <formula>$Z19="Gráfico 2"</formula>
    </cfRule>
    <cfRule type="expression" dxfId="1068" priority="1372">
      <formula>$Z19="Gráfico 1"</formula>
    </cfRule>
    <cfRule type="expression" dxfId="1067" priority="1373">
      <formula>$Z19="Gráfico 5"</formula>
    </cfRule>
  </conditionalFormatting>
  <conditionalFormatting sqref="K19:K23">
    <cfRule type="expression" dxfId="1066" priority="1336">
      <formula>+LEFT(D19,2)="GR"</formula>
    </cfRule>
  </conditionalFormatting>
  <conditionalFormatting sqref="L19:L23">
    <cfRule type="expression" dxfId="1065" priority="1335">
      <formula>+LEFT(D19,2)="GR"</formula>
    </cfRule>
  </conditionalFormatting>
  <conditionalFormatting sqref="O23">
    <cfRule type="expression" dxfId="1064" priority="1298">
      <formula>$Z23="Reporte 2"</formula>
    </cfRule>
    <cfRule type="expression" dxfId="1063" priority="1299">
      <formula>$Z23="Reporte 1"</formula>
    </cfRule>
    <cfRule type="expression" dxfId="1062" priority="1300">
      <formula>$Z23="Informe 10"</formula>
    </cfRule>
    <cfRule type="expression" dxfId="1061" priority="1301">
      <formula>$Z23="Informe 9"</formula>
    </cfRule>
    <cfRule type="expression" dxfId="1060" priority="1302">
      <formula>$Z23="Informe 8"</formula>
    </cfRule>
    <cfRule type="expression" dxfId="1059" priority="1303">
      <formula>$Z23="Informe 7"</formula>
    </cfRule>
    <cfRule type="expression" dxfId="1058" priority="1304">
      <formula>$Z23="Informe 6"</formula>
    </cfRule>
    <cfRule type="expression" dxfId="1057" priority="1305">
      <formula>$Z23="Informe 5"</formula>
    </cfRule>
    <cfRule type="expression" dxfId="1056" priority="1306">
      <formula>$Z23="Informe 4"</formula>
    </cfRule>
    <cfRule type="expression" dxfId="1055" priority="1307">
      <formula>$Z23="Informe 3"</formula>
    </cfRule>
    <cfRule type="expression" dxfId="1054" priority="1308">
      <formula>$Z23="Informe 2"</formula>
    </cfRule>
    <cfRule type="expression" dxfId="1053" priority="1309">
      <formula>$Z23="Informe 1"</formula>
    </cfRule>
    <cfRule type="expression" dxfId="1052" priority="1310">
      <formula>$Z23="Gráfico 10"</formula>
    </cfRule>
    <cfRule type="expression" dxfId="1051" priority="1311">
      <formula>$Z23="Gráfico 25"</formula>
    </cfRule>
    <cfRule type="expression" dxfId="1050" priority="1312">
      <formula>$Z23="Gráfico 24"</formula>
    </cfRule>
    <cfRule type="expression" dxfId="1049" priority="1313">
      <formula>$Z23="Gráfico 23"</formula>
    </cfRule>
    <cfRule type="expression" dxfId="1048" priority="1314">
      <formula>$Z23="Gráfico 22"</formula>
    </cfRule>
    <cfRule type="expression" dxfId="1047" priority="1315">
      <formula>$Z23="Gráfico 21"</formula>
    </cfRule>
    <cfRule type="expression" dxfId="1046" priority="1316">
      <formula>$Z23="Gráfico 20"</formula>
    </cfRule>
    <cfRule type="expression" dxfId="1045" priority="1317">
      <formula>$Z23="Gráfico 18"</formula>
    </cfRule>
    <cfRule type="expression" dxfId="1044" priority="1318">
      <formula>$Z23="Gráfico 19"</formula>
    </cfRule>
    <cfRule type="expression" dxfId="1043" priority="1319">
      <formula>$Z23="Gráfico 17"</formula>
    </cfRule>
    <cfRule type="expression" dxfId="1042" priority="1320">
      <formula>$Z23="Gráfico 16"</formula>
    </cfRule>
    <cfRule type="expression" dxfId="1041" priority="1321">
      <formula>$Z23="Gráfico 15"</formula>
    </cfRule>
    <cfRule type="expression" dxfId="1040" priority="1322">
      <formula>$Z23="Gráfico 14"</formula>
    </cfRule>
    <cfRule type="expression" dxfId="1039" priority="1323">
      <formula>$Z23="Gráfico 12"</formula>
    </cfRule>
    <cfRule type="expression" dxfId="1038" priority="1324">
      <formula>$Z23="Gráfico 13"</formula>
    </cfRule>
    <cfRule type="expression" dxfId="1037" priority="1325">
      <formula>$Z23="Gráfico 11"</formula>
    </cfRule>
    <cfRule type="expression" dxfId="1036" priority="1326">
      <formula>$Z23="Gráfico 9"</formula>
    </cfRule>
    <cfRule type="expression" dxfId="1035" priority="1327">
      <formula>$Z23="Gráfico 8"</formula>
    </cfRule>
    <cfRule type="expression" dxfId="1034" priority="1328">
      <formula>$Z23="Gráfico 7"</formula>
    </cfRule>
    <cfRule type="expression" dxfId="1033" priority="1329">
      <formula>$Z23="Gráfico 6"</formula>
    </cfRule>
    <cfRule type="expression" dxfId="1032" priority="1330">
      <formula>$Z23="Gráfico 4"</formula>
    </cfRule>
    <cfRule type="expression" dxfId="1031" priority="1331">
      <formula>$Z23="Gráfico 3"</formula>
    </cfRule>
    <cfRule type="expression" dxfId="1030" priority="1332">
      <formula>$Z23="Gráfico 2"</formula>
    </cfRule>
    <cfRule type="expression" dxfId="1029" priority="1333">
      <formula>$Z23="Gráfico 1"</formula>
    </cfRule>
    <cfRule type="expression" dxfId="1028" priority="1334">
      <formula>$Z23="Gráfico 5"</formula>
    </cfRule>
  </conditionalFormatting>
  <conditionalFormatting sqref="P9:P13">
    <cfRule type="expression" dxfId="1027" priority="1187">
      <formula>$Z9="Reporte 2"</formula>
    </cfRule>
    <cfRule type="expression" dxfId="1026" priority="1188">
      <formula>$Z9="Reporte 1"</formula>
    </cfRule>
    <cfRule type="expression" dxfId="1025" priority="1189">
      <formula>$Z9="Informe 10"</formula>
    </cfRule>
    <cfRule type="expression" dxfId="1024" priority="1190">
      <formula>$Z9="Informe 9"</formula>
    </cfRule>
    <cfRule type="expression" dxfId="1023" priority="1191">
      <formula>$Z9="Informe 8"</formula>
    </cfRule>
    <cfRule type="expression" dxfId="1022" priority="1192">
      <formula>$Z9="Informe 7"</formula>
    </cfRule>
    <cfRule type="expression" dxfId="1021" priority="1193">
      <formula>$Z9="Informe 6"</formula>
    </cfRule>
    <cfRule type="expression" dxfId="1020" priority="1194">
      <formula>$Z9="Informe 5"</formula>
    </cfRule>
    <cfRule type="expression" dxfId="1019" priority="1195">
      <formula>$Z9="Informe 4"</formula>
    </cfRule>
    <cfRule type="expression" dxfId="1018" priority="1196">
      <formula>$Z9="Informe 3"</formula>
    </cfRule>
    <cfRule type="expression" dxfId="1017" priority="1197">
      <formula>$Z9="Informe 2"</formula>
    </cfRule>
    <cfRule type="expression" dxfId="1016" priority="1198">
      <formula>$Z9="Informe 1"</formula>
    </cfRule>
    <cfRule type="expression" dxfId="1015" priority="1199">
      <formula>$Z9="Gráfico 10"</formula>
    </cfRule>
    <cfRule type="expression" dxfId="1014" priority="1200">
      <formula>$Z9="Gráfico 25"</formula>
    </cfRule>
    <cfRule type="expression" dxfId="1013" priority="1201">
      <formula>$Z9="Gráfico 24"</formula>
    </cfRule>
    <cfRule type="expression" dxfId="1012" priority="1202">
      <formula>$Z9="Gráfico 23"</formula>
    </cfRule>
    <cfRule type="expression" dxfId="1011" priority="1203">
      <formula>$Z9="Gráfico 22"</formula>
    </cfRule>
    <cfRule type="expression" dxfId="1010" priority="1204">
      <formula>$Z9="Gráfico 21"</formula>
    </cfRule>
    <cfRule type="expression" dxfId="1009" priority="1205">
      <formula>$Z9="Gráfico 20"</formula>
    </cfRule>
    <cfRule type="expression" dxfId="1008" priority="1206">
      <formula>$Z9="Gráfico 18"</formula>
    </cfRule>
    <cfRule type="expression" dxfId="1007" priority="1207">
      <formula>$Z9="Gráfico 19"</formula>
    </cfRule>
    <cfRule type="expression" dxfId="1006" priority="1208">
      <formula>$Z9="Gráfico 17"</formula>
    </cfRule>
    <cfRule type="expression" dxfId="1005" priority="1209">
      <formula>$Z9="Gráfico 16"</formula>
    </cfRule>
    <cfRule type="expression" dxfId="1004" priority="1210">
      <formula>$Z9="Gráfico 15"</formula>
    </cfRule>
    <cfRule type="expression" dxfId="1003" priority="1211">
      <formula>$Z9="Gráfico 14"</formula>
    </cfRule>
    <cfRule type="expression" dxfId="1002" priority="1212">
      <formula>$Z9="Gráfico 12"</formula>
    </cfRule>
    <cfRule type="expression" dxfId="1001" priority="1213">
      <formula>$Z9="Gráfico 13"</formula>
    </cfRule>
    <cfRule type="expression" dxfId="1000" priority="1214">
      <formula>$Z9="Gráfico 11"</formula>
    </cfRule>
    <cfRule type="expression" dxfId="999" priority="1215">
      <formula>$Z9="Gráfico 9"</formula>
    </cfRule>
    <cfRule type="expression" dxfId="998" priority="1216">
      <formula>$Z9="Gráfico 8"</formula>
    </cfRule>
    <cfRule type="expression" dxfId="997" priority="1217">
      <formula>$Z9="Gráfico 7"</formula>
    </cfRule>
    <cfRule type="expression" dxfId="996" priority="1218">
      <formula>$Z9="Gráfico 6"</formula>
    </cfRule>
    <cfRule type="expression" dxfId="995" priority="1219">
      <formula>$Z9="Gráfico 4"</formula>
    </cfRule>
    <cfRule type="expression" dxfId="994" priority="1220">
      <formula>$Z9="Gráfico 3"</formula>
    </cfRule>
    <cfRule type="expression" dxfId="993" priority="1221">
      <formula>$Z9="Gráfico 2"</formula>
    </cfRule>
    <cfRule type="expression" dxfId="992" priority="1222">
      <formula>$Z9="Gráfico 1"</formula>
    </cfRule>
    <cfRule type="expression" dxfId="991" priority="1223">
      <formula>$Z9="Gráfico 5"</formula>
    </cfRule>
  </conditionalFormatting>
  <conditionalFormatting sqref="P14:P18">
    <cfRule type="expression" dxfId="990" priority="1150">
      <formula>$Z14="Reporte 2"</formula>
    </cfRule>
    <cfRule type="expression" dxfId="989" priority="1151">
      <formula>$Z14="Reporte 1"</formula>
    </cfRule>
    <cfRule type="expression" dxfId="988" priority="1152">
      <formula>$Z14="Informe 10"</formula>
    </cfRule>
    <cfRule type="expression" dxfId="987" priority="1153">
      <formula>$Z14="Informe 9"</formula>
    </cfRule>
    <cfRule type="expression" dxfId="986" priority="1154">
      <formula>$Z14="Informe 8"</formula>
    </cfRule>
    <cfRule type="expression" dxfId="985" priority="1155">
      <formula>$Z14="Informe 7"</formula>
    </cfRule>
    <cfRule type="expression" dxfId="984" priority="1156">
      <formula>$Z14="Informe 6"</formula>
    </cfRule>
    <cfRule type="expression" dxfId="983" priority="1157">
      <formula>$Z14="Informe 5"</formula>
    </cfRule>
    <cfRule type="expression" dxfId="982" priority="1158">
      <formula>$Z14="Informe 4"</formula>
    </cfRule>
    <cfRule type="expression" dxfId="981" priority="1159">
      <formula>$Z14="Informe 3"</formula>
    </cfRule>
    <cfRule type="expression" dxfId="980" priority="1160">
      <formula>$Z14="Informe 2"</formula>
    </cfRule>
    <cfRule type="expression" dxfId="979" priority="1161">
      <formula>$Z14="Informe 1"</formula>
    </cfRule>
    <cfRule type="expression" dxfId="978" priority="1162">
      <formula>$Z14="Gráfico 10"</formula>
    </cfRule>
    <cfRule type="expression" dxfId="977" priority="1163">
      <formula>$Z14="Gráfico 25"</formula>
    </cfRule>
    <cfRule type="expression" dxfId="976" priority="1164">
      <formula>$Z14="Gráfico 24"</formula>
    </cfRule>
    <cfRule type="expression" dxfId="975" priority="1165">
      <formula>$Z14="Gráfico 23"</formula>
    </cfRule>
    <cfRule type="expression" dxfId="974" priority="1166">
      <formula>$Z14="Gráfico 22"</formula>
    </cfRule>
    <cfRule type="expression" dxfId="973" priority="1167">
      <formula>$Z14="Gráfico 21"</formula>
    </cfRule>
    <cfRule type="expression" dxfId="972" priority="1168">
      <formula>$Z14="Gráfico 20"</formula>
    </cfRule>
    <cfRule type="expression" dxfId="971" priority="1169">
      <formula>$Z14="Gráfico 18"</formula>
    </cfRule>
    <cfRule type="expression" dxfId="970" priority="1170">
      <formula>$Z14="Gráfico 19"</formula>
    </cfRule>
    <cfRule type="expression" dxfId="969" priority="1171">
      <formula>$Z14="Gráfico 17"</formula>
    </cfRule>
    <cfRule type="expression" dxfId="968" priority="1172">
      <formula>$Z14="Gráfico 16"</formula>
    </cfRule>
    <cfRule type="expression" dxfId="967" priority="1173">
      <formula>$Z14="Gráfico 15"</formula>
    </cfRule>
    <cfRule type="expression" dxfId="966" priority="1174">
      <formula>$Z14="Gráfico 14"</formula>
    </cfRule>
    <cfRule type="expression" dxfId="965" priority="1175">
      <formula>$Z14="Gráfico 12"</formula>
    </cfRule>
    <cfRule type="expression" dxfId="964" priority="1176">
      <formula>$Z14="Gráfico 13"</formula>
    </cfRule>
    <cfRule type="expression" dxfId="963" priority="1177">
      <formula>$Z14="Gráfico 11"</formula>
    </cfRule>
    <cfRule type="expression" dxfId="962" priority="1178">
      <formula>$Z14="Gráfico 9"</formula>
    </cfRule>
    <cfRule type="expression" dxfId="961" priority="1179">
      <formula>$Z14="Gráfico 8"</formula>
    </cfRule>
    <cfRule type="expression" dxfId="960" priority="1180">
      <formula>$Z14="Gráfico 7"</formula>
    </cfRule>
    <cfRule type="expression" dxfId="959" priority="1181">
      <formula>$Z14="Gráfico 6"</formula>
    </cfRule>
    <cfRule type="expression" dxfId="958" priority="1182">
      <formula>$Z14="Gráfico 4"</formula>
    </cfRule>
    <cfRule type="expression" dxfId="957" priority="1183">
      <formula>$Z14="Gráfico 3"</formula>
    </cfRule>
    <cfRule type="expression" dxfId="956" priority="1184">
      <formula>$Z14="Gráfico 2"</formula>
    </cfRule>
    <cfRule type="expression" dxfId="955" priority="1185">
      <formula>$Z14="Gráfico 1"</formula>
    </cfRule>
    <cfRule type="expression" dxfId="954" priority="1186">
      <formula>$Z14="Gráfico 5"</formula>
    </cfRule>
  </conditionalFormatting>
  <conditionalFormatting sqref="P19:P23">
    <cfRule type="expression" dxfId="953" priority="1113">
      <formula>$Z19="Reporte 2"</formula>
    </cfRule>
    <cfRule type="expression" dxfId="952" priority="1114">
      <formula>$Z19="Reporte 1"</formula>
    </cfRule>
    <cfRule type="expression" dxfId="951" priority="1115">
      <formula>$Z19="Informe 10"</formula>
    </cfRule>
    <cfRule type="expression" dxfId="950" priority="1116">
      <formula>$Z19="Informe 9"</formula>
    </cfRule>
    <cfRule type="expression" dxfId="949" priority="1117">
      <formula>$Z19="Informe 8"</formula>
    </cfRule>
    <cfRule type="expression" dxfId="948" priority="1118">
      <formula>$Z19="Informe 7"</formula>
    </cfRule>
    <cfRule type="expression" dxfId="947" priority="1119">
      <formula>$Z19="Informe 6"</formula>
    </cfRule>
    <cfRule type="expression" dxfId="946" priority="1120">
      <formula>$Z19="Informe 5"</formula>
    </cfRule>
    <cfRule type="expression" dxfId="945" priority="1121">
      <formula>$Z19="Informe 4"</formula>
    </cfRule>
    <cfRule type="expression" dxfId="944" priority="1122">
      <formula>$Z19="Informe 3"</formula>
    </cfRule>
    <cfRule type="expression" dxfId="943" priority="1123">
      <formula>$Z19="Informe 2"</formula>
    </cfRule>
    <cfRule type="expression" dxfId="942" priority="1124">
      <formula>$Z19="Informe 1"</formula>
    </cfRule>
    <cfRule type="expression" dxfId="941" priority="1125">
      <formula>$Z19="Gráfico 10"</formula>
    </cfRule>
    <cfRule type="expression" dxfId="940" priority="1126">
      <formula>$Z19="Gráfico 25"</formula>
    </cfRule>
    <cfRule type="expression" dxfId="939" priority="1127">
      <formula>$Z19="Gráfico 24"</formula>
    </cfRule>
    <cfRule type="expression" dxfId="938" priority="1128">
      <formula>$Z19="Gráfico 23"</formula>
    </cfRule>
    <cfRule type="expression" dxfId="937" priority="1129">
      <formula>$Z19="Gráfico 22"</formula>
    </cfRule>
    <cfRule type="expression" dxfId="936" priority="1130">
      <formula>$Z19="Gráfico 21"</formula>
    </cfRule>
    <cfRule type="expression" dxfId="935" priority="1131">
      <formula>$Z19="Gráfico 20"</formula>
    </cfRule>
    <cfRule type="expression" dxfId="934" priority="1132">
      <formula>$Z19="Gráfico 18"</formula>
    </cfRule>
    <cfRule type="expression" dxfId="933" priority="1133">
      <formula>$Z19="Gráfico 19"</formula>
    </cfRule>
    <cfRule type="expression" dxfId="932" priority="1134">
      <formula>$Z19="Gráfico 17"</formula>
    </cfRule>
    <cfRule type="expression" dxfId="931" priority="1135">
      <formula>$Z19="Gráfico 16"</formula>
    </cfRule>
    <cfRule type="expression" dxfId="930" priority="1136">
      <formula>$Z19="Gráfico 15"</formula>
    </cfRule>
    <cfRule type="expression" dxfId="929" priority="1137">
      <formula>$Z19="Gráfico 14"</formula>
    </cfRule>
    <cfRule type="expression" dxfId="928" priority="1138">
      <formula>$Z19="Gráfico 12"</formula>
    </cfRule>
    <cfRule type="expression" dxfId="927" priority="1139">
      <formula>$Z19="Gráfico 13"</formula>
    </cfRule>
    <cfRule type="expression" dxfId="926" priority="1140">
      <formula>$Z19="Gráfico 11"</formula>
    </cfRule>
    <cfRule type="expression" dxfId="925" priority="1141">
      <formula>$Z19="Gráfico 9"</formula>
    </cfRule>
    <cfRule type="expression" dxfId="924" priority="1142">
      <formula>$Z19="Gráfico 8"</formula>
    </cfRule>
    <cfRule type="expression" dxfId="923" priority="1143">
      <formula>$Z19="Gráfico 7"</formula>
    </cfRule>
    <cfRule type="expression" dxfId="922" priority="1144">
      <formula>$Z19="Gráfico 6"</formula>
    </cfRule>
    <cfRule type="expression" dxfId="921" priority="1145">
      <formula>$Z19="Gráfico 4"</formula>
    </cfRule>
    <cfRule type="expression" dxfId="920" priority="1146">
      <formula>$Z19="Gráfico 3"</formula>
    </cfRule>
    <cfRule type="expression" dxfId="919" priority="1147">
      <formula>$Z19="Gráfico 2"</formula>
    </cfRule>
    <cfRule type="expression" dxfId="918" priority="1148">
      <formula>$Z19="Gráfico 1"</formula>
    </cfRule>
    <cfRule type="expression" dxfId="917" priority="1149">
      <formula>$Z19="Gráfico 5"</formula>
    </cfRule>
  </conditionalFormatting>
  <conditionalFormatting sqref="U24:U32">
    <cfRule type="expression" dxfId="916" priority="1076">
      <formula>$Z24="Reporte 2"</formula>
    </cfRule>
    <cfRule type="expression" dxfId="915" priority="1077">
      <formula>$Z24="Reporte 1"</formula>
    </cfRule>
    <cfRule type="expression" dxfId="914" priority="1078">
      <formula>$Z24="Informe 10"</formula>
    </cfRule>
    <cfRule type="expression" dxfId="913" priority="1079">
      <formula>$Z24="Informe 9"</formula>
    </cfRule>
    <cfRule type="expression" dxfId="912" priority="1080">
      <formula>$Z24="Informe 8"</formula>
    </cfRule>
    <cfRule type="expression" dxfId="911" priority="1081">
      <formula>$Z24="Informe 7"</formula>
    </cfRule>
    <cfRule type="expression" dxfId="910" priority="1082">
      <formula>$Z24="Informe 6"</formula>
    </cfRule>
    <cfRule type="expression" dxfId="909" priority="1083">
      <formula>$Z24="Informe 5"</formula>
    </cfRule>
    <cfRule type="expression" dxfId="908" priority="1084">
      <formula>$Z24="Informe 4"</formula>
    </cfRule>
    <cfRule type="expression" dxfId="907" priority="1085">
      <formula>$Z24="Informe 3"</formula>
    </cfRule>
    <cfRule type="expression" dxfId="906" priority="1086">
      <formula>$Z24="Informe 2"</formula>
    </cfRule>
    <cfRule type="expression" dxfId="905" priority="1087">
      <formula>$Z24="Informe 1"</formula>
    </cfRule>
    <cfRule type="expression" dxfId="904" priority="1088">
      <formula>$Z24="Gráfico 10"</formula>
    </cfRule>
    <cfRule type="expression" dxfId="903" priority="1089">
      <formula>$Z24="Gráfico 25"</formula>
    </cfRule>
    <cfRule type="expression" dxfId="902" priority="1090">
      <formula>$Z24="Gráfico 24"</formula>
    </cfRule>
    <cfRule type="expression" dxfId="901" priority="1091">
      <formula>$Z24="Gráfico 23"</formula>
    </cfRule>
    <cfRule type="expression" dxfId="900" priority="1092">
      <formula>$Z24="Gráfico 22"</formula>
    </cfRule>
    <cfRule type="expression" dxfId="899" priority="1093">
      <formula>$Z24="Gráfico 21"</formula>
    </cfRule>
    <cfRule type="expression" dxfId="898" priority="1094">
      <formula>$Z24="Gráfico 20"</formula>
    </cfRule>
    <cfRule type="expression" dxfId="897" priority="1095">
      <formula>$Z24="Gráfico 18"</formula>
    </cfRule>
    <cfRule type="expression" dxfId="896" priority="1096">
      <formula>$Z24="Gráfico 19"</formula>
    </cfRule>
    <cfRule type="expression" dxfId="895" priority="1097">
      <formula>$Z24="Gráfico 17"</formula>
    </cfRule>
    <cfRule type="expression" dxfId="894" priority="1098">
      <formula>$Z24="Gráfico 16"</formula>
    </cfRule>
    <cfRule type="expression" dxfId="893" priority="1099">
      <formula>$Z24="Gráfico 15"</formula>
    </cfRule>
    <cfRule type="expression" dxfId="892" priority="1100">
      <formula>$Z24="Gráfico 14"</formula>
    </cfRule>
    <cfRule type="expression" dxfId="891" priority="1101">
      <formula>$Z24="Gráfico 12"</formula>
    </cfRule>
    <cfRule type="expression" dxfId="890" priority="1102">
      <formula>$Z24="Gráfico 13"</formula>
    </cfRule>
    <cfRule type="expression" dxfId="889" priority="1103">
      <formula>$Z24="Gráfico 11"</formula>
    </cfRule>
    <cfRule type="expression" dxfId="888" priority="1104">
      <formula>$Z24="Gráfico 9"</formula>
    </cfRule>
    <cfRule type="expression" dxfId="887" priority="1105">
      <formula>$Z24="Gráfico 8"</formula>
    </cfRule>
    <cfRule type="expression" dxfId="886" priority="1106">
      <formula>$Z24="Gráfico 7"</formula>
    </cfRule>
    <cfRule type="expression" dxfId="885" priority="1107">
      <formula>$Z24="Gráfico 6"</formula>
    </cfRule>
    <cfRule type="expression" dxfId="884" priority="1108">
      <formula>$Z24="Gráfico 4"</formula>
    </cfRule>
    <cfRule type="expression" dxfId="883" priority="1109">
      <formula>$Z24="Gráfico 3"</formula>
    </cfRule>
    <cfRule type="expression" dxfId="882" priority="1110">
      <formula>$Z24="Gráfico 2"</formula>
    </cfRule>
    <cfRule type="expression" dxfId="881" priority="1111">
      <formula>$Z24="Gráfico 1"</formula>
    </cfRule>
    <cfRule type="expression" dxfId="880" priority="1112">
      <formula>$Z24="Gráfico 5"</formula>
    </cfRule>
  </conditionalFormatting>
  <conditionalFormatting sqref="AL25:AL32 W24:W32 Y24:Y32 Q24:R32 O24:O32">
    <cfRule type="expression" dxfId="879" priority="1039">
      <formula>$Z24="Reporte 2"</formula>
    </cfRule>
    <cfRule type="expression" dxfId="878" priority="1040">
      <formula>$Z24="Reporte 1"</formula>
    </cfRule>
    <cfRule type="expression" dxfId="877" priority="1041">
      <formula>$Z24="Informe 10"</formula>
    </cfRule>
    <cfRule type="expression" dxfId="876" priority="1042">
      <formula>$Z24="Informe 9"</formula>
    </cfRule>
    <cfRule type="expression" dxfId="875" priority="1043">
      <formula>$Z24="Informe 8"</formula>
    </cfRule>
    <cfRule type="expression" dxfId="874" priority="1044">
      <formula>$Z24="Informe 7"</formula>
    </cfRule>
    <cfRule type="expression" dxfId="873" priority="1045">
      <formula>$Z24="Informe 6"</formula>
    </cfRule>
    <cfRule type="expression" dxfId="872" priority="1046">
      <formula>$Z24="Informe 5"</formula>
    </cfRule>
    <cfRule type="expression" dxfId="871" priority="1047">
      <formula>$Z24="Informe 4"</formula>
    </cfRule>
    <cfRule type="expression" dxfId="870" priority="1048">
      <formula>$Z24="Informe 3"</formula>
    </cfRule>
    <cfRule type="expression" dxfId="869" priority="1049">
      <formula>$Z24="Informe 2"</formula>
    </cfRule>
    <cfRule type="expression" dxfId="868" priority="1050">
      <formula>$Z24="Informe 1"</formula>
    </cfRule>
    <cfRule type="expression" dxfId="867" priority="1051">
      <formula>$Z24="Gráfico 10"</formula>
    </cfRule>
    <cfRule type="expression" dxfId="866" priority="1052">
      <formula>$Z24="Gráfico 25"</formula>
    </cfRule>
    <cfRule type="expression" dxfId="865" priority="1053">
      <formula>$Z24="Gráfico 24"</formula>
    </cfRule>
    <cfRule type="expression" dxfId="864" priority="1054">
      <formula>$Z24="Gráfico 23"</formula>
    </cfRule>
    <cfRule type="expression" dxfId="863" priority="1055">
      <formula>$Z24="Gráfico 22"</formula>
    </cfRule>
    <cfRule type="expression" dxfId="862" priority="1056">
      <formula>$Z24="Gráfico 21"</formula>
    </cfRule>
    <cfRule type="expression" dxfId="861" priority="1057">
      <formula>$Z24="Gráfico 20"</formula>
    </cfRule>
    <cfRule type="expression" dxfId="860" priority="1058">
      <formula>$Z24="Gráfico 18"</formula>
    </cfRule>
    <cfRule type="expression" dxfId="859" priority="1059">
      <formula>$Z24="Gráfico 19"</formula>
    </cfRule>
    <cfRule type="expression" dxfId="858" priority="1060">
      <formula>$Z24="Gráfico 17"</formula>
    </cfRule>
    <cfRule type="expression" dxfId="857" priority="1061">
      <formula>$Z24="Gráfico 16"</formula>
    </cfRule>
    <cfRule type="expression" dxfId="856" priority="1062">
      <formula>$Z24="Gráfico 15"</formula>
    </cfRule>
    <cfRule type="expression" dxfId="855" priority="1063">
      <formula>$Z24="Gráfico 14"</formula>
    </cfRule>
    <cfRule type="expression" dxfId="854" priority="1064">
      <formula>$Z24="Gráfico 12"</formula>
    </cfRule>
    <cfRule type="expression" dxfId="853" priority="1065">
      <formula>$Z24="Gráfico 13"</formula>
    </cfRule>
    <cfRule type="expression" dxfId="852" priority="1066">
      <formula>$Z24="Gráfico 11"</formula>
    </cfRule>
    <cfRule type="expression" dxfId="851" priority="1067">
      <formula>$Z24="Gráfico 9"</formula>
    </cfRule>
    <cfRule type="expression" dxfId="850" priority="1068">
      <formula>$Z24="Gráfico 8"</formula>
    </cfRule>
    <cfRule type="expression" dxfId="849" priority="1069">
      <formula>$Z24="Gráfico 7"</formula>
    </cfRule>
    <cfRule type="expression" dxfId="848" priority="1070">
      <formula>$Z24="Gráfico 6"</formula>
    </cfRule>
    <cfRule type="expression" dxfId="847" priority="1071">
      <formula>$Z24="Gráfico 4"</formula>
    </cfRule>
    <cfRule type="expression" dxfId="846" priority="1072">
      <formula>$Z24="Gráfico 3"</formula>
    </cfRule>
    <cfRule type="expression" dxfId="845" priority="1073">
      <formula>$Z24="Gráfico 2"</formula>
    </cfRule>
    <cfRule type="expression" dxfId="844" priority="1074">
      <formula>$Z24="Gráfico 1"</formula>
    </cfRule>
    <cfRule type="expression" dxfId="843" priority="1075">
      <formula>$Z24="Gráfico 5"</formula>
    </cfRule>
  </conditionalFormatting>
  <conditionalFormatting sqref="T24:T32">
    <cfRule type="expression" dxfId="842" priority="1002">
      <formula>$Z24="Reporte 2"</formula>
    </cfRule>
    <cfRule type="expression" dxfId="841" priority="1003">
      <formula>$Z24="Reporte 1"</formula>
    </cfRule>
    <cfRule type="expression" dxfId="840" priority="1004">
      <formula>$Z24="Informe 10"</formula>
    </cfRule>
    <cfRule type="expression" dxfId="839" priority="1005">
      <formula>$Z24="Informe 9"</formula>
    </cfRule>
    <cfRule type="expression" dxfId="838" priority="1006">
      <formula>$Z24="Informe 8"</formula>
    </cfRule>
    <cfRule type="expression" dxfId="837" priority="1007">
      <formula>$Z24="Informe 7"</formula>
    </cfRule>
    <cfRule type="expression" dxfId="836" priority="1008">
      <formula>$Z24="Informe 6"</formula>
    </cfRule>
    <cfRule type="expression" dxfId="835" priority="1009">
      <formula>$Z24="Informe 5"</formula>
    </cfRule>
    <cfRule type="expression" dxfId="834" priority="1010">
      <formula>$Z24="Informe 4"</formula>
    </cfRule>
    <cfRule type="expression" dxfId="833" priority="1011">
      <formula>$Z24="Informe 3"</formula>
    </cfRule>
    <cfRule type="expression" dxfId="832" priority="1012">
      <formula>$Z24="Informe 2"</formula>
    </cfRule>
    <cfRule type="expression" dxfId="831" priority="1013">
      <formula>$Z24="Informe 1"</formula>
    </cfRule>
    <cfRule type="expression" dxfId="830" priority="1014">
      <formula>$Z24="Gráfico 10"</formula>
    </cfRule>
    <cfRule type="expression" dxfId="829" priority="1015">
      <formula>$Z24="Gráfico 25"</formula>
    </cfRule>
    <cfRule type="expression" dxfId="828" priority="1016">
      <formula>$Z24="Gráfico 24"</formula>
    </cfRule>
    <cfRule type="expression" dxfId="827" priority="1017">
      <formula>$Z24="Gráfico 23"</formula>
    </cfRule>
    <cfRule type="expression" dxfId="826" priority="1018">
      <formula>$Z24="Gráfico 22"</formula>
    </cfRule>
    <cfRule type="expression" dxfId="825" priority="1019">
      <formula>$Z24="Gráfico 21"</formula>
    </cfRule>
    <cfRule type="expression" dxfId="824" priority="1020">
      <formula>$Z24="Gráfico 20"</formula>
    </cfRule>
    <cfRule type="expression" dxfId="823" priority="1021">
      <formula>$Z24="Gráfico 18"</formula>
    </cfRule>
    <cfRule type="expression" dxfId="822" priority="1022">
      <formula>$Z24="Gráfico 19"</formula>
    </cfRule>
    <cfRule type="expression" dxfId="821" priority="1023">
      <formula>$Z24="Gráfico 17"</formula>
    </cfRule>
    <cfRule type="expression" dxfId="820" priority="1024">
      <formula>$Z24="Gráfico 16"</formula>
    </cfRule>
    <cfRule type="expression" dxfId="819" priority="1025">
      <formula>$Z24="Gráfico 15"</formula>
    </cfRule>
    <cfRule type="expression" dxfId="818" priority="1026">
      <formula>$Z24="Gráfico 14"</formula>
    </cfRule>
    <cfRule type="expression" dxfId="817" priority="1027">
      <formula>$Z24="Gráfico 12"</formula>
    </cfRule>
    <cfRule type="expression" dxfId="816" priority="1028">
      <formula>$Z24="Gráfico 13"</formula>
    </cfRule>
    <cfRule type="expression" dxfId="815" priority="1029">
      <formula>$Z24="Gráfico 11"</formula>
    </cfRule>
    <cfRule type="expression" dxfId="814" priority="1030">
      <formula>$Z24="Gráfico 9"</formula>
    </cfRule>
    <cfRule type="expression" dxfId="813" priority="1031">
      <formula>$Z24="Gráfico 8"</formula>
    </cfRule>
    <cfRule type="expression" dxfId="812" priority="1032">
      <formula>$Z24="Gráfico 7"</formula>
    </cfRule>
    <cfRule type="expression" dxfId="811" priority="1033">
      <formula>$Z24="Gráfico 6"</formula>
    </cfRule>
    <cfRule type="expression" dxfId="810" priority="1034">
      <formula>$Z24="Gráfico 4"</formula>
    </cfRule>
    <cfRule type="expression" dxfId="809" priority="1035">
      <formula>$Z24="Gráfico 3"</formula>
    </cfRule>
    <cfRule type="expression" dxfId="808" priority="1036">
      <formula>$Z24="Gráfico 2"</formula>
    </cfRule>
    <cfRule type="expression" dxfId="807" priority="1037">
      <formula>$Z24="Gráfico 1"</formula>
    </cfRule>
    <cfRule type="expression" dxfId="806" priority="1038">
      <formula>$Z24="Gráfico 5"</formula>
    </cfRule>
  </conditionalFormatting>
  <conditionalFormatting sqref="Z29:Z32">
    <cfRule type="expression" dxfId="805" priority="965">
      <formula>$Z29="Reporte 2"</formula>
    </cfRule>
    <cfRule type="expression" dxfId="804" priority="966">
      <formula>$Z29="Reporte 1"</formula>
    </cfRule>
    <cfRule type="expression" dxfId="803" priority="967">
      <formula>$Z29="Informe 10"</formula>
    </cfRule>
    <cfRule type="expression" dxfId="802" priority="968">
      <formula>$Z29="Informe 9"</formula>
    </cfRule>
    <cfRule type="expression" dxfId="801" priority="969">
      <formula>$Z29="Informe 8"</formula>
    </cfRule>
    <cfRule type="expression" dxfId="800" priority="970">
      <formula>$Z29="Informe 7"</formula>
    </cfRule>
    <cfRule type="expression" dxfId="799" priority="971">
      <formula>$Z29="Informe 6"</formula>
    </cfRule>
    <cfRule type="expression" dxfId="798" priority="972">
      <formula>$Z29="Informe 5"</formula>
    </cfRule>
    <cfRule type="expression" dxfId="797" priority="973">
      <formula>$Z29="Informe 4"</formula>
    </cfRule>
    <cfRule type="expression" dxfId="796" priority="974">
      <formula>$Z29="Informe 3"</formula>
    </cfRule>
    <cfRule type="expression" dxfId="795" priority="975">
      <formula>$Z29="Informe 2"</formula>
    </cfRule>
    <cfRule type="expression" dxfId="794" priority="976">
      <formula>$Z29="Informe 1"</formula>
    </cfRule>
    <cfRule type="expression" dxfId="793" priority="977">
      <formula>$Z29="Gráfico 10"</formula>
    </cfRule>
    <cfRule type="expression" dxfId="792" priority="978">
      <formula>$Z29="Gráfico 25"</formula>
    </cfRule>
    <cfRule type="expression" dxfId="791" priority="979">
      <formula>$Z29="Gráfico 24"</formula>
    </cfRule>
    <cfRule type="expression" dxfId="790" priority="980">
      <formula>$Z29="Gráfico 23"</formula>
    </cfRule>
    <cfRule type="expression" dxfId="789" priority="981">
      <formula>$Z29="Gráfico 22"</formula>
    </cfRule>
    <cfRule type="expression" dxfId="788" priority="982">
      <formula>$Z29="Gráfico 21"</formula>
    </cfRule>
    <cfRule type="expression" dxfId="787" priority="983">
      <formula>$Z29="Gráfico 20"</formula>
    </cfRule>
    <cfRule type="expression" dxfId="786" priority="984">
      <formula>$Z29="Gráfico 18"</formula>
    </cfRule>
    <cfRule type="expression" dxfId="785" priority="985">
      <formula>$Z29="Gráfico 19"</formula>
    </cfRule>
    <cfRule type="expression" dxfId="784" priority="986">
      <formula>$Z29="Gráfico 17"</formula>
    </cfRule>
    <cfRule type="expression" dxfId="783" priority="987">
      <formula>$Z29="Gráfico 16"</formula>
    </cfRule>
    <cfRule type="expression" dxfId="782" priority="988">
      <formula>$Z29="Gráfico 15"</formula>
    </cfRule>
    <cfRule type="expression" dxfId="781" priority="989">
      <formula>$Z29="Gráfico 14"</formula>
    </cfRule>
    <cfRule type="expression" dxfId="780" priority="990">
      <formula>$Z29="Gráfico 12"</formula>
    </cfRule>
    <cfRule type="expression" dxfId="779" priority="991">
      <formula>$Z29="Gráfico 13"</formula>
    </cfRule>
    <cfRule type="expression" dxfId="778" priority="992">
      <formula>$Z29="Gráfico 11"</formula>
    </cfRule>
    <cfRule type="expression" dxfId="777" priority="993">
      <formula>$Z29="Gráfico 9"</formula>
    </cfRule>
    <cfRule type="expression" dxfId="776" priority="994">
      <formula>$Z29="Gráfico 8"</formula>
    </cfRule>
    <cfRule type="expression" dxfId="775" priority="995">
      <formula>$Z29="Gráfico 7"</formula>
    </cfRule>
    <cfRule type="expression" dxfId="774" priority="996">
      <formula>$Z29="Gráfico 6"</formula>
    </cfRule>
    <cfRule type="expression" dxfId="773" priority="997">
      <formula>$Z29="Gráfico 4"</formula>
    </cfRule>
    <cfRule type="expression" dxfId="772" priority="998">
      <formula>$Z29="Gráfico 3"</formula>
    </cfRule>
    <cfRule type="expression" dxfId="771" priority="999">
      <formula>$Z29="Gráfico 2"</formula>
    </cfRule>
    <cfRule type="expression" dxfId="770" priority="1000">
      <formula>$Z29="Gráfico 1"</formula>
    </cfRule>
    <cfRule type="expression" dxfId="769" priority="1001">
      <formula>$Z29="Gráfico 5"</formula>
    </cfRule>
  </conditionalFormatting>
  <conditionalFormatting sqref="AL24">
    <cfRule type="expression" dxfId="768" priority="928">
      <formula>$Z24="Reporte 2"</formula>
    </cfRule>
    <cfRule type="expression" dxfId="767" priority="929">
      <formula>$Z24="Reporte 1"</formula>
    </cfRule>
    <cfRule type="expression" dxfId="766" priority="930">
      <formula>$Z24="Informe 10"</formula>
    </cfRule>
    <cfRule type="expression" dxfId="765" priority="931">
      <formula>$Z24="Informe 9"</formula>
    </cfRule>
    <cfRule type="expression" dxfId="764" priority="932">
      <formula>$Z24="Informe 8"</formula>
    </cfRule>
    <cfRule type="expression" dxfId="763" priority="933">
      <formula>$Z24="Informe 7"</formula>
    </cfRule>
    <cfRule type="expression" dxfId="762" priority="934">
      <formula>$Z24="Informe 6"</formula>
    </cfRule>
    <cfRule type="expression" dxfId="761" priority="935">
      <formula>$Z24="Informe 5"</formula>
    </cfRule>
    <cfRule type="expression" dxfId="760" priority="936">
      <formula>$Z24="Informe 4"</formula>
    </cfRule>
    <cfRule type="expression" dxfId="759" priority="937">
      <formula>$Z24="Informe 3"</formula>
    </cfRule>
    <cfRule type="expression" dxfId="758" priority="938">
      <formula>$Z24="Informe 2"</formula>
    </cfRule>
    <cfRule type="expression" dxfId="757" priority="939">
      <formula>$Z24="Informe 1"</formula>
    </cfRule>
    <cfRule type="expression" dxfId="756" priority="940">
      <formula>$Z24="Gráfico 10"</formula>
    </cfRule>
    <cfRule type="expression" dxfId="755" priority="941">
      <formula>$Z24="Gráfico 25"</formula>
    </cfRule>
    <cfRule type="expression" dxfId="754" priority="942">
      <formula>$Z24="Gráfico 24"</formula>
    </cfRule>
    <cfRule type="expression" dxfId="753" priority="943">
      <formula>$Z24="Gráfico 23"</formula>
    </cfRule>
    <cfRule type="expression" dxfId="752" priority="944">
      <formula>$Z24="Gráfico 22"</formula>
    </cfRule>
    <cfRule type="expression" dxfId="751" priority="945">
      <formula>$Z24="Gráfico 21"</formula>
    </cfRule>
    <cfRule type="expression" dxfId="750" priority="946">
      <formula>$Z24="Gráfico 20"</formula>
    </cfRule>
    <cfRule type="expression" dxfId="749" priority="947">
      <formula>$Z24="Gráfico 18"</formula>
    </cfRule>
    <cfRule type="expression" dxfId="748" priority="948">
      <formula>$Z24="Gráfico 19"</formula>
    </cfRule>
    <cfRule type="expression" dxfId="747" priority="949">
      <formula>$Z24="Gráfico 17"</formula>
    </cfRule>
    <cfRule type="expression" dxfId="746" priority="950">
      <formula>$Z24="Gráfico 16"</formula>
    </cfRule>
    <cfRule type="expression" dxfId="745" priority="951">
      <formula>$Z24="Gráfico 15"</formula>
    </cfRule>
    <cfRule type="expression" dxfId="744" priority="952">
      <formula>$Z24="Gráfico 14"</formula>
    </cfRule>
    <cfRule type="expression" dxfId="743" priority="953">
      <formula>$Z24="Gráfico 12"</formula>
    </cfRule>
    <cfRule type="expression" dxfId="742" priority="954">
      <formula>$Z24="Gráfico 13"</formula>
    </cfRule>
    <cfRule type="expression" dxfId="741" priority="955">
      <formula>$Z24="Gráfico 11"</formula>
    </cfRule>
    <cfRule type="expression" dxfId="740" priority="956">
      <formula>$Z24="Gráfico 9"</formula>
    </cfRule>
    <cfRule type="expression" dxfId="739" priority="957">
      <formula>$Z24="Gráfico 8"</formula>
    </cfRule>
    <cfRule type="expression" dxfId="738" priority="958">
      <formula>$Z24="Gráfico 7"</formula>
    </cfRule>
    <cfRule type="expression" dxfId="737" priority="959">
      <formula>$Z24="Gráfico 6"</formula>
    </cfRule>
    <cfRule type="expression" dxfId="736" priority="960">
      <formula>$Z24="Gráfico 4"</formula>
    </cfRule>
    <cfRule type="expression" dxfId="735" priority="961">
      <formula>$Z24="Gráfico 3"</formula>
    </cfRule>
    <cfRule type="expression" dxfId="734" priority="962">
      <formula>$Z24="Gráfico 2"</formula>
    </cfRule>
    <cfRule type="expression" dxfId="733" priority="963">
      <formula>$Z24="Gráfico 1"</formula>
    </cfRule>
    <cfRule type="expression" dxfId="732" priority="964">
      <formula>$Z24="Gráfico 5"</formula>
    </cfRule>
  </conditionalFormatting>
  <conditionalFormatting sqref="K24:K32">
    <cfRule type="expression" dxfId="731" priority="927">
      <formula>+LEFT(D24,2)="GR"</formula>
    </cfRule>
  </conditionalFormatting>
  <conditionalFormatting sqref="L24:L32">
    <cfRule type="expression" dxfId="730" priority="926">
      <formula>+LEFT(D24,2)="GR"</formula>
    </cfRule>
  </conditionalFormatting>
  <conditionalFormatting sqref="O28:O32">
    <cfRule type="expression" dxfId="729" priority="889">
      <formula>$Z28="Reporte 2"</formula>
    </cfRule>
    <cfRule type="expression" dxfId="728" priority="890">
      <formula>$Z28="Reporte 1"</formula>
    </cfRule>
    <cfRule type="expression" dxfId="727" priority="891">
      <formula>$Z28="Informe 10"</formula>
    </cfRule>
    <cfRule type="expression" dxfId="726" priority="892">
      <formula>$Z28="Informe 9"</formula>
    </cfRule>
    <cfRule type="expression" dxfId="725" priority="893">
      <formula>$Z28="Informe 8"</formula>
    </cfRule>
    <cfRule type="expression" dxfId="724" priority="894">
      <formula>$Z28="Informe 7"</formula>
    </cfRule>
    <cfRule type="expression" dxfId="723" priority="895">
      <formula>$Z28="Informe 6"</formula>
    </cfRule>
    <cfRule type="expression" dxfId="722" priority="896">
      <formula>$Z28="Informe 5"</formula>
    </cfRule>
    <cfRule type="expression" dxfId="721" priority="897">
      <formula>$Z28="Informe 4"</formula>
    </cfRule>
    <cfRule type="expression" dxfId="720" priority="898">
      <formula>$Z28="Informe 3"</formula>
    </cfRule>
    <cfRule type="expression" dxfId="719" priority="899">
      <formula>$Z28="Informe 2"</formula>
    </cfRule>
    <cfRule type="expression" dxfId="718" priority="900">
      <formula>$Z28="Informe 1"</formula>
    </cfRule>
    <cfRule type="expression" dxfId="717" priority="901">
      <formula>$Z28="Gráfico 10"</formula>
    </cfRule>
    <cfRule type="expression" dxfId="716" priority="902">
      <formula>$Z28="Gráfico 25"</formula>
    </cfRule>
    <cfRule type="expression" dxfId="715" priority="903">
      <formula>$Z28="Gráfico 24"</formula>
    </cfRule>
    <cfRule type="expression" dxfId="714" priority="904">
      <formula>$Z28="Gráfico 23"</formula>
    </cfRule>
    <cfRule type="expression" dxfId="713" priority="905">
      <formula>$Z28="Gráfico 22"</formula>
    </cfRule>
    <cfRule type="expression" dxfId="712" priority="906">
      <formula>$Z28="Gráfico 21"</formula>
    </cfRule>
    <cfRule type="expression" dxfId="711" priority="907">
      <formula>$Z28="Gráfico 20"</formula>
    </cfRule>
    <cfRule type="expression" dxfId="710" priority="908">
      <formula>$Z28="Gráfico 18"</formula>
    </cfRule>
    <cfRule type="expression" dxfId="709" priority="909">
      <formula>$Z28="Gráfico 19"</formula>
    </cfRule>
    <cfRule type="expression" dxfId="708" priority="910">
      <formula>$Z28="Gráfico 17"</formula>
    </cfRule>
    <cfRule type="expression" dxfId="707" priority="911">
      <formula>$Z28="Gráfico 16"</formula>
    </cfRule>
    <cfRule type="expression" dxfId="706" priority="912">
      <formula>$Z28="Gráfico 15"</formula>
    </cfRule>
    <cfRule type="expression" dxfId="705" priority="913">
      <formula>$Z28="Gráfico 14"</formula>
    </cfRule>
    <cfRule type="expression" dxfId="704" priority="914">
      <formula>$Z28="Gráfico 12"</formula>
    </cfRule>
    <cfRule type="expression" dxfId="703" priority="915">
      <formula>$Z28="Gráfico 13"</formula>
    </cfRule>
    <cfRule type="expression" dxfId="702" priority="916">
      <formula>$Z28="Gráfico 11"</formula>
    </cfRule>
    <cfRule type="expression" dxfId="701" priority="917">
      <formula>$Z28="Gráfico 9"</formula>
    </cfRule>
    <cfRule type="expression" dxfId="700" priority="918">
      <formula>$Z28="Gráfico 8"</formula>
    </cfRule>
    <cfRule type="expression" dxfId="699" priority="919">
      <formula>$Z28="Gráfico 7"</formula>
    </cfRule>
    <cfRule type="expression" dxfId="698" priority="920">
      <formula>$Z28="Gráfico 6"</formula>
    </cfRule>
    <cfRule type="expression" dxfId="697" priority="921">
      <formula>$Z28="Gráfico 4"</formula>
    </cfRule>
    <cfRule type="expression" dxfId="696" priority="922">
      <formula>$Z28="Gráfico 3"</formula>
    </cfRule>
    <cfRule type="expression" dxfId="695" priority="923">
      <formula>$Z28="Gráfico 2"</formula>
    </cfRule>
    <cfRule type="expression" dxfId="694" priority="924">
      <formula>$Z28="Gráfico 1"</formula>
    </cfRule>
    <cfRule type="expression" dxfId="693" priority="925">
      <formula>$Z28="Gráfico 5"</formula>
    </cfRule>
  </conditionalFormatting>
  <conditionalFormatting sqref="P24:P32">
    <cfRule type="expression" dxfId="692" priority="778">
      <formula>$Z24="Reporte 2"</formula>
    </cfRule>
    <cfRule type="expression" dxfId="691" priority="779">
      <formula>$Z24="Reporte 1"</formula>
    </cfRule>
    <cfRule type="expression" dxfId="690" priority="780">
      <formula>$Z24="Informe 10"</formula>
    </cfRule>
    <cfRule type="expression" dxfId="689" priority="781">
      <formula>$Z24="Informe 9"</formula>
    </cfRule>
    <cfRule type="expression" dxfId="688" priority="782">
      <formula>$Z24="Informe 8"</formula>
    </cfRule>
    <cfRule type="expression" dxfId="687" priority="783">
      <formula>$Z24="Informe 7"</formula>
    </cfRule>
    <cfRule type="expression" dxfId="686" priority="784">
      <formula>$Z24="Informe 6"</formula>
    </cfRule>
    <cfRule type="expression" dxfId="685" priority="785">
      <formula>$Z24="Informe 5"</formula>
    </cfRule>
    <cfRule type="expression" dxfId="684" priority="786">
      <formula>$Z24="Informe 4"</formula>
    </cfRule>
    <cfRule type="expression" dxfId="683" priority="787">
      <formula>$Z24="Informe 3"</formula>
    </cfRule>
    <cfRule type="expression" dxfId="682" priority="788">
      <formula>$Z24="Informe 2"</formula>
    </cfRule>
    <cfRule type="expression" dxfId="681" priority="789">
      <formula>$Z24="Informe 1"</formula>
    </cfRule>
    <cfRule type="expression" dxfId="680" priority="790">
      <formula>$Z24="Gráfico 10"</formula>
    </cfRule>
    <cfRule type="expression" dxfId="679" priority="791">
      <formula>$Z24="Gráfico 25"</formula>
    </cfRule>
    <cfRule type="expression" dxfId="678" priority="792">
      <formula>$Z24="Gráfico 24"</formula>
    </cfRule>
    <cfRule type="expression" dxfId="677" priority="793">
      <formula>$Z24="Gráfico 23"</formula>
    </cfRule>
    <cfRule type="expression" dxfId="676" priority="794">
      <formula>$Z24="Gráfico 22"</formula>
    </cfRule>
    <cfRule type="expression" dxfId="675" priority="795">
      <formula>$Z24="Gráfico 21"</formula>
    </cfRule>
    <cfRule type="expression" dxfId="674" priority="796">
      <formula>$Z24="Gráfico 20"</formula>
    </cfRule>
    <cfRule type="expression" dxfId="673" priority="797">
      <formula>$Z24="Gráfico 18"</formula>
    </cfRule>
    <cfRule type="expression" dxfId="672" priority="798">
      <formula>$Z24="Gráfico 19"</formula>
    </cfRule>
    <cfRule type="expression" dxfId="671" priority="799">
      <formula>$Z24="Gráfico 17"</formula>
    </cfRule>
    <cfRule type="expression" dxfId="670" priority="800">
      <formula>$Z24="Gráfico 16"</formula>
    </cfRule>
    <cfRule type="expression" dxfId="669" priority="801">
      <formula>$Z24="Gráfico 15"</formula>
    </cfRule>
    <cfRule type="expression" dxfId="668" priority="802">
      <formula>$Z24="Gráfico 14"</formula>
    </cfRule>
    <cfRule type="expression" dxfId="667" priority="803">
      <formula>$Z24="Gráfico 12"</formula>
    </cfRule>
    <cfRule type="expression" dxfId="666" priority="804">
      <formula>$Z24="Gráfico 13"</formula>
    </cfRule>
    <cfRule type="expression" dxfId="665" priority="805">
      <formula>$Z24="Gráfico 11"</formula>
    </cfRule>
    <cfRule type="expression" dxfId="664" priority="806">
      <formula>$Z24="Gráfico 9"</formula>
    </cfRule>
    <cfRule type="expression" dxfId="663" priority="807">
      <formula>$Z24="Gráfico 8"</formula>
    </cfRule>
    <cfRule type="expression" dxfId="662" priority="808">
      <formula>$Z24="Gráfico 7"</formula>
    </cfRule>
    <cfRule type="expression" dxfId="661" priority="809">
      <formula>$Z24="Gráfico 6"</formula>
    </cfRule>
    <cfRule type="expression" dxfId="660" priority="810">
      <formula>$Z24="Gráfico 4"</formula>
    </cfRule>
    <cfRule type="expression" dxfId="659" priority="811">
      <formula>$Z24="Gráfico 3"</formula>
    </cfRule>
    <cfRule type="expression" dxfId="658" priority="812">
      <formula>$Z24="Gráfico 2"</formula>
    </cfRule>
    <cfRule type="expression" dxfId="657" priority="813">
      <formula>$Z24="Gráfico 1"</formula>
    </cfRule>
    <cfRule type="expression" dxfId="656" priority="814">
      <formula>$Z24="Gráfico 5"</formula>
    </cfRule>
  </conditionalFormatting>
  <conditionalFormatting sqref="V33">
    <cfRule type="expression" dxfId="655" priority="741">
      <formula>$Z33="Reporte 2"</formula>
    </cfRule>
    <cfRule type="expression" dxfId="654" priority="742">
      <formula>$Z33="Reporte 1"</formula>
    </cfRule>
    <cfRule type="expression" dxfId="653" priority="743">
      <formula>$Z33="Informe 10"</formula>
    </cfRule>
    <cfRule type="expression" dxfId="652" priority="744">
      <formula>$Z33="Informe 9"</formula>
    </cfRule>
    <cfRule type="expression" dxfId="651" priority="745">
      <formula>$Z33="Informe 8"</formula>
    </cfRule>
    <cfRule type="expression" dxfId="650" priority="746">
      <formula>$Z33="Informe 7"</formula>
    </cfRule>
    <cfRule type="expression" dxfId="649" priority="747">
      <formula>$Z33="Informe 6"</formula>
    </cfRule>
    <cfRule type="expression" dxfId="648" priority="748">
      <formula>$Z33="Informe 5"</formula>
    </cfRule>
    <cfRule type="expression" dxfId="647" priority="749">
      <formula>$Z33="Informe 4"</formula>
    </cfRule>
    <cfRule type="expression" dxfId="646" priority="750">
      <formula>$Z33="Informe 3"</formula>
    </cfRule>
    <cfRule type="expression" dxfId="645" priority="751">
      <formula>$Z33="Informe 2"</formula>
    </cfRule>
    <cfRule type="expression" dxfId="644" priority="752">
      <formula>$Z33="Informe 1"</formula>
    </cfRule>
    <cfRule type="expression" dxfId="643" priority="753">
      <formula>$Z33="Gráfico 10"</formula>
    </cfRule>
    <cfRule type="expression" dxfId="642" priority="754">
      <formula>$Z33="Gráfico 25"</formula>
    </cfRule>
    <cfRule type="expression" dxfId="641" priority="755">
      <formula>$Z33="Gráfico 24"</formula>
    </cfRule>
    <cfRule type="expression" dxfId="640" priority="756">
      <formula>$Z33="Gráfico 23"</formula>
    </cfRule>
    <cfRule type="expression" dxfId="639" priority="757">
      <formula>$Z33="Gráfico 22"</formula>
    </cfRule>
    <cfRule type="expression" dxfId="638" priority="758">
      <formula>$Z33="Gráfico 21"</formula>
    </cfRule>
    <cfRule type="expression" dxfId="637" priority="759">
      <formula>$Z33="Gráfico 20"</formula>
    </cfRule>
    <cfRule type="expression" dxfId="636" priority="760">
      <formula>$Z33="Gráfico 18"</formula>
    </cfRule>
    <cfRule type="expression" dxfId="635" priority="761">
      <formula>$Z33="Gráfico 19"</formula>
    </cfRule>
    <cfRule type="expression" dxfId="634" priority="762">
      <formula>$Z33="Gráfico 17"</formula>
    </cfRule>
    <cfRule type="expression" dxfId="633" priority="763">
      <formula>$Z33="Gráfico 16"</formula>
    </cfRule>
    <cfRule type="expression" dxfId="632" priority="764">
      <formula>$Z33="Gráfico 15"</formula>
    </cfRule>
    <cfRule type="expression" dxfId="631" priority="765">
      <formula>$Z33="Gráfico 14"</formula>
    </cfRule>
    <cfRule type="expression" dxfId="630" priority="766">
      <formula>$Z33="Gráfico 12"</formula>
    </cfRule>
    <cfRule type="expression" dxfId="629" priority="767">
      <formula>$Z33="Gráfico 13"</formula>
    </cfRule>
    <cfRule type="expression" dxfId="628" priority="768">
      <formula>$Z33="Gráfico 11"</formula>
    </cfRule>
    <cfRule type="expression" dxfId="627" priority="769">
      <formula>$Z33="Gráfico 9"</formula>
    </cfRule>
    <cfRule type="expression" dxfId="626" priority="770">
      <formula>$Z33="Gráfico 8"</formula>
    </cfRule>
    <cfRule type="expression" dxfId="625" priority="771">
      <formula>$Z33="Gráfico 7"</formula>
    </cfRule>
    <cfRule type="expression" dxfId="624" priority="772">
      <formula>$Z33="Gráfico 6"</formula>
    </cfRule>
    <cfRule type="expression" dxfId="623" priority="773">
      <formula>$Z33="Gráfico 4"</formula>
    </cfRule>
    <cfRule type="expression" dxfId="622" priority="774">
      <formula>$Z33="Gráfico 3"</formula>
    </cfRule>
    <cfRule type="expression" dxfId="621" priority="775">
      <formula>$Z33="Gráfico 2"</formula>
    </cfRule>
    <cfRule type="expression" dxfId="620" priority="776">
      <formula>$Z33="Gráfico 1"</formula>
    </cfRule>
    <cfRule type="expression" dxfId="619" priority="777">
      <formula>$Z33="Gráfico 5"</formula>
    </cfRule>
  </conditionalFormatting>
  <conditionalFormatting sqref="V28">
    <cfRule type="expression" dxfId="618" priority="704">
      <formula>$Z28="Reporte 2"</formula>
    </cfRule>
    <cfRule type="expression" dxfId="617" priority="705">
      <formula>$Z28="Reporte 1"</formula>
    </cfRule>
    <cfRule type="expression" dxfId="616" priority="706">
      <formula>$Z28="Informe 10"</formula>
    </cfRule>
    <cfRule type="expression" dxfId="615" priority="707">
      <formula>$Z28="Informe 9"</formula>
    </cfRule>
    <cfRule type="expression" dxfId="614" priority="708">
      <formula>$Z28="Informe 8"</formula>
    </cfRule>
    <cfRule type="expression" dxfId="613" priority="709">
      <formula>$Z28="Informe 7"</formula>
    </cfRule>
    <cfRule type="expression" dxfId="612" priority="710">
      <formula>$Z28="Informe 6"</formula>
    </cfRule>
    <cfRule type="expression" dxfId="611" priority="711">
      <formula>$Z28="Informe 5"</formula>
    </cfRule>
    <cfRule type="expression" dxfId="610" priority="712">
      <formula>$Z28="Informe 4"</formula>
    </cfRule>
    <cfRule type="expression" dxfId="609" priority="713">
      <formula>$Z28="Informe 3"</formula>
    </cfRule>
    <cfRule type="expression" dxfId="608" priority="714">
      <formula>$Z28="Informe 2"</formula>
    </cfRule>
    <cfRule type="expression" dxfId="607" priority="715">
      <formula>$Z28="Informe 1"</formula>
    </cfRule>
    <cfRule type="expression" dxfId="606" priority="716">
      <formula>$Z28="Gráfico 10"</formula>
    </cfRule>
    <cfRule type="expression" dxfId="605" priority="717">
      <formula>$Z28="Gráfico 25"</formula>
    </cfRule>
    <cfRule type="expression" dxfId="604" priority="718">
      <formula>$Z28="Gráfico 24"</formula>
    </cfRule>
    <cfRule type="expression" dxfId="603" priority="719">
      <formula>$Z28="Gráfico 23"</formula>
    </cfRule>
    <cfRule type="expression" dxfId="602" priority="720">
      <formula>$Z28="Gráfico 22"</formula>
    </cfRule>
    <cfRule type="expression" dxfId="601" priority="721">
      <formula>$Z28="Gráfico 21"</formula>
    </cfRule>
    <cfRule type="expression" dxfId="600" priority="722">
      <formula>$Z28="Gráfico 20"</formula>
    </cfRule>
    <cfRule type="expression" dxfId="599" priority="723">
      <formula>$Z28="Gráfico 18"</formula>
    </cfRule>
    <cfRule type="expression" dxfId="598" priority="724">
      <formula>$Z28="Gráfico 19"</formula>
    </cfRule>
    <cfRule type="expression" dxfId="597" priority="725">
      <formula>$Z28="Gráfico 17"</formula>
    </cfRule>
    <cfRule type="expression" dxfId="596" priority="726">
      <formula>$Z28="Gráfico 16"</formula>
    </cfRule>
    <cfRule type="expression" dxfId="595" priority="727">
      <formula>$Z28="Gráfico 15"</formula>
    </cfRule>
    <cfRule type="expression" dxfId="594" priority="728">
      <formula>$Z28="Gráfico 14"</formula>
    </cfRule>
    <cfRule type="expression" dxfId="593" priority="729">
      <formula>$Z28="Gráfico 12"</formula>
    </cfRule>
    <cfRule type="expression" dxfId="592" priority="730">
      <formula>$Z28="Gráfico 13"</formula>
    </cfRule>
    <cfRule type="expression" dxfId="591" priority="731">
      <formula>$Z28="Gráfico 11"</formula>
    </cfRule>
    <cfRule type="expression" dxfId="590" priority="732">
      <formula>$Z28="Gráfico 9"</formula>
    </cfRule>
    <cfRule type="expression" dxfId="589" priority="733">
      <formula>$Z28="Gráfico 8"</formula>
    </cfRule>
    <cfRule type="expression" dxfId="588" priority="734">
      <formula>$Z28="Gráfico 7"</formula>
    </cfRule>
    <cfRule type="expression" dxfId="587" priority="735">
      <formula>$Z28="Gráfico 6"</formula>
    </cfRule>
    <cfRule type="expression" dxfId="586" priority="736">
      <formula>$Z28="Gráfico 4"</formula>
    </cfRule>
    <cfRule type="expression" dxfId="585" priority="737">
      <formula>$Z28="Gráfico 3"</formula>
    </cfRule>
    <cfRule type="expression" dxfId="584" priority="738">
      <formula>$Z28="Gráfico 2"</formula>
    </cfRule>
    <cfRule type="expression" dxfId="583" priority="739">
      <formula>$Z28="Gráfico 1"</formula>
    </cfRule>
    <cfRule type="expression" dxfId="582" priority="740">
      <formula>$Z28="Gráfico 5"</formula>
    </cfRule>
  </conditionalFormatting>
  <conditionalFormatting sqref="V23">
    <cfRule type="expression" dxfId="581" priority="667">
      <formula>$Z23="Reporte 2"</formula>
    </cfRule>
    <cfRule type="expression" dxfId="580" priority="668">
      <formula>$Z23="Reporte 1"</formula>
    </cfRule>
    <cfRule type="expression" dxfId="579" priority="669">
      <formula>$Z23="Informe 10"</formula>
    </cfRule>
    <cfRule type="expression" dxfId="578" priority="670">
      <formula>$Z23="Informe 9"</formula>
    </cfRule>
    <cfRule type="expression" dxfId="577" priority="671">
      <formula>$Z23="Informe 8"</formula>
    </cfRule>
    <cfRule type="expression" dxfId="576" priority="672">
      <formula>$Z23="Informe 7"</formula>
    </cfRule>
    <cfRule type="expression" dxfId="575" priority="673">
      <formula>$Z23="Informe 6"</formula>
    </cfRule>
    <cfRule type="expression" dxfId="574" priority="674">
      <formula>$Z23="Informe 5"</formula>
    </cfRule>
    <cfRule type="expression" dxfId="573" priority="675">
      <formula>$Z23="Informe 4"</formula>
    </cfRule>
    <cfRule type="expression" dxfId="572" priority="676">
      <formula>$Z23="Informe 3"</formula>
    </cfRule>
    <cfRule type="expression" dxfId="571" priority="677">
      <formula>$Z23="Informe 2"</formula>
    </cfRule>
    <cfRule type="expression" dxfId="570" priority="678">
      <formula>$Z23="Informe 1"</formula>
    </cfRule>
    <cfRule type="expression" dxfId="569" priority="679">
      <formula>$Z23="Gráfico 10"</formula>
    </cfRule>
    <cfRule type="expression" dxfId="568" priority="680">
      <formula>$Z23="Gráfico 25"</formula>
    </cfRule>
    <cfRule type="expression" dxfId="567" priority="681">
      <formula>$Z23="Gráfico 24"</formula>
    </cfRule>
    <cfRule type="expression" dxfId="566" priority="682">
      <formula>$Z23="Gráfico 23"</formula>
    </cfRule>
    <cfRule type="expression" dxfId="565" priority="683">
      <formula>$Z23="Gráfico 22"</formula>
    </cfRule>
    <cfRule type="expression" dxfId="564" priority="684">
      <formula>$Z23="Gráfico 21"</formula>
    </cfRule>
    <cfRule type="expression" dxfId="563" priority="685">
      <formula>$Z23="Gráfico 20"</formula>
    </cfRule>
    <cfRule type="expression" dxfId="562" priority="686">
      <formula>$Z23="Gráfico 18"</formula>
    </cfRule>
    <cfRule type="expression" dxfId="561" priority="687">
      <formula>$Z23="Gráfico 19"</formula>
    </cfRule>
    <cfRule type="expression" dxfId="560" priority="688">
      <formula>$Z23="Gráfico 17"</formula>
    </cfRule>
    <cfRule type="expression" dxfId="559" priority="689">
      <formula>$Z23="Gráfico 16"</formula>
    </cfRule>
    <cfRule type="expression" dxfId="558" priority="690">
      <formula>$Z23="Gráfico 15"</formula>
    </cfRule>
    <cfRule type="expression" dxfId="557" priority="691">
      <formula>$Z23="Gráfico 14"</formula>
    </cfRule>
    <cfRule type="expression" dxfId="556" priority="692">
      <formula>$Z23="Gráfico 12"</formula>
    </cfRule>
    <cfRule type="expression" dxfId="555" priority="693">
      <formula>$Z23="Gráfico 13"</formula>
    </cfRule>
    <cfRule type="expression" dxfId="554" priority="694">
      <formula>$Z23="Gráfico 11"</formula>
    </cfRule>
    <cfRule type="expression" dxfId="553" priority="695">
      <formula>$Z23="Gráfico 9"</formula>
    </cfRule>
    <cfRule type="expression" dxfId="552" priority="696">
      <formula>$Z23="Gráfico 8"</formula>
    </cfRule>
    <cfRule type="expression" dxfId="551" priority="697">
      <formula>$Z23="Gráfico 7"</formula>
    </cfRule>
    <cfRule type="expression" dxfId="550" priority="698">
      <formula>$Z23="Gráfico 6"</formula>
    </cfRule>
    <cfRule type="expression" dxfId="549" priority="699">
      <formula>$Z23="Gráfico 4"</formula>
    </cfRule>
    <cfRule type="expression" dxfId="548" priority="700">
      <formula>$Z23="Gráfico 3"</formula>
    </cfRule>
    <cfRule type="expression" dxfId="547" priority="701">
      <formula>$Z23="Gráfico 2"</formula>
    </cfRule>
    <cfRule type="expression" dxfId="546" priority="702">
      <formula>$Z23="Gráfico 1"</formula>
    </cfRule>
    <cfRule type="expression" dxfId="545" priority="703">
      <formula>$Z23="Gráfico 5"</formula>
    </cfRule>
  </conditionalFormatting>
  <conditionalFormatting sqref="V18">
    <cfRule type="expression" dxfId="544" priority="630">
      <formula>$Z18="Reporte 2"</formula>
    </cfRule>
    <cfRule type="expression" dxfId="543" priority="631">
      <formula>$Z18="Reporte 1"</formula>
    </cfRule>
    <cfRule type="expression" dxfId="542" priority="632">
      <formula>$Z18="Informe 10"</formula>
    </cfRule>
    <cfRule type="expression" dxfId="541" priority="633">
      <formula>$Z18="Informe 9"</formula>
    </cfRule>
    <cfRule type="expression" dxfId="540" priority="634">
      <formula>$Z18="Informe 8"</formula>
    </cfRule>
    <cfRule type="expression" dxfId="539" priority="635">
      <formula>$Z18="Informe 7"</formula>
    </cfRule>
    <cfRule type="expression" dxfId="538" priority="636">
      <formula>$Z18="Informe 6"</formula>
    </cfRule>
    <cfRule type="expression" dxfId="537" priority="637">
      <formula>$Z18="Informe 5"</formula>
    </cfRule>
    <cfRule type="expression" dxfId="536" priority="638">
      <formula>$Z18="Informe 4"</formula>
    </cfRule>
    <cfRule type="expression" dxfId="535" priority="639">
      <formula>$Z18="Informe 3"</formula>
    </cfRule>
    <cfRule type="expression" dxfId="534" priority="640">
      <formula>$Z18="Informe 2"</formula>
    </cfRule>
    <cfRule type="expression" dxfId="533" priority="641">
      <formula>$Z18="Informe 1"</formula>
    </cfRule>
    <cfRule type="expression" dxfId="532" priority="642">
      <formula>$Z18="Gráfico 10"</formula>
    </cfRule>
    <cfRule type="expression" dxfId="531" priority="643">
      <formula>$Z18="Gráfico 25"</formula>
    </cfRule>
    <cfRule type="expression" dxfId="530" priority="644">
      <formula>$Z18="Gráfico 24"</formula>
    </cfRule>
    <cfRule type="expression" dxfId="529" priority="645">
      <formula>$Z18="Gráfico 23"</formula>
    </cfRule>
    <cfRule type="expression" dxfId="528" priority="646">
      <formula>$Z18="Gráfico 22"</formula>
    </cfRule>
    <cfRule type="expression" dxfId="527" priority="647">
      <formula>$Z18="Gráfico 21"</formula>
    </cfRule>
    <cfRule type="expression" dxfId="526" priority="648">
      <formula>$Z18="Gráfico 20"</formula>
    </cfRule>
    <cfRule type="expression" dxfId="525" priority="649">
      <formula>$Z18="Gráfico 18"</formula>
    </cfRule>
    <cfRule type="expression" dxfId="524" priority="650">
      <formula>$Z18="Gráfico 19"</formula>
    </cfRule>
    <cfRule type="expression" dxfId="523" priority="651">
      <formula>$Z18="Gráfico 17"</formula>
    </cfRule>
    <cfRule type="expression" dxfId="522" priority="652">
      <formula>$Z18="Gráfico 16"</formula>
    </cfRule>
    <cfRule type="expression" dxfId="521" priority="653">
      <formula>$Z18="Gráfico 15"</formula>
    </cfRule>
    <cfRule type="expression" dxfId="520" priority="654">
      <formula>$Z18="Gráfico 14"</formula>
    </cfRule>
    <cfRule type="expression" dxfId="519" priority="655">
      <formula>$Z18="Gráfico 12"</formula>
    </cfRule>
    <cfRule type="expression" dxfId="518" priority="656">
      <formula>$Z18="Gráfico 13"</formula>
    </cfRule>
    <cfRule type="expression" dxfId="517" priority="657">
      <formula>$Z18="Gráfico 11"</formula>
    </cfRule>
    <cfRule type="expression" dxfId="516" priority="658">
      <formula>$Z18="Gráfico 9"</formula>
    </cfRule>
    <cfRule type="expression" dxfId="515" priority="659">
      <formula>$Z18="Gráfico 8"</formula>
    </cfRule>
    <cfRule type="expression" dxfId="514" priority="660">
      <formula>$Z18="Gráfico 7"</formula>
    </cfRule>
    <cfRule type="expression" dxfId="513" priority="661">
      <formula>$Z18="Gráfico 6"</formula>
    </cfRule>
    <cfRule type="expression" dxfId="512" priority="662">
      <formula>$Z18="Gráfico 4"</formula>
    </cfRule>
    <cfRule type="expression" dxfId="511" priority="663">
      <formula>$Z18="Gráfico 3"</formula>
    </cfRule>
    <cfRule type="expression" dxfId="510" priority="664">
      <formula>$Z18="Gráfico 2"</formula>
    </cfRule>
    <cfRule type="expression" dxfId="509" priority="665">
      <formula>$Z18="Gráfico 1"</formula>
    </cfRule>
    <cfRule type="expression" dxfId="508" priority="666">
      <formula>$Z18="Gráfico 5"</formula>
    </cfRule>
  </conditionalFormatting>
  <conditionalFormatting sqref="V13">
    <cfRule type="expression" dxfId="507" priority="593">
      <formula>$Z13="Reporte 2"</formula>
    </cfRule>
    <cfRule type="expression" dxfId="506" priority="594">
      <formula>$Z13="Reporte 1"</formula>
    </cfRule>
    <cfRule type="expression" dxfId="505" priority="595">
      <formula>$Z13="Informe 10"</formula>
    </cfRule>
    <cfRule type="expression" dxfId="504" priority="596">
      <formula>$Z13="Informe 9"</formula>
    </cfRule>
    <cfRule type="expression" dxfId="503" priority="597">
      <formula>$Z13="Informe 8"</formula>
    </cfRule>
    <cfRule type="expression" dxfId="502" priority="598">
      <formula>$Z13="Informe 7"</formula>
    </cfRule>
    <cfRule type="expression" dxfId="501" priority="599">
      <formula>$Z13="Informe 6"</formula>
    </cfRule>
    <cfRule type="expression" dxfId="500" priority="600">
      <formula>$Z13="Informe 5"</formula>
    </cfRule>
    <cfRule type="expression" dxfId="499" priority="601">
      <formula>$Z13="Informe 4"</formula>
    </cfRule>
    <cfRule type="expression" dxfId="498" priority="602">
      <formula>$Z13="Informe 3"</formula>
    </cfRule>
    <cfRule type="expression" dxfId="497" priority="603">
      <formula>$Z13="Informe 2"</formula>
    </cfRule>
    <cfRule type="expression" dxfId="496" priority="604">
      <formula>$Z13="Informe 1"</formula>
    </cfRule>
    <cfRule type="expression" dxfId="495" priority="605">
      <formula>$Z13="Gráfico 10"</formula>
    </cfRule>
    <cfRule type="expression" dxfId="494" priority="606">
      <formula>$Z13="Gráfico 25"</formula>
    </cfRule>
    <cfRule type="expression" dxfId="493" priority="607">
      <formula>$Z13="Gráfico 24"</formula>
    </cfRule>
    <cfRule type="expression" dxfId="492" priority="608">
      <formula>$Z13="Gráfico 23"</formula>
    </cfRule>
    <cfRule type="expression" dxfId="491" priority="609">
      <formula>$Z13="Gráfico 22"</formula>
    </cfRule>
    <cfRule type="expression" dxfId="490" priority="610">
      <formula>$Z13="Gráfico 21"</formula>
    </cfRule>
    <cfRule type="expression" dxfId="489" priority="611">
      <formula>$Z13="Gráfico 20"</formula>
    </cfRule>
    <cfRule type="expression" dxfId="488" priority="612">
      <formula>$Z13="Gráfico 18"</formula>
    </cfRule>
    <cfRule type="expression" dxfId="487" priority="613">
      <formula>$Z13="Gráfico 19"</formula>
    </cfRule>
    <cfRule type="expression" dxfId="486" priority="614">
      <formula>$Z13="Gráfico 17"</formula>
    </cfRule>
    <cfRule type="expression" dxfId="485" priority="615">
      <formula>$Z13="Gráfico 16"</formula>
    </cfRule>
    <cfRule type="expression" dxfId="484" priority="616">
      <formula>$Z13="Gráfico 15"</formula>
    </cfRule>
    <cfRule type="expression" dxfId="483" priority="617">
      <formula>$Z13="Gráfico 14"</formula>
    </cfRule>
    <cfRule type="expression" dxfId="482" priority="618">
      <formula>$Z13="Gráfico 12"</formula>
    </cfRule>
    <cfRule type="expression" dxfId="481" priority="619">
      <formula>$Z13="Gráfico 13"</formula>
    </cfRule>
    <cfRule type="expression" dxfId="480" priority="620">
      <formula>$Z13="Gráfico 11"</formula>
    </cfRule>
    <cfRule type="expression" dxfId="479" priority="621">
      <formula>$Z13="Gráfico 9"</formula>
    </cfRule>
    <cfRule type="expression" dxfId="478" priority="622">
      <formula>$Z13="Gráfico 8"</formula>
    </cfRule>
    <cfRule type="expression" dxfId="477" priority="623">
      <formula>$Z13="Gráfico 7"</formula>
    </cfRule>
    <cfRule type="expression" dxfId="476" priority="624">
      <formula>$Z13="Gráfico 6"</formula>
    </cfRule>
    <cfRule type="expression" dxfId="475" priority="625">
      <formula>$Z13="Gráfico 4"</formula>
    </cfRule>
    <cfRule type="expression" dxfId="474" priority="626">
      <formula>$Z13="Gráfico 3"</formula>
    </cfRule>
    <cfRule type="expression" dxfId="473" priority="627">
      <formula>$Z13="Gráfico 2"</formula>
    </cfRule>
    <cfRule type="expression" dxfId="472" priority="628">
      <formula>$Z13="Gráfico 1"</formula>
    </cfRule>
    <cfRule type="expression" dxfId="471" priority="629">
      <formula>$Z13="Gráfico 5"</formula>
    </cfRule>
  </conditionalFormatting>
  <conditionalFormatting sqref="V8">
    <cfRule type="expression" dxfId="470" priority="556">
      <formula>$Z8="Reporte 2"</formula>
    </cfRule>
    <cfRule type="expression" dxfId="469" priority="557">
      <formula>$Z8="Reporte 1"</formula>
    </cfRule>
    <cfRule type="expression" dxfId="468" priority="558">
      <formula>$Z8="Informe 10"</formula>
    </cfRule>
    <cfRule type="expression" dxfId="467" priority="559">
      <formula>$Z8="Informe 9"</formula>
    </cfRule>
    <cfRule type="expression" dxfId="466" priority="560">
      <formula>$Z8="Informe 8"</formula>
    </cfRule>
    <cfRule type="expression" dxfId="465" priority="561">
      <formula>$Z8="Informe 7"</formula>
    </cfRule>
    <cfRule type="expression" dxfId="464" priority="562">
      <formula>$Z8="Informe 6"</formula>
    </cfRule>
    <cfRule type="expression" dxfId="463" priority="563">
      <formula>$Z8="Informe 5"</formula>
    </cfRule>
    <cfRule type="expression" dxfId="462" priority="564">
      <formula>$Z8="Informe 4"</formula>
    </cfRule>
    <cfRule type="expression" dxfId="461" priority="565">
      <formula>$Z8="Informe 3"</formula>
    </cfRule>
    <cfRule type="expression" dxfId="460" priority="566">
      <formula>$Z8="Informe 2"</formula>
    </cfRule>
    <cfRule type="expression" dxfId="459" priority="567">
      <formula>$Z8="Informe 1"</formula>
    </cfRule>
    <cfRule type="expression" dxfId="458" priority="568">
      <formula>$Z8="Gráfico 10"</formula>
    </cfRule>
    <cfRule type="expression" dxfId="457" priority="569">
      <formula>$Z8="Gráfico 25"</formula>
    </cfRule>
    <cfRule type="expression" dxfId="456" priority="570">
      <formula>$Z8="Gráfico 24"</formula>
    </cfRule>
    <cfRule type="expression" dxfId="455" priority="571">
      <formula>$Z8="Gráfico 23"</formula>
    </cfRule>
    <cfRule type="expression" dxfId="454" priority="572">
      <formula>$Z8="Gráfico 22"</formula>
    </cfRule>
    <cfRule type="expression" dxfId="453" priority="573">
      <formula>$Z8="Gráfico 21"</formula>
    </cfRule>
    <cfRule type="expression" dxfId="452" priority="574">
      <formula>$Z8="Gráfico 20"</formula>
    </cfRule>
    <cfRule type="expression" dxfId="451" priority="575">
      <formula>$Z8="Gráfico 18"</formula>
    </cfRule>
    <cfRule type="expression" dxfId="450" priority="576">
      <formula>$Z8="Gráfico 19"</formula>
    </cfRule>
    <cfRule type="expression" dxfId="449" priority="577">
      <formula>$Z8="Gráfico 17"</formula>
    </cfRule>
    <cfRule type="expression" dxfId="448" priority="578">
      <formula>$Z8="Gráfico 16"</formula>
    </cfRule>
    <cfRule type="expression" dxfId="447" priority="579">
      <formula>$Z8="Gráfico 15"</formula>
    </cfRule>
    <cfRule type="expression" dxfId="446" priority="580">
      <formula>$Z8="Gráfico 14"</formula>
    </cfRule>
    <cfRule type="expression" dxfId="445" priority="581">
      <formula>$Z8="Gráfico 12"</formula>
    </cfRule>
    <cfRule type="expression" dxfId="444" priority="582">
      <formula>$Z8="Gráfico 13"</formula>
    </cfRule>
    <cfRule type="expression" dxfId="443" priority="583">
      <formula>$Z8="Gráfico 11"</formula>
    </cfRule>
    <cfRule type="expression" dxfId="442" priority="584">
      <formula>$Z8="Gráfico 9"</formula>
    </cfRule>
    <cfRule type="expression" dxfId="441" priority="585">
      <formula>$Z8="Gráfico 8"</formula>
    </cfRule>
    <cfRule type="expression" dxfId="440" priority="586">
      <formula>$Z8="Gráfico 7"</formula>
    </cfRule>
    <cfRule type="expression" dxfId="439" priority="587">
      <formula>$Z8="Gráfico 6"</formula>
    </cfRule>
    <cfRule type="expression" dxfId="438" priority="588">
      <formula>$Z8="Gráfico 4"</formula>
    </cfRule>
    <cfRule type="expression" dxfId="437" priority="589">
      <formula>$Z8="Gráfico 3"</formula>
    </cfRule>
    <cfRule type="expression" dxfId="436" priority="590">
      <formula>$Z8="Gráfico 2"</formula>
    </cfRule>
    <cfRule type="expression" dxfId="435" priority="591">
      <formula>$Z8="Gráfico 1"</formula>
    </cfRule>
    <cfRule type="expression" dxfId="434" priority="592">
      <formula>$Z8="Gráfico 5"</formula>
    </cfRule>
  </conditionalFormatting>
  <conditionalFormatting sqref="V29:V32">
    <cfRule type="expression" dxfId="433" priority="371">
      <formula>$Z29="Reporte 2"</formula>
    </cfRule>
    <cfRule type="expression" dxfId="432" priority="372">
      <formula>$Z29="Reporte 1"</formula>
    </cfRule>
    <cfRule type="expression" dxfId="431" priority="373">
      <formula>$Z29="Informe 10"</formula>
    </cfRule>
    <cfRule type="expression" dxfId="430" priority="374">
      <formula>$Z29="Informe 9"</formula>
    </cfRule>
    <cfRule type="expression" dxfId="429" priority="375">
      <formula>$Z29="Informe 8"</formula>
    </cfRule>
    <cfRule type="expression" dxfId="428" priority="376">
      <formula>$Z29="Informe 7"</formula>
    </cfRule>
    <cfRule type="expression" dxfId="427" priority="377">
      <formula>$Z29="Informe 6"</formula>
    </cfRule>
    <cfRule type="expression" dxfId="426" priority="378">
      <formula>$Z29="Informe 5"</formula>
    </cfRule>
    <cfRule type="expression" dxfId="425" priority="379">
      <formula>$Z29="Informe 4"</formula>
    </cfRule>
    <cfRule type="expression" dxfId="424" priority="380">
      <formula>$Z29="Informe 3"</formula>
    </cfRule>
    <cfRule type="expression" dxfId="423" priority="381">
      <formula>$Z29="Informe 2"</formula>
    </cfRule>
    <cfRule type="expression" dxfId="422" priority="382">
      <formula>$Z29="Informe 1"</formula>
    </cfRule>
    <cfRule type="expression" dxfId="421" priority="383">
      <formula>$Z29="Gráfico 10"</formula>
    </cfRule>
    <cfRule type="expression" dxfId="420" priority="384">
      <formula>$Z29="Gráfico 25"</formula>
    </cfRule>
    <cfRule type="expression" dxfId="419" priority="385">
      <formula>$Z29="Gráfico 24"</formula>
    </cfRule>
    <cfRule type="expression" dxfId="418" priority="386">
      <formula>$Z29="Gráfico 23"</formula>
    </cfRule>
    <cfRule type="expression" dxfId="417" priority="387">
      <formula>$Z29="Gráfico 22"</formula>
    </cfRule>
    <cfRule type="expression" dxfId="416" priority="388">
      <formula>$Z29="Gráfico 21"</formula>
    </cfRule>
    <cfRule type="expression" dxfId="415" priority="389">
      <formula>$Z29="Gráfico 20"</formula>
    </cfRule>
    <cfRule type="expression" dxfId="414" priority="390">
      <formula>$Z29="Gráfico 18"</formula>
    </cfRule>
    <cfRule type="expression" dxfId="413" priority="391">
      <formula>$Z29="Gráfico 19"</formula>
    </cfRule>
    <cfRule type="expression" dxfId="412" priority="392">
      <formula>$Z29="Gráfico 17"</formula>
    </cfRule>
    <cfRule type="expression" dxfId="411" priority="393">
      <formula>$Z29="Gráfico 16"</formula>
    </cfRule>
    <cfRule type="expression" dxfId="410" priority="394">
      <formula>$Z29="Gráfico 15"</formula>
    </cfRule>
    <cfRule type="expression" dxfId="409" priority="395">
      <formula>$Z29="Gráfico 14"</formula>
    </cfRule>
    <cfRule type="expression" dxfId="408" priority="396">
      <formula>$Z29="Gráfico 12"</formula>
    </cfRule>
    <cfRule type="expression" dxfId="407" priority="397">
      <formula>$Z29="Gráfico 13"</formula>
    </cfRule>
    <cfRule type="expression" dxfId="406" priority="398">
      <formula>$Z29="Gráfico 11"</formula>
    </cfRule>
    <cfRule type="expression" dxfId="405" priority="399">
      <formula>$Z29="Gráfico 9"</formula>
    </cfRule>
    <cfRule type="expression" dxfId="404" priority="400">
      <formula>$Z29="Gráfico 8"</formula>
    </cfRule>
    <cfRule type="expression" dxfId="403" priority="401">
      <formula>$Z29="Gráfico 7"</formula>
    </cfRule>
    <cfRule type="expression" dxfId="402" priority="402">
      <formula>$Z29="Gráfico 6"</formula>
    </cfRule>
    <cfRule type="expression" dxfId="401" priority="403">
      <formula>$Z29="Gráfico 4"</formula>
    </cfRule>
    <cfRule type="expression" dxfId="400" priority="404">
      <formula>$Z29="Gráfico 3"</formula>
    </cfRule>
    <cfRule type="expression" dxfId="399" priority="405">
      <formula>$Z29="Gráfico 2"</formula>
    </cfRule>
    <cfRule type="expression" dxfId="398" priority="406">
      <formula>$Z29="Gráfico 1"</formula>
    </cfRule>
    <cfRule type="expression" dxfId="397" priority="407">
      <formula>$Z29="Gráfico 5"</formula>
    </cfRule>
  </conditionalFormatting>
  <conditionalFormatting sqref="V24:V27">
    <cfRule type="expression" dxfId="396" priority="334">
      <formula>$Z24="Reporte 2"</formula>
    </cfRule>
    <cfRule type="expression" dxfId="395" priority="335">
      <formula>$Z24="Reporte 1"</formula>
    </cfRule>
    <cfRule type="expression" dxfId="394" priority="336">
      <formula>$Z24="Informe 10"</formula>
    </cfRule>
    <cfRule type="expression" dxfId="393" priority="337">
      <formula>$Z24="Informe 9"</formula>
    </cfRule>
    <cfRule type="expression" dxfId="392" priority="338">
      <formula>$Z24="Informe 8"</formula>
    </cfRule>
    <cfRule type="expression" dxfId="391" priority="339">
      <formula>$Z24="Informe 7"</formula>
    </cfRule>
    <cfRule type="expression" dxfId="390" priority="340">
      <formula>$Z24="Informe 6"</formula>
    </cfRule>
    <cfRule type="expression" dxfId="389" priority="341">
      <formula>$Z24="Informe 5"</formula>
    </cfRule>
    <cfRule type="expression" dxfId="388" priority="342">
      <formula>$Z24="Informe 4"</formula>
    </cfRule>
    <cfRule type="expression" dxfId="387" priority="343">
      <formula>$Z24="Informe 3"</formula>
    </cfRule>
    <cfRule type="expression" dxfId="386" priority="344">
      <formula>$Z24="Informe 2"</formula>
    </cfRule>
    <cfRule type="expression" dxfId="385" priority="345">
      <formula>$Z24="Informe 1"</formula>
    </cfRule>
    <cfRule type="expression" dxfId="384" priority="346">
      <formula>$Z24="Gráfico 10"</formula>
    </cfRule>
    <cfRule type="expression" dxfId="383" priority="347">
      <formula>$Z24="Gráfico 25"</formula>
    </cfRule>
    <cfRule type="expression" dxfId="382" priority="348">
      <formula>$Z24="Gráfico 24"</formula>
    </cfRule>
    <cfRule type="expression" dxfId="381" priority="349">
      <formula>$Z24="Gráfico 23"</formula>
    </cfRule>
    <cfRule type="expression" dxfId="380" priority="350">
      <formula>$Z24="Gráfico 22"</formula>
    </cfRule>
    <cfRule type="expression" dxfId="379" priority="351">
      <formula>$Z24="Gráfico 21"</formula>
    </cfRule>
    <cfRule type="expression" dxfId="378" priority="352">
      <formula>$Z24="Gráfico 20"</formula>
    </cfRule>
    <cfRule type="expression" dxfId="377" priority="353">
      <formula>$Z24="Gráfico 18"</formula>
    </cfRule>
    <cfRule type="expression" dxfId="376" priority="354">
      <formula>$Z24="Gráfico 19"</formula>
    </cfRule>
    <cfRule type="expression" dxfId="375" priority="355">
      <formula>$Z24="Gráfico 17"</formula>
    </cfRule>
    <cfRule type="expression" dxfId="374" priority="356">
      <formula>$Z24="Gráfico 16"</formula>
    </cfRule>
    <cfRule type="expression" dxfId="373" priority="357">
      <formula>$Z24="Gráfico 15"</formula>
    </cfRule>
    <cfRule type="expression" dxfId="372" priority="358">
      <formula>$Z24="Gráfico 14"</formula>
    </cfRule>
    <cfRule type="expression" dxfId="371" priority="359">
      <formula>$Z24="Gráfico 12"</formula>
    </cfRule>
    <cfRule type="expression" dxfId="370" priority="360">
      <formula>$Z24="Gráfico 13"</formula>
    </cfRule>
    <cfRule type="expression" dxfId="369" priority="361">
      <formula>$Z24="Gráfico 11"</formula>
    </cfRule>
    <cfRule type="expression" dxfId="368" priority="362">
      <formula>$Z24="Gráfico 9"</formula>
    </cfRule>
    <cfRule type="expression" dxfId="367" priority="363">
      <formula>$Z24="Gráfico 8"</formula>
    </cfRule>
    <cfRule type="expression" dxfId="366" priority="364">
      <formula>$Z24="Gráfico 7"</formula>
    </cfRule>
    <cfRule type="expression" dxfId="365" priority="365">
      <formula>$Z24="Gráfico 6"</formula>
    </cfRule>
    <cfRule type="expression" dxfId="364" priority="366">
      <formula>$Z24="Gráfico 4"</formula>
    </cfRule>
    <cfRule type="expression" dxfId="363" priority="367">
      <formula>$Z24="Gráfico 3"</formula>
    </cfRule>
    <cfRule type="expression" dxfId="362" priority="368">
      <formula>$Z24="Gráfico 2"</formula>
    </cfRule>
    <cfRule type="expression" dxfId="361" priority="369">
      <formula>$Z24="Gráfico 1"</formula>
    </cfRule>
    <cfRule type="expression" dxfId="360" priority="370">
      <formula>$Z24="Gráfico 5"</formula>
    </cfRule>
  </conditionalFormatting>
  <conditionalFormatting sqref="Z9:Z13">
    <cfRule type="expression" dxfId="359" priority="297">
      <formula>$Z9="Reporte 2"</formula>
    </cfRule>
    <cfRule type="expression" dxfId="358" priority="298">
      <formula>$Z9="Reporte 1"</formula>
    </cfRule>
    <cfRule type="expression" dxfId="357" priority="299">
      <formula>$Z9="Informe 10"</formula>
    </cfRule>
    <cfRule type="expression" dxfId="356" priority="300">
      <formula>$Z9="Informe 9"</formula>
    </cfRule>
    <cfRule type="expression" dxfId="355" priority="301">
      <formula>$Z9="Informe 8"</formula>
    </cfRule>
    <cfRule type="expression" dxfId="354" priority="302">
      <formula>$Z9="Informe 7"</formula>
    </cfRule>
    <cfRule type="expression" dxfId="353" priority="303">
      <formula>$Z9="Informe 6"</formula>
    </cfRule>
    <cfRule type="expression" dxfId="352" priority="304">
      <formula>$Z9="Informe 5"</formula>
    </cfRule>
    <cfRule type="expression" dxfId="351" priority="305">
      <formula>$Z9="Informe 4"</formula>
    </cfRule>
    <cfRule type="expression" dxfId="350" priority="306">
      <formula>$Z9="Informe 3"</formula>
    </cfRule>
    <cfRule type="expression" dxfId="349" priority="307">
      <formula>$Z9="Informe 2"</formula>
    </cfRule>
    <cfRule type="expression" dxfId="348" priority="308">
      <formula>$Z9="Informe 1"</formula>
    </cfRule>
    <cfRule type="expression" dxfId="347" priority="309">
      <formula>$Z9="Gráfico 10"</formula>
    </cfRule>
    <cfRule type="expression" dxfId="346" priority="310">
      <formula>$Z9="Gráfico 25"</formula>
    </cfRule>
    <cfRule type="expression" dxfId="345" priority="311">
      <formula>$Z9="Gráfico 24"</formula>
    </cfRule>
    <cfRule type="expression" dxfId="344" priority="312">
      <formula>$Z9="Gráfico 23"</formula>
    </cfRule>
    <cfRule type="expression" dxfId="343" priority="313">
      <formula>$Z9="Gráfico 22"</formula>
    </cfRule>
    <cfRule type="expression" dxfId="342" priority="314">
      <formula>$Z9="Gráfico 21"</formula>
    </cfRule>
    <cfRule type="expression" dxfId="341" priority="315">
      <formula>$Z9="Gráfico 20"</formula>
    </cfRule>
    <cfRule type="expression" dxfId="340" priority="316">
      <formula>$Z9="Gráfico 18"</formula>
    </cfRule>
    <cfRule type="expression" dxfId="339" priority="317">
      <formula>$Z9="Gráfico 19"</formula>
    </cfRule>
    <cfRule type="expression" dxfId="338" priority="318">
      <formula>$Z9="Gráfico 17"</formula>
    </cfRule>
    <cfRule type="expression" dxfId="337" priority="319">
      <formula>$Z9="Gráfico 16"</formula>
    </cfRule>
    <cfRule type="expression" dxfId="336" priority="320">
      <formula>$Z9="Gráfico 15"</formula>
    </cfRule>
    <cfRule type="expression" dxfId="335" priority="321">
      <formula>$Z9="Gráfico 14"</formula>
    </cfRule>
    <cfRule type="expression" dxfId="334" priority="322">
      <formula>$Z9="Gráfico 12"</formula>
    </cfRule>
    <cfRule type="expression" dxfId="333" priority="323">
      <formula>$Z9="Gráfico 13"</formula>
    </cfRule>
    <cfRule type="expression" dxfId="332" priority="324">
      <formula>$Z9="Gráfico 11"</formula>
    </cfRule>
    <cfRule type="expression" dxfId="331" priority="325">
      <formula>$Z9="Gráfico 9"</formula>
    </cfRule>
    <cfRule type="expression" dxfId="330" priority="326">
      <formula>$Z9="Gráfico 8"</formula>
    </cfRule>
    <cfRule type="expression" dxfId="329" priority="327">
      <formula>$Z9="Gráfico 7"</formula>
    </cfRule>
    <cfRule type="expression" dxfId="328" priority="328">
      <formula>$Z9="Gráfico 6"</formula>
    </cfRule>
    <cfRule type="expression" dxfId="327" priority="329">
      <formula>$Z9="Gráfico 4"</formula>
    </cfRule>
    <cfRule type="expression" dxfId="326" priority="330">
      <formula>$Z9="Gráfico 3"</formula>
    </cfRule>
    <cfRule type="expression" dxfId="325" priority="331">
      <formula>$Z9="Gráfico 2"</formula>
    </cfRule>
    <cfRule type="expression" dxfId="324" priority="332">
      <formula>$Z9="Gráfico 1"</formula>
    </cfRule>
    <cfRule type="expression" dxfId="323" priority="333">
      <formula>$Z9="Gráfico 5"</formula>
    </cfRule>
  </conditionalFormatting>
  <conditionalFormatting sqref="Z14:Z18">
    <cfRule type="expression" dxfId="322" priority="260">
      <formula>$Z14="Reporte 2"</formula>
    </cfRule>
    <cfRule type="expression" dxfId="321" priority="261">
      <formula>$Z14="Reporte 1"</formula>
    </cfRule>
    <cfRule type="expression" dxfId="320" priority="262">
      <formula>$Z14="Informe 10"</formula>
    </cfRule>
    <cfRule type="expression" dxfId="319" priority="263">
      <formula>$Z14="Informe 9"</formula>
    </cfRule>
    <cfRule type="expression" dxfId="318" priority="264">
      <formula>$Z14="Informe 8"</formula>
    </cfRule>
    <cfRule type="expression" dxfId="317" priority="265">
      <formula>$Z14="Informe 7"</formula>
    </cfRule>
    <cfRule type="expression" dxfId="316" priority="266">
      <formula>$Z14="Informe 6"</formula>
    </cfRule>
    <cfRule type="expression" dxfId="315" priority="267">
      <formula>$Z14="Informe 5"</formula>
    </cfRule>
    <cfRule type="expression" dxfId="314" priority="268">
      <formula>$Z14="Informe 4"</formula>
    </cfRule>
    <cfRule type="expression" dxfId="313" priority="269">
      <formula>$Z14="Informe 3"</formula>
    </cfRule>
    <cfRule type="expression" dxfId="312" priority="270">
      <formula>$Z14="Informe 2"</formula>
    </cfRule>
    <cfRule type="expression" dxfId="311" priority="271">
      <formula>$Z14="Informe 1"</formula>
    </cfRule>
    <cfRule type="expression" dxfId="310" priority="272">
      <formula>$Z14="Gráfico 10"</formula>
    </cfRule>
    <cfRule type="expression" dxfId="309" priority="273">
      <formula>$Z14="Gráfico 25"</formula>
    </cfRule>
    <cfRule type="expression" dxfId="308" priority="274">
      <formula>$Z14="Gráfico 24"</formula>
    </cfRule>
    <cfRule type="expression" dxfId="307" priority="275">
      <formula>$Z14="Gráfico 23"</formula>
    </cfRule>
    <cfRule type="expression" dxfId="306" priority="276">
      <formula>$Z14="Gráfico 22"</formula>
    </cfRule>
    <cfRule type="expression" dxfId="305" priority="277">
      <formula>$Z14="Gráfico 21"</formula>
    </cfRule>
    <cfRule type="expression" dxfId="304" priority="278">
      <formula>$Z14="Gráfico 20"</formula>
    </cfRule>
    <cfRule type="expression" dxfId="303" priority="279">
      <formula>$Z14="Gráfico 18"</formula>
    </cfRule>
    <cfRule type="expression" dxfId="302" priority="280">
      <formula>$Z14="Gráfico 19"</formula>
    </cfRule>
    <cfRule type="expression" dxfId="301" priority="281">
      <formula>$Z14="Gráfico 17"</formula>
    </cfRule>
    <cfRule type="expression" dxfId="300" priority="282">
      <formula>$Z14="Gráfico 16"</formula>
    </cfRule>
    <cfRule type="expression" dxfId="299" priority="283">
      <formula>$Z14="Gráfico 15"</formula>
    </cfRule>
    <cfRule type="expression" dxfId="298" priority="284">
      <formula>$Z14="Gráfico 14"</formula>
    </cfRule>
    <cfRule type="expression" dxfId="297" priority="285">
      <formula>$Z14="Gráfico 12"</formula>
    </cfRule>
    <cfRule type="expression" dxfId="296" priority="286">
      <formula>$Z14="Gráfico 13"</formula>
    </cfRule>
    <cfRule type="expression" dxfId="295" priority="287">
      <formula>$Z14="Gráfico 11"</formula>
    </cfRule>
    <cfRule type="expression" dxfId="294" priority="288">
      <formula>$Z14="Gráfico 9"</formula>
    </cfRule>
    <cfRule type="expression" dxfId="293" priority="289">
      <formula>$Z14="Gráfico 8"</formula>
    </cfRule>
    <cfRule type="expression" dxfId="292" priority="290">
      <formula>$Z14="Gráfico 7"</formula>
    </cfRule>
    <cfRule type="expression" dxfId="291" priority="291">
      <formula>$Z14="Gráfico 6"</formula>
    </cfRule>
    <cfRule type="expression" dxfId="290" priority="292">
      <formula>$Z14="Gráfico 4"</formula>
    </cfRule>
    <cfRule type="expression" dxfId="289" priority="293">
      <formula>$Z14="Gráfico 3"</formula>
    </cfRule>
    <cfRule type="expression" dxfId="288" priority="294">
      <formula>$Z14="Gráfico 2"</formula>
    </cfRule>
    <cfRule type="expression" dxfId="287" priority="295">
      <formula>$Z14="Gráfico 1"</formula>
    </cfRule>
    <cfRule type="expression" dxfId="286" priority="296">
      <formula>$Z14="Gráfico 5"</formula>
    </cfRule>
  </conditionalFormatting>
  <conditionalFormatting sqref="Z19:Z23">
    <cfRule type="expression" dxfId="285" priority="223">
      <formula>$Z19="Reporte 2"</formula>
    </cfRule>
    <cfRule type="expression" dxfId="284" priority="224">
      <formula>$Z19="Reporte 1"</formula>
    </cfRule>
    <cfRule type="expression" dxfId="283" priority="225">
      <formula>$Z19="Informe 10"</formula>
    </cfRule>
    <cfRule type="expression" dxfId="282" priority="226">
      <formula>$Z19="Informe 9"</formula>
    </cfRule>
    <cfRule type="expression" dxfId="281" priority="227">
      <formula>$Z19="Informe 8"</formula>
    </cfRule>
    <cfRule type="expression" dxfId="280" priority="228">
      <formula>$Z19="Informe 7"</formula>
    </cfRule>
    <cfRule type="expression" dxfId="279" priority="229">
      <formula>$Z19="Informe 6"</formula>
    </cfRule>
    <cfRule type="expression" dxfId="278" priority="230">
      <formula>$Z19="Informe 5"</formula>
    </cfRule>
    <cfRule type="expression" dxfId="277" priority="231">
      <formula>$Z19="Informe 4"</formula>
    </cfRule>
    <cfRule type="expression" dxfId="276" priority="232">
      <formula>$Z19="Informe 3"</formula>
    </cfRule>
    <cfRule type="expression" dxfId="275" priority="233">
      <formula>$Z19="Informe 2"</formula>
    </cfRule>
    <cfRule type="expression" dxfId="274" priority="234">
      <formula>$Z19="Informe 1"</formula>
    </cfRule>
    <cfRule type="expression" dxfId="273" priority="235">
      <formula>$Z19="Gráfico 10"</formula>
    </cfRule>
    <cfRule type="expression" dxfId="272" priority="236">
      <formula>$Z19="Gráfico 25"</formula>
    </cfRule>
    <cfRule type="expression" dxfId="271" priority="237">
      <formula>$Z19="Gráfico 24"</formula>
    </cfRule>
    <cfRule type="expression" dxfId="270" priority="238">
      <formula>$Z19="Gráfico 23"</formula>
    </cfRule>
    <cfRule type="expression" dxfId="269" priority="239">
      <formula>$Z19="Gráfico 22"</formula>
    </cfRule>
    <cfRule type="expression" dxfId="268" priority="240">
      <formula>$Z19="Gráfico 21"</formula>
    </cfRule>
    <cfRule type="expression" dxfId="267" priority="241">
      <formula>$Z19="Gráfico 20"</formula>
    </cfRule>
    <cfRule type="expression" dxfId="266" priority="242">
      <formula>$Z19="Gráfico 18"</formula>
    </cfRule>
    <cfRule type="expression" dxfId="265" priority="243">
      <formula>$Z19="Gráfico 19"</formula>
    </cfRule>
    <cfRule type="expression" dxfId="264" priority="244">
      <formula>$Z19="Gráfico 17"</formula>
    </cfRule>
    <cfRule type="expression" dxfId="263" priority="245">
      <formula>$Z19="Gráfico 16"</formula>
    </cfRule>
    <cfRule type="expression" dxfId="262" priority="246">
      <formula>$Z19="Gráfico 15"</formula>
    </cfRule>
    <cfRule type="expression" dxfId="261" priority="247">
      <formula>$Z19="Gráfico 14"</formula>
    </cfRule>
    <cfRule type="expression" dxfId="260" priority="248">
      <formula>$Z19="Gráfico 12"</formula>
    </cfRule>
    <cfRule type="expression" dxfId="259" priority="249">
      <formula>$Z19="Gráfico 13"</formula>
    </cfRule>
    <cfRule type="expression" dxfId="258" priority="250">
      <formula>$Z19="Gráfico 11"</formula>
    </cfRule>
    <cfRule type="expression" dxfId="257" priority="251">
      <formula>$Z19="Gráfico 9"</formula>
    </cfRule>
    <cfRule type="expression" dxfId="256" priority="252">
      <formula>$Z19="Gráfico 8"</formula>
    </cfRule>
    <cfRule type="expression" dxfId="255" priority="253">
      <formula>$Z19="Gráfico 7"</formula>
    </cfRule>
    <cfRule type="expression" dxfId="254" priority="254">
      <formula>$Z19="Gráfico 6"</formula>
    </cfRule>
    <cfRule type="expression" dxfId="253" priority="255">
      <formula>$Z19="Gráfico 4"</formula>
    </cfRule>
    <cfRule type="expression" dxfId="252" priority="256">
      <formula>$Z19="Gráfico 3"</formula>
    </cfRule>
    <cfRule type="expression" dxfId="251" priority="257">
      <formula>$Z19="Gráfico 2"</formula>
    </cfRule>
    <cfRule type="expression" dxfId="250" priority="258">
      <formula>$Z19="Gráfico 1"</formula>
    </cfRule>
    <cfRule type="expression" dxfId="249" priority="259">
      <formula>$Z19="Gráfico 5"</formula>
    </cfRule>
  </conditionalFormatting>
  <conditionalFormatting sqref="Z24:Z28">
    <cfRule type="expression" dxfId="248" priority="186">
      <formula>$Z24="Reporte 2"</formula>
    </cfRule>
    <cfRule type="expression" dxfId="247" priority="187">
      <formula>$Z24="Reporte 1"</formula>
    </cfRule>
    <cfRule type="expression" dxfId="246" priority="188">
      <formula>$Z24="Informe 10"</formula>
    </cfRule>
    <cfRule type="expression" dxfId="245" priority="189">
      <formula>$Z24="Informe 9"</formula>
    </cfRule>
    <cfRule type="expression" dxfId="244" priority="190">
      <formula>$Z24="Informe 8"</formula>
    </cfRule>
    <cfRule type="expression" dxfId="243" priority="191">
      <formula>$Z24="Informe 7"</formula>
    </cfRule>
    <cfRule type="expression" dxfId="242" priority="192">
      <formula>$Z24="Informe 6"</formula>
    </cfRule>
    <cfRule type="expression" dxfId="241" priority="193">
      <formula>$Z24="Informe 5"</formula>
    </cfRule>
    <cfRule type="expression" dxfId="240" priority="194">
      <formula>$Z24="Informe 4"</formula>
    </cfRule>
    <cfRule type="expression" dxfId="239" priority="195">
      <formula>$Z24="Informe 3"</formula>
    </cfRule>
    <cfRule type="expression" dxfId="238" priority="196">
      <formula>$Z24="Informe 2"</formula>
    </cfRule>
    <cfRule type="expression" dxfId="237" priority="197">
      <formula>$Z24="Informe 1"</formula>
    </cfRule>
    <cfRule type="expression" dxfId="236" priority="198">
      <formula>$Z24="Gráfico 10"</formula>
    </cfRule>
    <cfRule type="expression" dxfId="235" priority="199">
      <formula>$Z24="Gráfico 25"</formula>
    </cfRule>
    <cfRule type="expression" dxfId="234" priority="200">
      <formula>$Z24="Gráfico 24"</formula>
    </cfRule>
    <cfRule type="expression" dxfId="233" priority="201">
      <formula>$Z24="Gráfico 23"</formula>
    </cfRule>
    <cfRule type="expression" dxfId="232" priority="202">
      <formula>$Z24="Gráfico 22"</formula>
    </cfRule>
    <cfRule type="expression" dxfId="231" priority="203">
      <formula>$Z24="Gráfico 21"</formula>
    </cfRule>
    <cfRule type="expression" dxfId="230" priority="204">
      <formula>$Z24="Gráfico 20"</formula>
    </cfRule>
    <cfRule type="expression" dxfId="229" priority="205">
      <formula>$Z24="Gráfico 18"</formula>
    </cfRule>
    <cfRule type="expression" dxfId="228" priority="206">
      <formula>$Z24="Gráfico 19"</formula>
    </cfRule>
    <cfRule type="expression" dxfId="227" priority="207">
      <formula>$Z24="Gráfico 17"</formula>
    </cfRule>
    <cfRule type="expression" dxfId="226" priority="208">
      <formula>$Z24="Gráfico 16"</formula>
    </cfRule>
    <cfRule type="expression" dxfId="225" priority="209">
      <formula>$Z24="Gráfico 15"</formula>
    </cfRule>
    <cfRule type="expression" dxfId="224" priority="210">
      <formula>$Z24="Gráfico 14"</formula>
    </cfRule>
    <cfRule type="expression" dxfId="223" priority="211">
      <formula>$Z24="Gráfico 12"</formula>
    </cfRule>
    <cfRule type="expression" dxfId="222" priority="212">
      <formula>$Z24="Gráfico 13"</formula>
    </cfRule>
    <cfRule type="expression" dxfId="221" priority="213">
      <formula>$Z24="Gráfico 11"</formula>
    </cfRule>
    <cfRule type="expression" dxfId="220" priority="214">
      <formula>$Z24="Gráfico 9"</formula>
    </cfRule>
    <cfRule type="expression" dxfId="219" priority="215">
      <formula>$Z24="Gráfico 8"</formula>
    </cfRule>
    <cfRule type="expression" dxfId="218" priority="216">
      <formula>$Z24="Gráfico 7"</formula>
    </cfRule>
    <cfRule type="expression" dxfId="217" priority="217">
      <formula>$Z24="Gráfico 6"</formula>
    </cfRule>
    <cfRule type="expression" dxfId="216" priority="218">
      <formula>$Z24="Gráfico 4"</formula>
    </cfRule>
    <cfRule type="expression" dxfId="215" priority="219">
      <formula>$Z24="Gráfico 3"</formula>
    </cfRule>
    <cfRule type="expression" dxfId="214" priority="220">
      <formula>$Z24="Gráfico 2"</formula>
    </cfRule>
    <cfRule type="expression" dxfId="213" priority="221">
      <formula>$Z24="Gráfico 1"</formula>
    </cfRule>
    <cfRule type="expression" dxfId="212" priority="222">
      <formula>$Z24="Gráfico 5"</formula>
    </cfRule>
  </conditionalFormatting>
  <conditionalFormatting sqref="M14:M18">
    <cfRule type="expression" dxfId="211" priority="112">
      <formula>$Z14="Reporte 2"</formula>
    </cfRule>
    <cfRule type="expression" dxfId="210" priority="113">
      <formula>$Z14="Reporte 1"</formula>
    </cfRule>
    <cfRule type="expression" dxfId="209" priority="114">
      <formula>$Z14="Informe 10"</formula>
    </cfRule>
    <cfRule type="expression" dxfId="208" priority="115">
      <formula>$Z14="Informe 9"</formula>
    </cfRule>
    <cfRule type="expression" dxfId="207" priority="116">
      <formula>$Z14="Informe 8"</formula>
    </cfRule>
    <cfRule type="expression" dxfId="206" priority="117">
      <formula>$Z14="Informe 7"</formula>
    </cfRule>
    <cfRule type="expression" dxfId="205" priority="118">
      <formula>$Z14="Informe 6"</formula>
    </cfRule>
    <cfRule type="expression" dxfId="204" priority="119">
      <formula>$Z14="Informe 5"</formula>
    </cfRule>
    <cfRule type="expression" dxfId="203" priority="120">
      <formula>$Z14="Informe 4"</formula>
    </cfRule>
    <cfRule type="expression" dxfId="202" priority="121">
      <formula>$Z14="Informe 3"</formula>
    </cfRule>
    <cfRule type="expression" dxfId="201" priority="122">
      <formula>$Z14="Informe 2"</formula>
    </cfRule>
    <cfRule type="expression" dxfId="200" priority="123">
      <formula>$Z14="Informe 1"</formula>
    </cfRule>
    <cfRule type="expression" dxfId="199" priority="124">
      <formula>$Z14="Gráfico 10"</formula>
    </cfRule>
    <cfRule type="expression" dxfId="198" priority="125">
      <formula>$Z14="Gráfico 25"</formula>
    </cfRule>
    <cfRule type="expression" dxfId="197" priority="126">
      <formula>$Z14="Gráfico 24"</formula>
    </cfRule>
    <cfRule type="expression" dxfId="196" priority="127">
      <formula>$Z14="Gráfico 23"</formula>
    </cfRule>
    <cfRule type="expression" dxfId="195" priority="128">
      <formula>$Z14="Gráfico 22"</formula>
    </cfRule>
    <cfRule type="expression" dxfId="194" priority="129">
      <formula>$Z14="Gráfico 21"</formula>
    </cfRule>
    <cfRule type="expression" dxfId="193" priority="130">
      <formula>$Z14="Gráfico 20"</formula>
    </cfRule>
    <cfRule type="expression" dxfId="192" priority="131">
      <formula>$Z14="Gráfico 18"</formula>
    </cfRule>
    <cfRule type="expression" dxfId="191" priority="132">
      <formula>$Z14="Gráfico 19"</formula>
    </cfRule>
    <cfRule type="expression" dxfId="190" priority="133">
      <formula>$Z14="Gráfico 17"</formula>
    </cfRule>
    <cfRule type="expression" dxfId="189" priority="134">
      <formula>$Z14="Gráfico 16"</formula>
    </cfRule>
    <cfRule type="expression" dxfId="188" priority="135">
      <formula>$Z14="Gráfico 15"</formula>
    </cfRule>
    <cfRule type="expression" dxfId="187" priority="136">
      <formula>$Z14="Gráfico 14"</formula>
    </cfRule>
    <cfRule type="expression" dxfId="186" priority="137">
      <formula>$Z14="Gráfico 12"</formula>
    </cfRule>
    <cfRule type="expression" dxfId="185" priority="138">
      <formula>$Z14="Gráfico 13"</formula>
    </cfRule>
    <cfRule type="expression" dxfId="184" priority="139">
      <formula>$Z14="Gráfico 11"</formula>
    </cfRule>
    <cfRule type="expression" dxfId="183" priority="140">
      <formula>$Z14="Gráfico 9"</formula>
    </cfRule>
    <cfRule type="expression" dxfId="182" priority="141">
      <formula>$Z14="Gráfico 8"</formula>
    </cfRule>
    <cfRule type="expression" dxfId="181" priority="142">
      <formula>$Z14="Gráfico 7"</formula>
    </cfRule>
    <cfRule type="expression" dxfId="180" priority="143">
      <formula>$Z14="Gráfico 6"</formula>
    </cfRule>
    <cfRule type="expression" dxfId="179" priority="144">
      <formula>$Z14="Gráfico 4"</formula>
    </cfRule>
    <cfRule type="expression" dxfId="178" priority="145">
      <formula>$Z14="Gráfico 3"</formula>
    </cfRule>
    <cfRule type="expression" dxfId="177" priority="146">
      <formula>$Z14="Gráfico 2"</formula>
    </cfRule>
    <cfRule type="expression" dxfId="176" priority="147">
      <formula>$Z14="Gráfico 1"</formula>
    </cfRule>
    <cfRule type="expression" dxfId="175" priority="148">
      <formula>$Z14="Gráfico 5"</formula>
    </cfRule>
  </conditionalFormatting>
  <conditionalFormatting sqref="M19:M23">
    <cfRule type="expression" dxfId="174" priority="75">
      <formula>$Z19="Reporte 2"</formula>
    </cfRule>
    <cfRule type="expression" dxfId="173" priority="76">
      <formula>$Z19="Reporte 1"</formula>
    </cfRule>
    <cfRule type="expression" dxfId="172" priority="77">
      <formula>$Z19="Informe 10"</formula>
    </cfRule>
    <cfRule type="expression" dxfId="171" priority="78">
      <formula>$Z19="Informe 9"</formula>
    </cfRule>
    <cfRule type="expression" dxfId="170" priority="79">
      <formula>$Z19="Informe 8"</formula>
    </cfRule>
    <cfRule type="expression" dxfId="169" priority="80">
      <formula>$Z19="Informe 7"</formula>
    </cfRule>
    <cfRule type="expression" dxfId="168" priority="81">
      <formula>$Z19="Informe 6"</formula>
    </cfRule>
    <cfRule type="expression" dxfId="167" priority="82">
      <formula>$Z19="Informe 5"</formula>
    </cfRule>
    <cfRule type="expression" dxfId="166" priority="83">
      <formula>$Z19="Informe 4"</formula>
    </cfRule>
    <cfRule type="expression" dxfId="165" priority="84">
      <formula>$Z19="Informe 3"</formula>
    </cfRule>
    <cfRule type="expression" dxfId="164" priority="85">
      <formula>$Z19="Informe 2"</formula>
    </cfRule>
    <cfRule type="expression" dxfId="163" priority="86">
      <formula>$Z19="Informe 1"</formula>
    </cfRule>
    <cfRule type="expression" dxfId="162" priority="87">
      <formula>$Z19="Gráfico 10"</formula>
    </cfRule>
    <cfRule type="expression" dxfId="161" priority="88">
      <formula>$Z19="Gráfico 25"</formula>
    </cfRule>
    <cfRule type="expression" dxfId="160" priority="89">
      <formula>$Z19="Gráfico 24"</formula>
    </cfRule>
    <cfRule type="expression" dxfId="159" priority="90">
      <formula>$Z19="Gráfico 23"</formula>
    </cfRule>
    <cfRule type="expression" dxfId="158" priority="91">
      <formula>$Z19="Gráfico 22"</formula>
    </cfRule>
    <cfRule type="expression" dxfId="157" priority="92">
      <formula>$Z19="Gráfico 21"</formula>
    </cfRule>
    <cfRule type="expression" dxfId="156" priority="93">
      <formula>$Z19="Gráfico 20"</formula>
    </cfRule>
    <cfRule type="expression" dxfId="155" priority="94">
      <formula>$Z19="Gráfico 18"</formula>
    </cfRule>
    <cfRule type="expression" dxfId="154" priority="95">
      <formula>$Z19="Gráfico 19"</formula>
    </cfRule>
    <cfRule type="expression" dxfId="153" priority="96">
      <formula>$Z19="Gráfico 17"</formula>
    </cfRule>
    <cfRule type="expression" dxfId="152" priority="97">
      <formula>$Z19="Gráfico 16"</formula>
    </cfRule>
    <cfRule type="expression" dxfId="151" priority="98">
      <formula>$Z19="Gráfico 15"</formula>
    </cfRule>
    <cfRule type="expression" dxfId="150" priority="99">
      <formula>$Z19="Gráfico 14"</formula>
    </cfRule>
    <cfRule type="expression" dxfId="149" priority="100">
      <formula>$Z19="Gráfico 12"</formula>
    </cfRule>
    <cfRule type="expression" dxfId="148" priority="101">
      <formula>$Z19="Gráfico 13"</formula>
    </cfRule>
    <cfRule type="expression" dxfId="147" priority="102">
      <formula>$Z19="Gráfico 11"</formula>
    </cfRule>
    <cfRule type="expression" dxfId="146" priority="103">
      <formula>$Z19="Gráfico 9"</formula>
    </cfRule>
    <cfRule type="expression" dxfId="145" priority="104">
      <formula>$Z19="Gráfico 8"</formula>
    </cfRule>
    <cfRule type="expression" dxfId="144" priority="105">
      <formula>$Z19="Gráfico 7"</formula>
    </cfRule>
    <cfRule type="expression" dxfId="143" priority="106">
      <formula>$Z19="Gráfico 6"</formula>
    </cfRule>
    <cfRule type="expression" dxfId="142" priority="107">
      <formula>$Z19="Gráfico 4"</formula>
    </cfRule>
    <cfRule type="expression" dxfId="141" priority="108">
      <formula>$Z19="Gráfico 3"</formula>
    </cfRule>
    <cfRule type="expression" dxfId="140" priority="109">
      <formula>$Z19="Gráfico 2"</formula>
    </cfRule>
    <cfRule type="expression" dxfId="139" priority="110">
      <formula>$Z19="Gráfico 1"</formula>
    </cfRule>
    <cfRule type="expression" dxfId="138" priority="111">
      <formula>$Z19="Gráfico 5"</formula>
    </cfRule>
  </conditionalFormatting>
  <conditionalFormatting sqref="M24:M28">
    <cfRule type="expression" dxfId="137" priority="38">
      <formula>$Z24="Reporte 2"</formula>
    </cfRule>
    <cfRule type="expression" dxfId="136" priority="39">
      <formula>$Z24="Reporte 1"</formula>
    </cfRule>
    <cfRule type="expression" dxfId="135" priority="40">
      <formula>$Z24="Informe 10"</formula>
    </cfRule>
    <cfRule type="expression" dxfId="134" priority="41">
      <formula>$Z24="Informe 9"</formula>
    </cfRule>
    <cfRule type="expression" dxfId="133" priority="42">
      <formula>$Z24="Informe 8"</formula>
    </cfRule>
    <cfRule type="expression" dxfId="132" priority="43">
      <formula>$Z24="Informe 7"</formula>
    </cfRule>
    <cfRule type="expression" dxfId="131" priority="44">
      <formula>$Z24="Informe 6"</formula>
    </cfRule>
    <cfRule type="expression" dxfId="130" priority="45">
      <formula>$Z24="Informe 5"</formula>
    </cfRule>
    <cfRule type="expression" dxfId="129" priority="46">
      <formula>$Z24="Informe 4"</formula>
    </cfRule>
    <cfRule type="expression" dxfId="128" priority="47">
      <formula>$Z24="Informe 3"</formula>
    </cfRule>
    <cfRule type="expression" dxfId="127" priority="48">
      <formula>$Z24="Informe 2"</formula>
    </cfRule>
    <cfRule type="expression" dxfId="126" priority="49">
      <formula>$Z24="Informe 1"</formula>
    </cfRule>
    <cfRule type="expression" dxfId="125" priority="50">
      <formula>$Z24="Gráfico 10"</formula>
    </cfRule>
    <cfRule type="expression" dxfId="124" priority="51">
      <formula>$Z24="Gráfico 25"</formula>
    </cfRule>
    <cfRule type="expression" dxfId="123" priority="52">
      <formula>$Z24="Gráfico 24"</formula>
    </cfRule>
    <cfRule type="expression" dxfId="122" priority="53">
      <formula>$Z24="Gráfico 23"</formula>
    </cfRule>
    <cfRule type="expression" dxfId="121" priority="54">
      <formula>$Z24="Gráfico 22"</formula>
    </cfRule>
    <cfRule type="expression" dxfId="120" priority="55">
      <formula>$Z24="Gráfico 21"</formula>
    </cfRule>
    <cfRule type="expression" dxfId="119" priority="56">
      <formula>$Z24="Gráfico 20"</formula>
    </cfRule>
    <cfRule type="expression" dxfId="118" priority="57">
      <formula>$Z24="Gráfico 18"</formula>
    </cfRule>
    <cfRule type="expression" dxfId="117" priority="58">
      <formula>$Z24="Gráfico 19"</formula>
    </cfRule>
    <cfRule type="expression" dxfId="116" priority="59">
      <formula>$Z24="Gráfico 17"</formula>
    </cfRule>
    <cfRule type="expression" dxfId="115" priority="60">
      <formula>$Z24="Gráfico 16"</formula>
    </cfRule>
    <cfRule type="expression" dxfId="114" priority="61">
      <formula>$Z24="Gráfico 15"</formula>
    </cfRule>
    <cfRule type="expression" dxfId="113" priority="62">
      <formula>$Z24="Gráfico 14"</formula>
    </cfRule>
    <cfRule type="expression" dxfId="112" priority="63">
      <formula>$Z24="Gráfico 12"</formula>
    </cfRule>
    <cfRule type="expression" dxfId="111" priority="64">
      <formula>$Z24="Gráfico 13"</formula>
    </cfRule>
    <cfRule type="expression" dxfId="110" priority="65">
      <formula>$Z24="Gráfico 11"</formula>
    </cfRule>
    <cfRule type="expression" dxfId="109" priority="66">
      <formula>$Z24="Gráfico 9"</formula>
    </cfRule>
    <cfRule type="expression" dxfId="108" priority="67">
      <formula>$Z24="Gráfico 8"</formula>
    </cfRule>
    <cfRule type="expression" dxfId="107" priority="68">
      <formula>$Z24="Gráfico 7"</formula>
    </cfRule>
    <cfRule type="expression" dxfId="106" priority="69">
      <formula>$Z24="Gráfico 6"</formula>
    </cfRule>
    <cfRule type="expression" dxfId="105" priority="70">
      <formula>$Z24="Gráfico 4"</formula>
    </cfRule>
    <cfRule type="expression" dxfId="104" priority="71">
      <formula>$Z24="Gráfico 3"</formula>
    </cfRule>
    <cfRule type="expression" dxfId="103" priority="72">
      <formula>$Z24="Gráfico 2"</formula>
    </cfRule>
    <cfRule type="expression" dxfId="102" priority="73">
      <formula>$Z24="Gráfico 1"</formula>
    </cfRule>
    <cfRule type="expression" dxfId="101" priority="74">
      <formula>$Z24="Gráfico 5"</formula>
    </cfRule>
  </conditionalFormatting>
  <conditionalFormatting sqref="M29:M32">
    <cfRule type="expression" dxfId="100" priority="1">
      <formula>$Z29="Reporte 2"</formula>
    </cfRule>
    <cfRule type="expression" dxfId="99" priority="2">
      <formula>$Z29="Reporte 1"</formula>
    </cfRule>
    <cfRule type="expression" dxfId="98" priority="3">
      <formula>$Z29="Informe 10"</formula>
    </cfRule>
    <cfRule type="expression" dxfId="97" priority="4">
      <formula>$Z29="Informe 9"</formula>
    </cfRule>
    <cfRule type="expression" dxfId="96" priority="5">
      <formula>$Z29="Informe 8"</formula>
    </cfRule>
    <cfRule type="expression" dxfId="95" priority="6">
      <formula>$Z29="Informe 7"</formula>
    </cfRule>
    <cfRule type="expression" dxfId="94" priority="7">
      <formula>$Z29="Informe 6"</formula>
    </cfRule>
    <cfRule type="expression" dxfId="93" priority="8">
      <formula>$Z29="Informe 5"</formula>
    </cfRule>
    <cfRule type="expression" dxfId="92" priority="9">
      <formula>$Z29="Informe 4"</formula>
    </cfRule>
    <cfRule type="expression" dxfId="91" priority="10">
      <formula>$Z29="Informe 3"</formula>
    </cfRule>
    <cfRule type="expression" dxfId="90" priority="11">
      <formula>$Z29="Informe 2"</formula>
    </cfRule>
    <cfRule type="expression" dxfId="89" priority="12">
      <formula>$Z29="Informe 1"</formula>
    </cfRule>
    <cfRule type="expression" dxfId="88" priority="13">
      <formula>$Z29="Gráfico 10"</formula>
    </cfRule>
    <cfRule type="expression" dxfId="87" priority="14">
      <formula>$Z29="Gráfico 25"</formula>
    </cfRule>
    <cfRule type="expression" dxfId="86" priority="15">
      <formula>$Z29="Gráfico 24"</formula>
    </cfRule>
    <cfRule type="expression" dxfId="85" priority="16">
      <formula>$Z29="Gráfico 23"</formula>
    </cfRule>
    <cfRule type="expression" dxfId="84" priority="17">
      <formula>$Z29="Gráfico 22"</formula>
    </cfRule>
    <cfRule type="expression" dxfId="83" priority="18">
      <formula>$Z29="Gráfico 21"</formula>
    </cfRule>
    <cfRule type="expression" dxfId="82" priority="19">
      <formula>$Z29="Gráfico 20"</formula>
    </cfRule>
    <cfRule type="expression" dxfId="81" priority="20">
      <formula>$Z29="Gráfico 18"</formula>
    </cfRule>
    <cfRule type="expression" dxfId="80" priority="21">
      <formula>$Z29="Gráfico 19"</formula>
    </cfRule>
    <cfRule type="expression" dxfId="79" priority="22">
      <formula>$Z29="Gráfico 17"</formula>
    </cfRule>
    <cfRule type="expression" dxfId="78" priority="23">
      <formula>$Z29="Gráfico 16"</formula>
    </cfRule>
    <cfRule type="expression" dxfId="77" priority="24">
      <formula>$Z29="Gráfico 15"</formula>
    </cfRule>
    <cfRule type="expression" dxfId="76" priority="25">
      <formula>$Z29="Gráfico 14"</formula>
    </cfRule>
    <cfRule type="expression" dxfId="75" priority="26">
      <formula>$Z29="Gráfico 12"</formula>
    </cfRule>
    <cfRule type="expression" dxfId="74" priority="27">
      <formula>$Z29="Gráfico 13"</formula>
    </cfRule>
    <cfRule type="expression" dxfId="73" priority="28">
      <formula>$Z29="Gráfico 11"</formula>
    </cfRule>
    <cfRule type="expression" dxfId="72" priority="29">
      <formula>$Z29="Gráfico 9"</formula>
    </cfRule>
    <cfRule type="expression" dxfId="71" priority="30">
      <formula>$Z29="Gráfico 8"</formula>
    </cfRule>
    <cfRule type="expression" dxfId="70" priority="31">
      <formula>$Z29="Gráfico 7"</formula>
    </cfRule>
    <cfRule type="expression" dxfId="69" priority="32">
      <formula>$Z29="Gráfico 6"</formula>
    </cfRule>
    <cfRule type="expression" dxfId="68" priority="33">
      <formula>$Z29="Gráfico 4"</formula>
    </cfRule>
    <cfRule type="expression" dxfId="67" priority="34">
      <formula>$Z29="Gráfico 3"</formula>
    </cfRule>
    <cfRule type="expression" dxfId="66" priority="35">
      <formula>$Z29="Gráfico 2"</formula>
    </cfRule>
    <cfRule type="expression" dxfId="65" priority="36">
      <formula>$Z29="Gráfico 1"</formula>
    </cfRule>
    <cfRule type="expression" dxfId="64" priority="37">
      <formula>$Z29="Gráfico 5"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10751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10752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10753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10499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10500</v>
      </c>
      <c r="H1782" s="1">
        <f>+Temporalidad[[#This Row],[ID]]</f>
        <v>1771</v>
      </c>
    </row>
    <row r="1783" spans="1:8" x14ac:dyDescent="0.3">
      <c r="A1783">
        <v>1772</v>
      </c>
      <c r="B1783" t="s">
        <v>10540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10541</v>
      </c>
      <c r="H1783" s="1">
        <f>+Temporalidad[[#This Row],[ID]]</f>
        <v>1772</v>
      </c>
    </row>
    <row r="1784" spans="1:8" x14ac:dyDescent="0.3">
      <c r="A1784">
        <v>1773</v>
      </c>
      <c r="B1784" t="s">
        <v>10539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10542</v>
      </c>
      <c r="H1784" s="1">
        <f>+Temporalidad[[#This Row],[ID]]</f>
        <v>1773</v>
      </c>
    </row>
    <row r="1785" spans="1:8" x14ac:dyDescent="0.3">
      <c r="A1785">
        <v>1774</v>
      </c>
      <c r="B1785" t="s">
        <v>10754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10755</v>
      </c>
      <c r="H1785" s="1">
        <f>+Temporalidad[[#This Row],[ID]]</f>
        <v>1774</v>
      </c>
    </row>
    <row r="1786" spans="1:8" x14ac:dyDescent="0.3">
      <c r="A1786">
        <v>1775</v>
      </c>
      <c r="B1786" t="s">
        <v>10756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10757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10758</v>
      </c>
      <c r="H1787" s="1">
        <f>+Temporalidad[[#This Row],[ID]]</f>
        <v>1776</v>
      </c>
    </row>
    <row r="1788" spans="1:8" x14ac:dyDescent="0.3">
      <c r="A1788">
        <v>1777</v>
      </c>
      <c r="B1788" t="s">
        <v>10759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10760</v>
      </c>
      <c r="H1788" s="1">
        <f>+Temporalidad[[#This Row],[ID]]</f>
        <v>1777</v>
      </c>
    </row>
    <row r="1789" spans="1:8" x14ac:dyDescent="0.3">
      <c r="A1789">
        <v>1777</v>
      </c>
      <c r="B1789" t="s">
        <v>10761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10762</v>
      </c>
      <c r="H1789" s="1">
        <f>+Temporalidad[[#This Row],[ID]]</f>
        <v>1777</v>
      </c>
    </row>
    <row r="1790" spans="1:8" x14ac:dyDescent="0.3">
      <c r="A1790">
        <v>1778</v>
      </c>
      <c r="B1790" t="s">
        <v>10763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10764</v>
      </c>
      <c r="H1790" s="1">
        <f>+Temporalidad[[#This Row],[ID]]</f>
        <v>1778</v>
      </c>
    </row>
    <row r="1791" spans="1:8" x14ac:dyDescent="0.3">
      <c r="A1791">
        <v>1779</v>
      </c>
      <c r="B1791" t="s">
        <v>10750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10765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10766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10767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10768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10769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10770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10771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10772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10773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10774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10775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10776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10777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10778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10779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10780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10781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10782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10783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10784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10785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10786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10787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10788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10789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10790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10791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10792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10793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10794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10795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10796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10797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10798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10799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10800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10801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10802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10803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10804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10805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10806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10807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10808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10809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10810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10811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10812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10813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10814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10815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10816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10817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10818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10819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10820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10821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10822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10823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10824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10825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10826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10827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10828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10829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10830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10831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10832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10833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10834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10835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10836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10837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10838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10839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10840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10841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10842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10843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10844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10845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10846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10847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10848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10849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10850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10851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10852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10853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10854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10855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10856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10857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10858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10859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10860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10861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10862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10863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10864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10865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10866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10867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10868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10869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10870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10871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10872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10873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10874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10875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10876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10877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10878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10879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10880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10881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10882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10883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10884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10885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10886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10887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10888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10889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10890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10891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10892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10893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10894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10895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10896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10897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10898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10899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10900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10901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10902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10903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10904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10905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10906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10907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10908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10909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10910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10911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10912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10913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10914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10915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10916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10917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10918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10919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10920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10921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10922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10923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10924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10925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10926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10927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10928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10929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10930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10931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10932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10933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10934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10935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10936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10937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10938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10939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10940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10941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10942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10943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10944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10945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10946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10947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10948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10949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10950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10951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10952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10953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10954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10955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10956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10957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10958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10959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10960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10961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10962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10963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10964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10965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10966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10967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10968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10969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10970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10971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10972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10973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10974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10975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10976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10977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10978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10979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10980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10981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10982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10983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10984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10985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10986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10987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10988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10989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10990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10991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10992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10993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10994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10995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10996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10997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10998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10999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11000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11001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11002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11003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11004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11005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11006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11007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11008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11009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11010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11011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11012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11013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11014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11015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11016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11017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11018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11019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11020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11021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11022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11023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11024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11025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11026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11027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11028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11029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11030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11031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11032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11033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11034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11035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11036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11037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11038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11039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11040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11041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11042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11043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11044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11045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11046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11047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11048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11049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11050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11051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11052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11053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11054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11055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11056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11057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11058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11059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11060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11061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11062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11063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11064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11065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11066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11067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11068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11069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11070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11071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11072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11073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11074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11075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11076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11077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11078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11079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11080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11081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11082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11083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11084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11085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11086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11087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11088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11089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11090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11091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11092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11093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11094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11095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11096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11097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11098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11099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11100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11101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11102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11103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11104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11105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11106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11107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11108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11109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11110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11111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11112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11113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11114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11115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11116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11117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11118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11119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11120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11121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11122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11123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11124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11125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11126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11127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11128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11129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11130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11131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11132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11133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11134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11135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11136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11137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11138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11139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11140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11141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11142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11143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11144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11145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11146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11147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11148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11149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11150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11151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11152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11153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11154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11155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11156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11157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11158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11159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11160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11161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11162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11163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11164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11165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11166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11167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11168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11169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11170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11171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11172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11173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11174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11175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11176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11177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11178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11179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11180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11181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11182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11183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11184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11185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11186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11187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11188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11189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11190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11191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11192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11193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11194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11195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11196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11197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11198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11199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11200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11201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11202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11203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11204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11205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11206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11207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11208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11209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11210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11211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11212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11213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11214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11215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11216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11217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11218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11219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11220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11221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11222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11223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11224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11225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11226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11227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11228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11229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11230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11231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11232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11233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11234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11235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11236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11237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11238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11239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11240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11241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11242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11243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11244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11245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11246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11247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11248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11249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11250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11251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11252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11253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11254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11255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11256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11257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11258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11259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11260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11261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11262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11263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11264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11265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11266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11267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11268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11269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11270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11271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11272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11273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11274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11275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11276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11277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11278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11279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11280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11281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11282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11283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11284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11285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11286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11287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11288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11289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11290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11291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11292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11293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11294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11295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11296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11297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11298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11299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11300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11301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11302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11303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11304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11305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11306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11307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11308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11309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11310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11311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11312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11313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11314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11315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11316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11317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11318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11319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11320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11321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11322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11323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11324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11325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11326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11327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11328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11329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11330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11331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11332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11333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11334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11335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11336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11337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11338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11339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11340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11341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11342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11343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11344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11345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11346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11347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11348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11349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11350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11351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11352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11353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11354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11355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11356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11357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11358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11359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11360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11361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11362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11363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11364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11365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11366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11367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11368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11369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11370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11371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11372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11373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11374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11375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11376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11377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11378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11379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11380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11381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11382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11383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11384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11385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11386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11387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11388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11389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11390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11391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11392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11393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11394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11395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11396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11397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11398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11399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11400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11401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11402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11403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11404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11405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11406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11407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11408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11409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11410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11411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11412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11413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11414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11415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11416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11417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11418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11419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11420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11421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11422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11423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11424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11425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11426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11427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11428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11429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11430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11431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11432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11433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11434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11435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11436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11437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11438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11439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11440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11441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11442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11443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11444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11445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11446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11447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11448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11449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11450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11451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11452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11453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11454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11455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11456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11457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11458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11459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11460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11461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11462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11463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11464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11465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11466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11467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11468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11469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11470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11471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11472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11473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11474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11475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11476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11477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11478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11479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11480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11481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11482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11483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11484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11485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11486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11487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11488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11489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11490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11491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11492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11493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11494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11495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11496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11497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11498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11499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11500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11501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11502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11503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11504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11505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11506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11507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11508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11509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11510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11511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11512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11513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11514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11515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11516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11517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11518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11519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11520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11521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11522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11523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11524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11525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11526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11527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11528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11529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11530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11531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11532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11533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11534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11535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11536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11537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11538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11539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11540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11541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11542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11543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11544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11545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11546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11547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11548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11549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11550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11551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11552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11553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11554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11555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11556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11557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11558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11559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11560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11561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11562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11563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11564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11565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11566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11567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11568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11569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11570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11571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11572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11573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11574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11575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11576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11577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11578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11579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11580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11581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11582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11583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11584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11585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11586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11587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11588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11589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11590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11591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11592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11593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11594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11595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11596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11597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11598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11599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11600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11601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11602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11603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11604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11605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11606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11607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11608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11609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11610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11611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11612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11613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11614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11615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11616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11617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11618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11619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11620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11621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11622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11623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11624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11625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11626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11627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11628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11629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11630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11631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11632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11633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11634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11635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11636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11637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11638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11639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11640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11641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11642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11643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11644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11645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11646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11647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11648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11649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11650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11651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11652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11653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11654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11655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11656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11657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11658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11659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11660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11661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11662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11663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11664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11665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11666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11667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11668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11669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11670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11671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11672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11673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11674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11675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11676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11677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11678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11679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11680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11681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11682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11683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11684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11685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11686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11687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11688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11689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11690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11691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11692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11693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11694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11695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11696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11697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11698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11699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11700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11701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11702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11703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11704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11705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11706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11707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11708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11709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11710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11711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11712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11713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11714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11715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11716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11717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11718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11719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11720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11721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11722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11723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11724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11725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11726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11727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11728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11729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11730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11731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11732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11733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11734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11735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11736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11737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11738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11739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11740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11741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11742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11743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11744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11745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11746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11747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11748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11749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11750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11751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11752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11753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11754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11755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11756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11757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11758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11759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11760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11761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11762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11763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11764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11765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11766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11767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11768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11769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11770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11771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11772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11773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11774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11775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11776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11777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11778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11779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11780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11781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11782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11783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11784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11785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11786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11787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11788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11789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11790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11791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11792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11793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11794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11795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11796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11797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11798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11799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11800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11801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11802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11803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11804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11805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11806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11807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11808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11809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11810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11811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11812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11813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11814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11815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11816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11817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11818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11819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11820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11821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11822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11823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11824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11825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11826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11827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11828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11829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11830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11831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11832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11833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11834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11835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11836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11837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11838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11839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11840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11841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11842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11843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11844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11845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11846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11847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11848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11849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11850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11851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11852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11853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11854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11855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11856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11857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11858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11859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11860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11861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11862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11863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11864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11865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11866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11867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11868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11869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11870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11871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11872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11873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11874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11875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11876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11877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11878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11879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11880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11881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11882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11883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11884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11885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11886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11887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11888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11889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11890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11891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11892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11893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11894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11895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11896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11897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11898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11899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11900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11901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11902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11903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11904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11905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11906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11907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11908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11909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11910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11911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11912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11913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11914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11915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11916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11917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11918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11919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11920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11921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11922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11923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11924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11925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11926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11927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11928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11929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11930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11931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11932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11933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11934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11935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11936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11937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11938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11939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11940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11941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11942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11943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11944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11945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11946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11947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11948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11949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11950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11951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11952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11953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11954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11955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11956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11957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11958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11959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11960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11961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11962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11963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11964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11965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11966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11967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11968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11969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11970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11971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11972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11973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11974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11975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11976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11977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11978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11979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11980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11981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11982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11983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11984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11985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11986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11987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11988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11989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11990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11991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11992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11993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11994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11995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11996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11997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11998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11999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12000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12001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12002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12003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12004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12005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12006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12007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12008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12009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12010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12011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12012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12013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12014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12015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12016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12017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12018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12019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12020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12021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12022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12023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12024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12025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12026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12027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12028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12029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12030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12031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12032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12033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12034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12035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12036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12037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12038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12039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12040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12041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12042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12043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12044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12045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12046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12047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12048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12049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12050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12051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12052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12053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12054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12055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12056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12057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12058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12059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12060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12061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12062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12063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12064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12065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12066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12067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12068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12069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12070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12071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12072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12073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12074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12075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12076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12077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12078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12079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12080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12081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12082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12083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12084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12085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12086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12087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12088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12089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12090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12091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12092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12093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12094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12095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12096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12097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12098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12099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12100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12101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12102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12103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12104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12105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12106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12107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12108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12109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12110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12111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12112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12113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12114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12115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12116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12117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12118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12119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12120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12121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12122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12123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12124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12125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12126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12127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12128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12129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12130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12131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12132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12133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12134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12135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12136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12137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12138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12139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12140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12141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12142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12143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12144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12145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12146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12147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12148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12149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12150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12151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12152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12153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12154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12155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12156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12157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12158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12159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12160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12161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12162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12163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12164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12165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12166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12167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12168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12169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12170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12171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12172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12173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12174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12175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12176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12177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12178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12179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12180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12181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12182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12183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12184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12185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12186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12187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12188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12189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12190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12191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12192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12193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12194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12195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12196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12197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12198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12199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12200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12201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12202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12203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12204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12205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12206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12207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12208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12209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12210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12211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12212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12213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12214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12215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12216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12217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12218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12219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12220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12221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12222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12223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12224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12225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12226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12227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12228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12229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12230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12231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12232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12233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12234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12235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12236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12237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12238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12239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12240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12241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12242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12243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12244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12245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12246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12247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12248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12249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12250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12251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12252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12253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12254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12255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12256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12257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12258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12259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12260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12261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12262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12263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12264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12265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12266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12267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12268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12269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12270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12271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12272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12273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12274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12275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12276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12277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12278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12279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12280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12281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12282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12283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12284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12285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12286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12287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12288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12289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12290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12291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12292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12293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12294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12295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12296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12297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12298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12299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12300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12301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12302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12303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12304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12305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12306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12307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12308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12309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12310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12311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12312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12313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12314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12315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12316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12317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12318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12319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12320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12321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12322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12323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12324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12325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12326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12327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12328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12329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12330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12331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12332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12333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12334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12335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12336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12337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12338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12339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12340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12341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12342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12343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12344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12345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12346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12347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12348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12349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12350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12351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12352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12353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12354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12355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12356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12357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12358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12359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12360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12361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12362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12363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12364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12365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12366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12367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12368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12369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12370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12371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12372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12373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12374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12375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12376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12377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12378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12379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12380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12381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12382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12383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12384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12385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12386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12387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12388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12389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12390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12391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12392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12393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12394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12395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12396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12397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12398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12399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12400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12401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12402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12403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12404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12405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12406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12407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12408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12409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12410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12411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12412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12413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12414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12415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12416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12417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12418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12419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12420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12421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12422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12423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12424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12425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12426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12427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12428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12429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12430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12431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12432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12433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12434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12435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12436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12437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12438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12439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12440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12441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12442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12443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12444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12445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12446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12447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12448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12449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12450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12451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12452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12453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12454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12455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12456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12457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12458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12459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12460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12461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12462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12463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12464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12465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12466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12467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12468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12469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12470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12471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12472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12473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12474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12475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12476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12477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12478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12479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12480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12481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12482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12483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12484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12485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12486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12487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12488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12489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12490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12491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12492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12493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12494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12495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12496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12497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12498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12499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12500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12501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12502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12503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12504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12505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12506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12507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12508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12509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12510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12511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12512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12513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12514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12515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12516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12517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12518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12519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12520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12521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12522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12523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12524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12525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12526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12527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12528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12529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12530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12531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12532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12533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12534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12535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12536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12537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12538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12539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12540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12541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12542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12543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12544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12545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12546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12547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12548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12549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12550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12551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12552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12553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12554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12555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12556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12557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12558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12559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12560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12561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12562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12563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12564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12565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12566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12567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12568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12569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12570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12571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12572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12573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12574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12575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12576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12577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12578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12579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12580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12581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12582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12583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12584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12585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12586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12587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12588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12589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12590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12591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12592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12593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12594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12595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12596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12597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12598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12599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12600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12601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12602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12603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12604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12605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12606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12607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12608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12609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12610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12611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12612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12613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12614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12615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12616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12617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12618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12619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12620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12621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12622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12623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12624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12625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12626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12627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12628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12629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12630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12631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12632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12633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12634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12635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12636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12637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12638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12639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12640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12641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12642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12643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12644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12645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12646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12647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12648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12649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12650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12651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12652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12653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12654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12655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12656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12657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12658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12659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12660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12661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12662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12663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12664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12665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12666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12667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12668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12669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12670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12671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12672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12673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12674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12675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12676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12677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12678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12679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12680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12681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12682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12683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12684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12685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12686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12687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12688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12689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12690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12691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12692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12693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12694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12695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12696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12697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12698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12699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12700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12701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12702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12703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12704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12705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12706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12707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12708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12709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12710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12711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12712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12713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12714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12715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12716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12717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12718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12719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12720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12721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12722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12723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12724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12725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12726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12727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12728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12729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12730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12731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12732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12733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12734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12735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12736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12737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12738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12739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12740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12741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12742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12743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12744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12745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12746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12747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12748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12749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12750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12751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12752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12753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12754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12755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12756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12757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12758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12759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12760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12761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12762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12763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12764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12765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12766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12767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12768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12769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12770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12771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12772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12773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12774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12775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12776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12777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12778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12779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12780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12781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12782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12783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12784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12785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12786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12787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12788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12789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12790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12791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12792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12793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12794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12795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12796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12797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12798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12799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12800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12801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12802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12803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12804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12805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12806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12807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12808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12809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12810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12811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12812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12813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12814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12815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12816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12817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12818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12819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12820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12821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12822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12823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12824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12825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12826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12827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12828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12829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12830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12831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12832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12833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12834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12835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12836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12837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12838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12839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12840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12841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12842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12843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12844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12845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12846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12847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12848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12849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12850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12851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12852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12853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12854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12855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12856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12857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12858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12859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12860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12861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12862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12863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12864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12865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12866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12867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12868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12869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12870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12871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12872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12873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12874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12875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12876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12877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12878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12879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12880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12881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12882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12883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12884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12885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12886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12887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12888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12889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12890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12891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12892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12893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12894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12895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12896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12897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12898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12899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12900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12901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12902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12903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12904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12905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12906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12907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12908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12909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12910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12911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12912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12913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12914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12915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12916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12917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12918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12919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12920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12921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12922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12923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12924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12925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12926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12927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12928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12929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12930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12931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12932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12933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12934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12935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12936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12937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12938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12939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12940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12941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12942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12943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12944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12945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12946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12947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12948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12949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12950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12951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12952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12953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12954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12955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12956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12957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12958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12959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12960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12961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12962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12963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12964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12965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12966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12967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12968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12969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12970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12971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12972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12973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12974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12975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12976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12977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12978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12979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12980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12981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12982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12983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12984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12985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12986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12987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12988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12989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12990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12991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12992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12993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12994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12995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12996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12997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12998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12999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13000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13001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13002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13003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13004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13005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13006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13007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13008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13009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13010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13011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13012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13013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13014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13015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13016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13017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13018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13019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13020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13021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13022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13023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13024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13025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13026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13027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13028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13029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13030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13031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13032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13033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13034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13035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13036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13037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13038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13039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13040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13041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13042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13043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13044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13045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13046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13047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13048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13049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13050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13051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13052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13053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13054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13055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13056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13057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13058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13059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13060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13061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13062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13063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13064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13065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13066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13067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13068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13069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13070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13071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13072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13073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13074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13075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13076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13077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13078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13079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13080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13081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13082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13083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13084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13085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13086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13087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13088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13089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13090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13091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13092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13093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13094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13095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13096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13097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13098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13099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13100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13101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13102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13103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13104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13105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13106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13107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13108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13109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13110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13111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13112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13113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13114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13115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13116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13117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13118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13119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13120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13121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13122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13123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13124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13125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13126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13127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13128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13129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13130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13131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13132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13133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13134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13135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13136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13137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13138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13139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13140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13141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13142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13143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13144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13145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13146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13147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13148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13149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13150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13151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13152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13153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13154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13155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13156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13157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13158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13159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13160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13161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13162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13163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13164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13165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13166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13167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13168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13169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13170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13171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13172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13173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13174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13175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13176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13177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13178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13179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13180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13181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13182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13183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13184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13185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13186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13187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13188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13189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13190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13191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13192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13193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13194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13195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13196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13197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13198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13199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13200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13201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13202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13203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13204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13205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13206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13207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13208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13209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13210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13211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13212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13213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13214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13215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13216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13217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13218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13219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13220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13221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13222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13223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13224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13225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13226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13227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13228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13229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13230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13231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13232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13233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13234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13235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13236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13237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13238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13239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13240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13241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13242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13243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13244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13245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13246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13247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13248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13249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13250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13251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13252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13253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13254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13255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13256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13257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13258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13259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13260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13261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13262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13263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13264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13265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13266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13267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13268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13269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13270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13271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13272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13273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13274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13275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13276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13277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13278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13279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13280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13281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13282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13283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13284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13285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13286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13287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13288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13289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13290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13291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13292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13293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13294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13295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13296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13297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13298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13299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13300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13301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13302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13303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13304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13305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13306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13307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13308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13309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13310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13311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13312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13313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13314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13315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13316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13317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13318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13319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13320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13321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13322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13323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13324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13325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13326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13327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13328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13329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13330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13331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13332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13333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13334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13335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13336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13337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13338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13339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13340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13341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13342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13343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13344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13345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13346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13347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13348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13349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13350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13351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13352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13353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13354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13355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13356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13357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13358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13359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13360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13361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13362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13363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13364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13365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13366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13367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13368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13369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13370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13371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13372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13373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13374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13375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13376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13377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13378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13379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13380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13381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13382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13383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13384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13385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13386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13387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13388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13389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13390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13391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13392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13393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13394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13395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13396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13397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13398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13399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13400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13401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13402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13403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13404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13405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13406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13407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13408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13409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13410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13411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13412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13413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13414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13415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13416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13417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13418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13419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13420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13421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13422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13423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13424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13425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13426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13427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13428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13429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13430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13431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13432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13433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13434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13435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13436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13437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13438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13439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13440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13441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13442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13443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13444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13445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13446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13447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13448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13449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13450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13451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13452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13453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13454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13455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13456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13457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13458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13459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13460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13461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13462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13463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13464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13465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13466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13467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13468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13469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13470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13471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13472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13473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13474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13475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13476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13477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13478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13479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13480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13481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13482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13483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13484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13485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13486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13487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13488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13489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13490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13491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13492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13493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13494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13495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13496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13497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13498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13499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13500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13501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13502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13503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13504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13505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13506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13507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13508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13509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13510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13511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13512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13513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13514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13515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13516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13517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13518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13519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13520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13521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13522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13523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13524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13525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13526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13527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13528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13529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13530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13531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13532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13533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13534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13535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13536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13537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13538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13539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13540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13541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13542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13543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13544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13545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13546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13547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13548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13549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13550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13551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13552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13553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13554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13555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13556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13557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13558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13559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13560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13561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13562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13563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13564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13565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13566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13567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13568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13569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13570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13571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13572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13573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13574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13575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13576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13577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13578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13579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13580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13581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13582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13583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13584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13585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13586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13587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13588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13589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13590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13591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13592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13593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13594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13595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13596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13597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13598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13599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13600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13601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13602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13603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13604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13605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13606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13607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13608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13609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13610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13611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13612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13613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13614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13615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13616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13617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13618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13619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13620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13621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13622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13623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13624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13625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13626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13627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13628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13629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13630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13631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13632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13633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13634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13635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13636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13637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13638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13639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13640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13641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13642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13643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13644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13645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13646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13647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13648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13649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13650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13651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13652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13653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13654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13655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13656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13657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13658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13659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13660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13661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13662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13663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13664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13665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13666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13667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13668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13669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13670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13671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13672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13673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13674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13675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13676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13677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13678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13679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13680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13681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13682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13683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13684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13685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13686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13687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13688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13689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13690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13691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13692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13693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13694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13695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13696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13697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13698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13699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13700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13701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13702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13703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13704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13705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13706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13707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13708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13709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13710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13711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13712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13713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13714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13715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13716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13717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13718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13719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13720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13721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13722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13723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13724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13725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13726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13727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13728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13729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13730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13731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13732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13733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13734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13735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13736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13737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13738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13739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13740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13741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13742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13743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13744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13745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13746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13747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13748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13749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13750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13751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13752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13753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13754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13755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13756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13757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13758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13759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13760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13761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13762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13763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13764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13765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13766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13767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13768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13769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13770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13771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13772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13773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13774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13775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13776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13777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13778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13779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13780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13781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13782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13783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13784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13785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13786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13787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13788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13789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13790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13791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13792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13793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13794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13795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13796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13797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13798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13799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13800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13801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13802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13803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13804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13805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13806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13807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13808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13809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13810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13811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13812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13813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13814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13815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13816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13817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13818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13819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13820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13821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13822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13823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13824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13825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13826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13827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13828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13829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13830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13831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13832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13833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13834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13835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13836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13837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13838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13839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13840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13841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13842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13843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13844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13845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13846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13847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13848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13849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13850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13851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13852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13853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13854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13855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13856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13857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13858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13859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13860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13861</v>
      </c>
      <c r="D3106" s="1" t="s">
        <v>13862</v>
      </c>
      <c r="E3106" s="1" t="s">
        <v>7321</v>
      </c>
      <c r="F3106" s="1" t="s">
        <v>13862</v>
      </c>
      <c r="G3106" s="1" t="s">
        <v>41</v>
      </c>
      <c r="H3106" s="1" t="s">
        <v>13863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13864</v>
      </c>
      <c r="D3107" s="1" t="s">
        <v>13865</v>
      </c>
      <c r="E3107" s="1" t="s">
        <v>7321</v>
      </c>
      <c r="F3107" s="1" t="s">
        <v>13865</v>
      </c>
      <c r="G3107" s="1" t="s">
        <v>41</v>
      </c>
      <c r="H3107" s="1" t="s">
        <v>13866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13867</v>
      </c>
      <c r="D3108" s="1" t="s">
        <v>13868</v>
      </c>
      <c r="E3108" s="1" t="s">
        <v>7321</v>
      </c>
      <c r="F3108" s="1" t="s">
        <v>13868</v>
      </c>
      <c r="G3108" s="1" t="s">
        <v>41</v>
      </c>
      <c r="H3108" s="1" t="s">
        <v>13869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13870</v>
      </c>
      <c r="D3109" s="1" t="s">
        <v>13871</v>
      </c>
      <c r="E3109" s="1" t="s">
        <v>7321</v>
      </c>
      <c r="F3109" s="1" t="s">
        <v>13871</v>
      </c>
      <c r="G3109" s="1" t="s">
        <v>41</v>
      </c>
      <c r="H3109" s="1" t="s">
        <v>13872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13873</v>
      </c>
      <c r="D3110" s="1" t="s">
        <v>13874</v>
      </c>
      <c r="E3110" s="1" t="s">
        <v>7321</v>
      </c>
      <c r="F3110" s="1" t="s">
        <v>13874</v>
      </c>
      <c r="G3110" s="1" t="s">
        <v>41</v>
      </c>
      <c r="H3110" s="1" t="s">
        <v>13875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13876</v>
      </c>
      <c r="D3111" s="1" t="s">
        <v>13877</v>
      </c>
      <c r="E3111" s="1" t="s">
        <v>7321</v>
      </c>
      <c r="F3111" s="1" t="s">
        <v>13877</v>
      </c>
      <c r="G3111" s="1" t="s">
        <v>41</v>
      </c>
      <c r="H3111" s="1" t="s">
        <v>13878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13879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13880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13881</v>
      </c>
      <c r="E3114" s="1" t="s">
        <v>546</v>
      </c>
      <c r="F3114" s="1" t="s">
        <v>115</v>
      </c>
      <c r="G3114" s="1" t="s">
        <v>1398</v>
      </c>
      <c r="H3114" s="1" t="s">
        <v>13882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13883</v>
      </c>
      <c r="E3115" s="1" t="s">
        <v>546</v>
      </c>
      <c r="F3115" s="1" t="s">
        <v>115</v>
      </c>
      <c r="G3115" s="1" t="s">
        <v>1398</v>
      </c>
      <c r="H3115" s="1" t="s">
        <v>13884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13885</v>
      </c>
      <c r="E3116" s="1" t="s">
        <v>546</v>
      </c>
      <c r="F3116" s="1" t="s">
        <v>115</v>
      </c>
      <c r="G3116" s="1" t="s">
        <v>1398</v>
      </c>
      <c r="H3116" s="1" t="s">
        <v>13886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13887</v>
      </c>
      <c r="E3117" s="1" t="s">
        <v>546</v>
      </c>
      <c r="F3117" s="1" t="s">
        <v>115</v>
      </c>
      <c r="G3117" s="1" t="s">
        <v>1398</v>
      </c>
      <c r="H3117" s="1" t="s">
        <v>13888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13889</v>
      </c>
      <c r="E3118" s="1" t="s">
        <v>546</v>
      </c>
      <c r="F3118" s="1" t="s">
        <v>115</v>
      </c>
      <c r="G3118" s="1" t="s">
        <v>1398</v>
      </c>
      <c r="H3118" s="1" t="s">
        <v>13890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13891</v>
      </c>
      <c r="E3119" s="1" t="s">
        <v>546</v>
      </c>
      <c r="F3119" s="1" t="s">
        <v>115</v>
      </c>
      <c r="G3119" s="1" t="s">
        <v>1398</v>
      </c>
      <c r="H3119" s="1" t="s">
        <v>13892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13893</v>
      </c>
      <c r="E3120" s="1" t="s">
        <v>546</v>
      </c>
      <c r="F3120" s="1" t="s">
        <v>115</v>
      </c>
      <c r="G3120" s="1" t="s">
        <v>1398</v>
      </c>
      <c r="H3120" s="1" t="s">
        <v>13894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13895</v>
      </c>
      <c r="E3121" s="1" t="s">
        <v>546</v>
      </c>
      <c r="F3121" s="1" t="s">
        <v>115</v>
      </c>
      <c r="G3121" s="1" t="s">
        <v>1398</v>
      </c>
      <c r="H3121" s="1" t="s">
        <v>13896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13897</v>
      </c>
      <c r="E3122" s="1" t="s">
        <v>546</v>
      </c>
      <c r="F3122" s="1" t="s">
        <v>115</v>
      </c>
      <c r="G3122" s="1" t="s">
        <v>1398</v>
      </c>
      <c r="H3122" s="1" t="s">
        <v>13898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13899</v>
      </c>
      <c r="E3123" s="1" t="s">
        <v>546</v>
      </c>
      <c r="F3123" s="1" t="s">
        <v>115</v>
      </c>
      <c r="G3123" s="1" t="s">
        <v>1398</v>
      </c>
      <c r="H3123" s="1" t="s">
        <v>13900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13901</v>
      </c>
      <c r="E3124" s="1" t="s">
        <v>546</v>
      </c>
      <c r="F3124" s="1" t="s">
        <v>115</v>
      </c>
      <c r="G3124" s="1" t="s">
        <v>1398</v>
      </c>
      <c r="H3124" s="1" t="s">
        <v>13902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13903</v>
      </c>
      <c r="E3125" s="1" t="s">
        <v>546</v>
      </c>
      <c r="F3125" s="1" t="s">
        <v>115</v>
      </c>
      <c r="G3125" s="1" t="s">
        <v>1398</v>
      </c>
      <c r="H3125" s="1" t="s">
        <v>13904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13905</v>
      </c>
      <c r="E3126" s="1" t="s">
        <v>546</v>
      </c>
      <c r="F3126" s="1" t="s">
        <v>115</v>
      </c>
      <c r="G3126" s="1" t="s">
        <v>1398</v>
      </c>
      <c r="H3126" s="1" t="s">
        <v>13906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13907</v>
      </c>
      <c r="E3127" s="1" t="s">
        <v>546</v>
      </c>
      <c r="F3127" s="1" t="s">
        <v>115</v>
      </c>
      <c r="G3127" s="1" t="s">
        <v>1398</v>
      </c>
      <c r="H3127" s="1" t="s">
        <v>13908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13909</v>
      </c>
      <c r="E3128" s="1" t="s">
        <v>546</v>
      </c>
      <c r="F3128" s="1" t="s">
        <v>115</v>
      </c>
      <c r="G3128" s="1" t="s">
        <v>1398</v>
      </c>
      <c r="H3128" s="1" t="s">
        <v>13910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13911</v>
      </c>
      <c r="E3129" s="1" t="s">
        <v>546</v>
      </c>
      <c r="F3129" s="1" t="s">
        <v>115</v>
      </c>
      <c r="G3129" s="1" t="s">
        <v>1398</v>
      </c>
      <c r="H3129" s="1" t="s">
        <v>13912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13913</v>
      </c>
      <c r="E3130" s="1" t="s">
        <v>546</v>
      </c>
      <c r="F3130" s="1" t="s">
        <v>115</v>
      </c>
      <c r="G3130" s="1" t="s">
        <v>1398</v>
      </c>
      <c r="H3130" s="1" t="s">
        <v>13914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13915</v>
      </c>
      <c r="E3131" s="1" t="s">
        <v>546</v>
      </c>
      <c r="F3131" s="1" t="s">
        <v>115</v>
      </c>
      <c r="G3131" s="1" t="s">
        <v>1398</v>
      </c>
      <c r="H3131" s="1" t="s">
        <v>13916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13917</v>
      </c>
      <c r="E3132" s="1" t="s">
        <v>546</v>
      </c>
      <c r="F3132" s="1" t="s">
        <v>115</v>
      </c>
      <c r="G3132" s="1" t="s">
        <v>1398</v>
      </c>
      <c r="H3132" s="1" t="s">
        <v>13918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13919</v>
      </c>
      <c r="E3133" s="1" t="s">
        <v>546</v>
      </c>
      <c r="F3133" s="1" t="s">
        <v>115</v>
      </c>
      <c r="G3133" s="1" t="s">
        <v>1398</v>
      </c>
      <c r="H3133" s="1" t="s">
        <v>13920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13921</v>
      </c>
      <c r="E3134" s="1" t="s">
        <v>546</v>
      </c>
      <c r="F3134" s="1" t="s">
        <v>115</v>
      </c>
      <c r="G3134" s="1" t="s">
        <v>1398</v>
      </c>
      <c r="H3134" s="1" t="s">
        <v>13922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13923</v>
      </c>
      <c r="E3135" s="1" t="s">
        <v>546</v>
      </c>
      <c r="F3135" s="1" t="s">
        <v>115</v>
      </c>
      <c r="G3135" s="1" t="s">
        <v>1398</v>
      </c>
      <c r="H3135" s="1" t="s">
        <v>13924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13925</v>
      </c>
      <c r="E3136" s="1" t="s">
        <v>546</v>
      </c>
      <c r="F3136" s="1" t="s">
        <v>115</v>
      </c>
      <c r="G3136" s="1" t="s">
        <v>1398</v>
      </c>
      <c r="H3136" s="1" t="s">
        <v>13926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13927</v>
      </c>
      <c r="E3137" s="1" t="s">
        <v>546</v>
      </c>
      <c r="F3137" s="1" t="s">
        <v>115</v>
      </c>
      <c r="G3137" s="1" t="s">
        <v>1398</v>
      </c>
      <c r="H3137" s="1" t="s">
        <v>13928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13929</v>
      </c>
      <c r="E3138" s="1" t="s">
        <v>546</v>
      </c>
      <c r="F3138" s="1" t="s">
        <v>115</v>
      </c>
      <c r="G3138" s="1" t="s">
        <v>1398</v>
      </c>
      <c r="H3138" s="1" t="s">
        <v>13930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13931</v>
      </c>
      <c r="E3139" s="1" t="s">
        <v>546</v>
      </c>
      <c r="F3139" s="1" t="s">
        <v>115</v>
      </c>
      <c r="G3139" s="1" t="s">
        <v>1398</v>
      </c>
      <c r="H3139" s="1" t="s">
        <v>13932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13933</v>
      </c>
      <c r="E3140" s="1" t="s">
        <v>546</v>
      </c>
      <c r="F3140" s="1" t="s">
        <v>115</v>
      </c>
      <c r="G3140" s="1" t="s">
        <v>1398</v>
      </c>
      <c r="H3140" s="1" t="s">
        <v>13934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13935</v>
      </c>
      <c r="E3141" s="1" t="s">
        <v>546</v>
      </c>
      <c r="F3141" s="1" t="s">
        <v>115</v>
      </c>
      <c r="G3141" s="1" t="s">
        <v>1398</v>
      </c>
      <c r="H3141" s="1" t="s">
        <v>13936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13937</v>
      </c>
      <c r="E3142" s="1" t="s">
        <v>546</v>
      </c>
      <c r="F3142" s="1" t="s">
        <v>115</v>
      </c>
      <c r="G3142" s="1" t="s">
        <v>1398</v>
      </c>
      <c r="H3142" s="1" t="s">
        <v>13938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13939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13940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13941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13942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13943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13944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13945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13946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13947</v>
      </c>
      <c r="E3151" s="1" t="s">
        <v>546</v>
      </c>
      <c r="F3151" s="1" t="s">
        <v>115</v>
      </c>
      <c r="G3151" s="1" t="s">
        <v>1398</v>
      </c>
      <c r="H3151" s="1" t="s">
        <v>13948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13949</v>
      </c>
      <c r="E3152" s="1" t="s">
        <v>546</v>
      </c>
      <c r="F3152" s="1" t="s">
        <v>115</v>
      </c>
      <c r="G3152" s="1" t="s">
        <v>1398</v>
      </c>
      <c r="H3152" s="1" t="s">
        <v>13950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13951</v>
      </c>
      <c r="E3153" s="1" t="s">
        <v>546</v>
      </c>
      <c r="F3153" s="1" t="s">
        <v>115</v>
      </c>
      <c r="G3153" s="1" t="s">
        <v>1398</v>
      </c>
      <c r="H3153" s="1" t="s">
        <v>13952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13953</v>
      </c>
      <c r="E3154" s="1" t="s">
        <v>546</v>
      </c>
      <c r="F3154" s="1" t="s">
        <v>115</v>
      </c>
      <c r="G3154" s="1" t="s">
        <v>1398</v>
      </c>
      <c r="H3154" s="1" t="s">
        <v>13954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13955</v>
      </c>
      <c r="E3155" s="1" t="s">
        <v>546</v>
      </c>
      <c r="F3155" s="1" t="s">
        <v>115</v>
      </c>
      <c r="G3155" s="1" t="s">
        <v>1398</v>
      </c>
      <c r="H3155" s="1" t="s">
        <v>13956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13957</v>
      </c>
      <c r="E3156" s="1" t="s">
        <v>546</v>
      </c>
      <c r="F3156" s="1" t="s">
        <v>115</v>
      </c>
      <c r="G3156" s="1" t="s">
        <v>1398</v>
      </c>
      <c r="H3156" s="1" t="s">
        <v>13958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13959</v>
      </c>
      <c r="E3157" s="1" t="s">
        <v>546</v>
      </c>
      <c r="F3157" s="1" t="s">
        <v>115</v>
      </c>
      <c r="G3157" s="1" t="s">
        <v>1398</v>
      </c>
      <c r="H3157" s="1" t="s">
        <v>13960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13961</v>
      </c>
      <c r="E3158" s="1" t="s">
        <v>546</v>
      </c>
      <c r="F3158" s="1" t="s">
        <v>115</v>
      </c>
      <c r="G3158" s="1" t="s">
        <v>1398</v>
      </c>
      <c r="H3158" s="1" t="s">
        <v>13962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13963</v>
      </c>
      <c r="E3159" s="1" t="s">
        <v>546</v>
      </c>
      <c r="F3159" s="1" t="s">
        <v>115</v>
      </c>
      <c r="G3159" s="1" t="s">
        <v>1398</v>
      </c>
      <c r="H3159" s="1" t="s">
        <v>13964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13965</v>
      </c>
      <c r="E3160" s="1" t="s">
        <v>546</v>
      </c>
      <c r="F3160" s="1" t="s">
        <v>115</v>
      </c>
      <c r="G3160" s="1" t="s">
        <v>1398</v>
      </c>
      <c r="H3160" s="1" t="s">
        <v>13966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13967</v>
      </c>
      <c r="E3161" s="1" t="s">
        <v>546</v>
      </c>
      <c r="F3161" s="1" t="s">
        <v>115</v>
      </c>
      <c r="G3161" s="1" t="s">
        <v>1398</v>
      </c>
      <c r="H3161" s="1" t="s">
        <v>13968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13967</v>
      </c>
      <c r="E3162" s="1" t="s">
        <v>546</v>
      </c>
      <c r="F3162" s="1" t="s">
        <v>115</v>
      </c>
      <c r="G3162" s="1" t="s">
        <v>1398</v>
      </c>
      <c r="H3162" s="1" t="s">
        <v>13969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13970</v>
      </c>
      <c r="E3163" s="1" t="s">
        <v>546</v>
      </c>
      <c r="F3163" s="1" t="s">
        <v>115</v>
      </c>
      <c r="G3163" s="1" t="s">
        <v>1398</v>
      </c>
      <c r="H3163" s="1" t="s">
        <v>13971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13972</v>
      </c>
      <c r="E3164" s="1" t="s">
        <v>546</v>
      </c>
      <c r="F3164" s="1" t="s">
        <v>115</v>
      </c>
      <c r="G3164" s="1" t="s">
        <v>1398</v>
      </c>
      <c r="H3164" s="1" t="s">
        <v>13973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13974</v>
      </c>
      <c r="E3165" s="1" t="s">
        <v>546</v>
      </c>
      <c r="F3165" s="1" t="s">
        <v>115</v>
      </c>
      <c r="G3165" s="1" t="s">
        <v>1398</v>
      </c>
      <c r="H3165" s="1" t="s">
        <v>13975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13976</v>
      </c>
      <c r="E3166" s="1" t="s">
        <v>546</v>
      </c>
      <c r="F3166" s="1" t="s">
        <v>115</v>
      </c>
      <c r="G3166" s="1" t="s">
        <v>1398</v>
      </c>
      <c r="H3166" s="1" t="s">
        <v>13977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13978</v>
      </c>
      <c r="E3167" s="1" t="s">
        <v>546</v>
      </c>
      <c r="F3167" s="1" t="s">
        <v>115</v>
      </c>
      <c r="G3167" s="1" t="s">
        <v>1398</v>
      </c>
      <c r="H3167" s="1" t="s">
        <v>13979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13980</v>
      </c>
      <c r="E3168" s="1" t="s">
        <v>546</v>
      </c>
      <c r="F3168" s="1" t="s">
        <v>115</v>
      </c>
      <c r="G3168" s="1" t="s">
        <v>1398</v>
      </c>
      <c r="H3168" s="1" t="s">
        <v>13981</v>
      </c>
      <c r="I3168" s="1">
        <f>+Territorio[[#This Row],[id]]</f>
        <v>3158</v>
      </c>
    </row>
    <row r="3169" spans="2:9" x14ac:dyDescent="0.3">
      <c r="B3169">
        <v>3159</v>
      </c>
      <c r="C3169" s="1" t="s">
        <v>13982</v>
      </c>
      <c r="D3169" s="1" t="s">
        <v>13983</v>
      </c>
      <c r="E3169" s="1" t="s">
        <v>516</v>
      </c>
      <c r="F3169" s="1" t="s">
        <v>115</v>
      </c>
      <c r="G3169" s="1" t="s">
        <v>437</v>
      </c>
      <c r="H3169" s="1" t="s">
        <v>13984</v>
      </c>
      <c r="I3169" s="1">
        <f>+Territorio[[#This Row],[id]]</f>
        <v>3159</v>
      </c>
    </row>
    <row r="3170" spans="2:9" x14ac:dyDescent="0.3">
      <c r="B3170">
        <v>3160</v>
      </c>
      <c r="C3170" s="1" t="s">
        <v>13985</v>
      </c>
      <c r="D3170" s="1" t="s">
        <v>13986</v>
      </c>
      <c r="E3170" s="1" t="s">
        <v>516</v>
      </c>
      <c r="F3170" s="1" t="s">
        <v>115</v>
      </c>
      <c r="G3170" s="1" t="s">
        <v>437</v>
      </c>
      <c r="H3170" s="1" t="s">
        <v>13987</v>
      </c>
      <c r="I3170" s="1">
        <f>+Territorio[[#This Row],[id]]</f>
        <v>3160</v>
      </c>
    </row>
    <row r="3171" spans="2:9" x14ac:dyDescent="0.3">
      <c r="B3171">
        <v>3161</v>
      </c>
      <c r="C3171" s="1" t="s">
        <v>13988</v>
      </c>
      <c r="D3171" s="1"/>
      <c r="E3171" s="1" t="s">
        <v>516</v>
      </c>
      <c r="F3171" s="1" t="s">
        <v>115</v>
      </c>
      <c r="G3171" s="1" t="s">
        <v>437</v>
      </c>
      <c r="H3171" s="1" t="s">
        <v>13989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10530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10503</v>
      </c>
      <c r="C85" s="1" t="s">
        <v>10503</v>
      </c>
      <c r="D85" s="1" t="s">
        <v>7388</v>
      </c>
      <c r="E85" s="1" t="s">
        <v>10504</v>
      </c>
      <c r="F85" s="1">
        <f>+unidad_medida[[#This Row],[id]]</f>
        <v>75</v>
      </c>
    </row>
    <row r="86" spans="1:6" x14ac:dyDescent="0.3">
      <c r="A86">
        <v>76</v>
      </c>
      <c r="B86" s="1" t="s">
        <v>10502</v>
      </c>
      <c r="C86" s="1" t="s">
        <v>10505</v>
      </c>
      <c r="D86" s="1" t="s">
        <v>10506</v>
      </c>
      <c r="E86" s="1" t="s">
        <v>10507</v>
      </c>
      <c r="F86" s="1">
        <f>+unidad_medida[[#This Row],[id]]</f>
        <v>76</v>
      </c>
    </row>
    <row r="87" spans="1:6" x14ac:dyDescent="0.3">
      <c r="A87">
        <v>77</v>
      </c>
      <c r="B87" s="1" t="s">
        <v>10508</v>
      </c>
      <c r="C87" s="1" t="s">
        <v>10509</v>
      </c>
      <c r="D87" s="1" t="s">
        <v>10506</v>
      </c>
      <c r="E87" s="1" t="s">
        <v>10510</v>
      </c>
      <c r="F87" s="1">
        <f>+unidad_medida[[#This Row],[id]]</f>
        <v>77</v>
      </c>
    </row>
    <row r="88" spans="1:6" x14ac:dyDescent="0.3">
      <c r="A88">
        <v>78</v>
      </c>
      <c r="B88" s="1" t="s">
        <v>10511</v>
      </c>
      <c r="C88" s="1" t="s">
        <v>10512</v>
      </c>
      <c r="D88" s="1" t="s">
        <v>10506</v>
      </c>
      <c r="E88" s="1" t="s">
        <v>10513</v>
      </c>
      <c r="F88" s="1">
        <f>+unidad_medida[[#This Row],[id]]</f>
        <v>78</v>
      </c>
    </row>
    <row r="89" spans="1:6" x14ac:dyDescent="0.3">
      <c r="A89">
        <v>79</v>
      </c>
      <c r="B89" s="1" t="s">
        <v>13990</v>
      </c>
      <c r="C89" s="1" t="s">
        <v>13990</v>
      </c>
      <c r="D89" s="1" t="s">
        <v>7388</v>
      </c>
      <c r="E89" s="1" t="s">
        <v>13991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9"/>
  <sheetViews>
    <sheetView showGridLines="0" workbookViewId="0">
      <pane ySplit="12" topLeftCell="A252" activePane="bottomLeft" state="frozen"/>
      <selection pane="bottomLeft" activeCell="E221" sqref="E221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</cols>
  <sheetData>
    <row r="12" spans="1:13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</row>
    <row r="13" spans="1:13" hidden="1" x14ac:dyDescent="0.3">
      <c r="A13">
        <v>10</v>
      </c>
      <c r="B13" s="1" t="s">
        <v>13992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</row>
    <row r="14" spans="1:13" hidden="1" x14ac:dyDescent="0.3">
      <c r="A14">
        <v>10</v>
      </c>
      <c r="B14" s="1" t="s">
        <v>13992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</row>
    <row r="15" spans="1:13" hidden="1" x14ac:dyDescent="0.3">
      <c r="A15">
        <v>10</v>
      </c>
      <c r="B15" s="1" t="s">
        <v>13992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</row>
    <row r="16" spans="1:13" hidden="1" x14ac:dyDescent="0.3">
      <c r="A16">
        <v>10</v>
      </c>
      <c r="B16" s="1" t="s">
        <v>13992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</row>
    <row r="17" spans="1:13" hidden="1" x14ac:dyDescent="0.3">
      <c r="A17">
        <v>10</v>
      </c>
      <c r="B17" s="1" t="s">
        <v>13992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</row>
    <row r="18" spans="1:13" hidden="1" x14ac:dyDescent="0.3">
      <c r="A18">
        <v>10</v>
      </c>
      <c r="B18" s="1" t="s">
        <v>13992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</row>
    <row r="19" spans="1:13" hidden="1" x14ac:dyDescent="0.3">
      <c r="A19">
        <v>10</v>
      </c>
      <c r="B19" s="1" t="s">
        <v>13992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</row>
    <row r="20" spans="1:13" hidden="1" x14ac:dyDescent="0.3">
      <c r="A20">
        <v>10</v>
      </c>
      <c r="B20" s="1" t="s">
        <v>13992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</row>
    <row r="21" spans="1:13" hidden="1" x14ac:dyDescent="0.3">
      <c r="A21">
        <v>10</v>
      </c>
      <c r="B21" s="1" t="s">
        <v>13992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</row>
    <row r="22" spans="1:13" hidden="1" x14ac:dyDescent="0.3">
      <c r="A22">
        <v>10</v>
      </c>
      <c r="B22" s="1" t="s">
        <v>13992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</row>
    <row r="23" spans="1:13" hidden="1" x14ac:dyDescent="0.3">
      <c r="A23">
        <v>10</v>
      </c>
      <c r="B23" s="1" t="s">
        <v>13992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</row>
    <row r="24" spans="1:13" hidden="1" x14ac:dyDescent="0.3">
      <c r="A24">
        <v>10</v>
      </c>
      <c r="B24" s="1" t="s">
        <v>13992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</row>
    <row r="25" spans="1:13" hidden="1" x14ac:dyDescent="0.3">
      <c r="A25">
        <v>10</v>
      </c>
      <c r="B25" s="1" t="s">
        <v>13992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</row>
    <row r="26" spans="1:13" hidden="1" x14ac:dyDescent="0.3">
      <c r="A26">
        <v>10</v>
      </c>
      <c r="B26" s="1" t="s">
        <v>13992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</row>
    <row r="27" spans="1:13" hidden="1" x14ac:dyDescent="0.3">
      <c r="A27">
        <v>10</v>
      </c>
      <c r="B27" s="1" t="s">
        <v>13992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</row>
    <row r="28" spans="1:13" hidden="1" x14ac:dyDescent="0.3">
      <c r="A28">
        <v>10</v>
      </c>
      <c r="B28" s="1" t="s">
        <v>13992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</row>
    <row r="29" spans="1:13" hidden="1" x14ac:dyDescent="0.3">
      <c r="A29">
        <v>10</v>
      </c>
      <c r="B29" s="1" t="s">
        <v>13992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</row>
    <row r="30" spans="1:13" hidden="1" x14ac:dyDescent="0.3">
      <c r="A30">
        <v>10</v>
      </c>
      <c r="B30" s="1" t="s">
        <v>13992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</row>
    <row r="31" spans="1:13" hidden="1" x14ac:dyDescent="0.3">
      <c r="A31">
        <v>10</v>
      </c>
      <c r="B31" s="1" t="s">
        <v>13992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</row>
    <row r="32" spans="1:13" hidden="1" x14ac:dyDescent="0.3">
      <c r="A32">
        <v>10</v>
      </c>
      <c r="B32" s="1" t="s">
        <v>13992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</row>
    <row r="33" spans="1:13" hidden="1" x14ac:dyDescent="0.3">
      <c r="A33">
        <v>10</v>
      </c>
      <c r="B33" s="1" t="s">
        <v>13992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</row>
    <row r="34" spans="1:13" hidden="1" x14ac:dyDescent="0.3">
      <c r="A34">
        <v>10</v>
      </c>
      <c r="B34" s="1" t="s">
        <v>13992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</row>
    <row r="35" spans="1:13" hidden="1" x14ac:dyDescent="0.3">
      <c r="A35">
        <v>10</v>
      </c>
      <c r="B35" s="1" t="s">
        <v>13992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</row>
    <row r="36" spans="1:13" hidden="1" x14ac:dyDescent="0.3">
      <c r="A36">
        <v>10</v>
      </c>
      <c r="B36" s="1" t="s">
        <v>13992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</row>
    <row r="37" spans="1:13" hidden="1" x14ac:dyDescent="0.3">
      <c r="A37">
        <v>10</v>
      </c>
      <c r="B37" s="1" t="s">
        <v>13992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</row>
    <row r="38" spans="1:13" hidden="1" x14ac:dyDescent="0.3">
      <c r="A38">
        <v>10</v>
      </c>
      <c r="B38" s="1" t="s">
        <v>13992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</row>
    <row r="39" spans="1:13" hidden="1" x14ac:dyDescent="0.3">
      <c r="A39">
        <v>10</v>
      </c>
      <c r="B39" s="1" t="s">
        <v>13992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</row>
    <row r="40" spans="1:13" hidden="1" x14ac:dyDescent="0.3">
      <c r="A40">
        <v>10</v>
      </c>
      <c r="B40" s="1" t="s">
        <v>13992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</row>
    <row r="41" spans="1:13" hidden="1" x14ac:dyDescent="0.3">
      <c r="A41">
        <v>10</v>
      </c>
      <c r="B41" s="1" t="s">
        <v>13992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</row>
    <row r="42" spans="1:13" hidden="1" x14ac:dyDescent="0.3">
      <c r="A42">
        <v>10</v>
      </c>
      <c r="B42" s="1" t="s">
        <v>13992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</row>
    <row r="43" spans="1:13" hidden="1" x14ac:dyDescent="0.3">
      <c r="A43">
        <v>10</v>
      </c>
      <c r="B43" s="1" t="s">
        <v>13992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</row>
    <row r="44" spans="1:13" hidden="1" x14ac:dyDescent="0.3">
      <c r="A44">
        <v>10</v>
      </c>
      <c r="B44" s="1" t="s">
        <v>13992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</row>
    <row r="45" spans="1:13" hidden="1" x14ac:dyDescent="0.3">
      <c r="A45">
        <v>10</v>
      </c>
      <c r="B45" s="1" t="s">
        <v>13992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</row>
    <row r="46" spans="1:13" hidden="1" x14ac:dyDescent="0.3">
      <c r="A46">
        <v>10</v>
      </c>
      <c r="B46" s="1" t="s">
        <v>13992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</row>
    <row r="47" spans="1:13" hidden="1" x14ac:dyDescent="0.3">
      <c r="A47">
        <v>10</v>
      </c>
      <c r="B47" s="1" t="s">
        <v>13992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</row>
    <row r="48" spans="1:13" hidden="1" x14ac:dyDescent="0.3">
      <c r="A48">
        <v>10</v>
      </c>
      <c r="B48" s="1" t="s">
        <v>13992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</row>
    <row r="49" spans="1:13" hidden="1" x14ac:dyDescent="0.3">
      <c r="A49">
        <v>10</v>
      </c>
      <c r="B49" s="1" t="s">
        <v>13992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</row>
    <row r="50" spans="1:13" hidden="1" x14ac:dyDescent="0.3">
      <c r="A50">
        <v>10</v>
      </c>
      <c r="B50" s="1" t="s">
        <v>13992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</row>
    <row r="51" spans="1:13" hidden="1" x14ac:dyDescent="0.3">
      <c r="A51">
        <v>10</v>
      </c>
      <c r="B51" s="1" t="s">
        <v>13992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</row>
    <row r="52" spans="1:13" hidden="1" x14ac:dyDescent="0.3">
      <c r="A52">
        <v>10</v>
      </c>
      <c r="B52" s="1" t="s">
        <v>13992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</row>
    <row r="53" spans="1:13" hidden="1" x14ac:dyDescent="0.3">
      <c r="A53">
        <v>10</v>
      </c>
      <c r="B53" s="1" t="s">
        <v>13992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</row>
    <row r="54" spans="1:13" hidden="1" x14ac:dyDescent="0.3">
      <c r="A54">
        <v>10</v>
      </c>
      <c r="B54" s="1" t="s">
        <v>13992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</row>
    <row r="55" spans="1:13" hidden="1" x14ac:dyDescent="0.3">
      <c r="A55">
        <v>10</v>
      </c>
      <c r="B55" s="1" t="s">
        <v>13992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</row>
    <row r="56" spans="1:13" hidden="1" x14ac:dyDescent="0.3">
      <c r="A56">
        <v>10</v>
      </c>
      <c r="B56" s="1" t="s">
        <v>13992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</row>
    <row r="57" spans="1:13" hidden="1" x14ac:dyDescent="0.3">
      <c r="A57">
        <v>10</v>
      </c>
      <c r="B57" s="1" t="s">
        <v>13992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</row>
    <row r="58" spans="1:13" hidden="1" x14ac:dyDescent="0.3">
      <c r="A58">
        <v>10</v>
      </c>
      <c r="B58" s="1" t="s">
        <v>13992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</row>
    <row r="59" spans="1:13" hidden="1" x14ac:dyDescent="0.3">
      <c r="A59">
        <v>10</v>
      </c>
      <c r="B59" s="1" t="s">
        <v>13992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</row>
    <row r="60" spans="1:13" hidden="1" x14ac:dyDescent="0.3">
      <c r="A60">
        <v>10</v>
      </c>
      <c r="B60" s="1" t="s">
        <v>13992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</row>
    <row r="61" spans="1:13" hidden="1" x14ac:dyDescent="0.3">
      <c r="A61">
        <v>10</v>
      </c>
      <c r="B61" s="1" t="s">
        <v>13992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</row>
    <row r="62" spans="1:13" hidden="1" x14ac:dyDescent="0.3">
      <c r="A62">
        <v>10</v>
      </c>
      <c r="B62" s="1" t="s">
        <v>13992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</row>
    <row r="63" spans="1:13" hidden="1" x14ac:dyDescent="0.3">
      <c r="A63">
        <v>10</v>
      </c>
      <c r="B63" s="1" t="s">
        <v>13992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</row>
    <row r="64" spans="1:13" hidden="1" x14ac:dyDescent="0.3">
      <c r="A64">
        <v>10</v>
      </c>
      <c r="B64" s="1" t="s">
        <v>13992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</row>
    <row r="65" spans="1:13" hidden="1" x14ac:dyDescent="0.3">
      <c r="A65">
        <v>10</v>
      </c>
      <c r="B65" s="1" t="s">
        <v>13992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</row>
    <row r="66" spans="1:13" hidden="1" x14ac:dyDescent="0.3">
      <c r="A66">
        <v>10</v>
      </c>
      <c r="B66" s="1" t="s">
        <v>13992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</row>
    <row r="67" spans="1:13" hidden="1" x14ac:dyDescent="0.3">
      <c r="A67">
        <v>10</v>
      </c>
      <c r="B67" s="1" t="s">
        <v>13992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</row>
    <row r="68" spans="1:13" hidden="1" x14ac:dyDescent="0.3">
      <c r="A68">
        <v>10</v>
      </c>
      <c r="B68" s="1" t="s">
        <v>13992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</row>
    <row r="69" spans="1:13" hidden="1" x14ac:dyDescent="0.3">
      <c r="A69">
        <v>10</v>
      </c>
      <c r="B69" s="1" t="s">
        <v>13992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</row>
    <row r="70" spans="1:13" hidden="1" x14ac:dyDescent="0.3">
      <c r="A70">
        <v>10</v>
      </c>
      <c r="B70" s="1" t="s">
        <v>13992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</row>
    <row r="71" spans="1:13" hidden="1" x14ac:dyDescent="0.3">
      <c r="A71">
        <v>10</v>
      </c>
      <c r="B71" s="1" t="s">
        <v>13992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</row>
    <row r="72" spans="1:13" hidden="1" x14ac:dyDescent="0.3">
      <c r="A72">
        <v>10</v>
      </c>
      <c r="B72" s="1" t="s">
        <v>13992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</row>
    <row r="73" spans="1:13" hidden="1" x14ac:dyDescent="0.3">
      <c r="A73">
        <v>10</v>
      </c>
      <c r="B73" s="1" t="s">
        <v>13992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</row>
    <row r="74" spans="1:13" hidden="1" x14ac:dyDescent="0.3">
      <c r="A74">
        <v>10</v>
      </c>
      <c r="B74" s="1" t="s">
        <v>13992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</row>
    <row r="75" spans="1:13" hidden="1" x14ac:dyDescent="0.3">
      <c r="A75">
        <v>10</v>
      </c>
      <c r="B75" s="1" t="s">
        <v>13992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</row>
    <row r="76" spans="1:13" hidden="1" x14ac:dyDescent="0.3">
      <c r="A76">
        <v>10</v>
      </c>
      <c r="B76" s="1" t="s">
        <v>13992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</row>
    <row r="77" spans="1:13" hidden="1" x14ac:dyDescent="0.3">
      <c r="A77">
        <v>10</v>
      </c>
      <c r="B77" s="1" t="s">
        <v>13992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</row>
    <row r="78" spans="1:13" hidden="1" x14ac:dyDescent="0.3">
      <c r="A78">
        <v>10</v>
      </c>
      <c r="B78" s="1" t="s">
        <v>13992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</row>
    <row r="79" spans="1:13" hidden="1" x14ac:dyDescent="0.3">
      <c r="A79">
        <v>10</v>
      </c>
      <c r="B79" s="1" t="s">
        <v>13992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</row>
    <row r="80" spans="1:13" hidden="1" x14ac:dyDescent="0.3">
      <c r="A80">
        <v>10</v>
      </c>
      <c r="B80" s="1" t="s">
        <v>13992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</row>
    <row r="81" spans="1:13" hidden="1" x14ac:dyDescent="0.3">
      <c r="A81">
        <v>10</v>
      </c>
      <c r="B81" s="1" t="s">
        <v>13992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</row>
    <row r="82" spans="1:13" hidden="1" x14ac:dyDescent="0.3">
      <c r="A82">
        <v>10</v>
      </c>
      <c r="B82" s="1" t="s">
        <v>13992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</row>
    <row r="83" spans="1:13" hidden="1" x14ac:dyDescent="0.3">
      <c r="A83">
        <v>10</v>
      </c>
      <c r="B83" s="1" t="s">
        <v>13992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</row>
    <row r="84" spans="1:13" hidden="1" x14ac:dyDescent="0.3">
      <c r="A84">
        <v>10</v>
      </c>
      <c r="B84" s="1" t="s">
        <v>13992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</row>
    <row r="85" spans="1:13" hidden="1" x14ac:dyDescent="0.3">
      <c r="A85">
        <v>10</v>
      </c>
      <c r="B85" s="1" t="s">
        <v>13992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</row>
    <row r="86" spans="1:13" hidden="1" x14ac:dyDescent="0.3">
      <c r="A86">
        <v>10</v>
      </c>
      <c r="B86" s="1" t="s">
        <v>13992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</row>
    <row r="87" spans="1:13" hidden="1" x14ac:dyDescent="0.3">
      <c r="A87">
        <v>10</v>
      </c>
      <c r="B87" s="1" t="s">
        <v>13992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</row>
    <row r="88" spans="1:13" hidden="1" x14ac:dyDescent="0.3">
      <c r="A88">
        <v>10</v>
      </c>
      <c r="B88" s="1" t="s">
        <v>13992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</row>
    <row r="89" spans="1:13" hidden="1" x14ac:dyDescent="0.3">
      <c r="A89">
        <v>10</v>
      </c>
      <c r="B89" s="1" t="s">
        <v>13992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</row>
    <row r="90" spans="1:13" hidden="1" x14ac:dyDescent="0.3">
      <c r="A90">
        <v>10</v>
      </c>
      <c r="B90" s="1" t="s">
        <v>13992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</row>
    <row r="91" spans="1:13" hidden="1" x14ac:dyDescent="0.3">
      <c r="A91">
        <v>10</v>
      </c>
      <c r="B91" s="1" t="s">
        <v>13992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</row>
    <row r="92" spans="1:13" hidden="1" x14ac:dyDescent="0.3">
      <c r="A92">
        <v>10</v>
      </c>
      <c r="B92" s="1" t="s">
        <v>13992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</row>
    <row r="93" spans="1:13" hidden="1" x14ac:dyDescent="0.3">
      <c r="A93">
        <v>10</v>
      </c>
      <c r="B93" s="1" t="s">
        <v>13992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</row>
    <row r="94" spans="1:13" hidden="1" x14ac:dyDescent="0.3">
      <c r="A94">
        <v>10</v>
      </c>
      <c r="B94" s="1" t="s">
        <v>13992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</row>
    <row r="95" spans="1:13" hidden="1" x14ac:dyDescent="0.3">
      <c r="A95">
        <v>10</v>
      </c>
      <c r="B95" s="1" t="s">
        <v>13992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</row>
    <row r="96" spans="1:13" hidden="1" x14ac:dyDescent="0.3">
      <c r="A96">
        <v>10</v>
      </c>
      <c r="B96" s="1" t="s">
        <v>13992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</row>
    <row r="97" spans="1:13" hidden="1" x14ac:dyDescent="0.3">
      <c r="A97">
        <v>10</v>
      </c>
      <c r="B97" s="1" t="s">
        <v>13992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</row>
    <row r="98" spans="1:13" hidden="1" x14ac:dyDescent="0.3">
      <c r="A98">
        <v>10</v>
      </c>
      <c r="B98" s="1" t="s">
        <v>13992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</row>
    <row r="99" spans="1:13" hidden="1" x14ac:dyDescent="0.3">
      <c r="A99">
        <v>10</v>
      </c>
      <c r="B99" s="1" t="s">
        <v>13992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</row>
    <row r="100" spans="1:13" hidden="1" x14ac:dyDescent="0.3">
      <c r="A100">
        <v>10</v>
      </c>
      <c r="B100" s="1" t="s">
        <v>13992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</row>
    <row r="101" spans="1:13" hidden="1" x14ac:dyDescent="0.3">
      <c r="A101">
        <v>10</v>
      </c>
      <c r="B101" s="1" t="s">
        <v>13992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</row>
    <row r="102" spans="1:13" hidden="1" x14ac:dyDescent="0.3">
      <c r="A102">
        <v>10</v>
      </c>
      <c r="B102" s="1" t="s">
        <v>13992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</row>
    <row r="103" spans="1:13" hidden="1" x14ac:dyDescent="0.3">
      <c r="A103">
        <v>10</v>
      </c>
      <c r="B103" s="1" t="s">
        <v>13992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</row>
    <row r="104" spans="1:13" hidden="1" x14ac:dyDescent="0.3">
      <c r="A104">
        <v>10</v>
      </c>
      <c r="B104" s="1" t="s">
        <v>13992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</row>
    <row r="105" spans="1:13" hidden="1" x14ac:dyDescent="0.3">
      <c r="A105">
        <v>10</v>
      </c>
      <c r="B105" s="1" t="s">
        <v>13992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</row>
    <row r="106" spans="1:13" hidden="1" x14ac:dyDescent="0.3">
      <c r="A106">
        <v>10</v>
      </c>
      <c r="B106" s="1" t="s">
        <v>13992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</row>
    <row r="107" spans="1:13" hidden="1" x14ac:dyDescent="0.3">
      <c r="A107">
        <v>10</v>
      </c>
      <c r="B107" s="1" t="s">
        <v>13992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</row>
    <row r="108" spans="1:13" hidden="1" x14ac:dyDescent="0.3">
      <c r="A108">
        <v>10</v>
      </c>
      <c r="B108" s="1" t="s">
        <v>13992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</row>
    <row r="109" spans="1:13" hidden="1" x14ac:dyDescent="0.3">
      <c r="A109">
        <v>10</v>
      </c>
      <c r="B109" s="1" t="s">
        <v>13992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</row>
    <row r="110" spans="1:13" hidden="1" x14ac:dyDescent="0.3">
      <c r="A110">
        <v>10</v>
      </c>
      <c r="B110" s="1" t="s">
        <v>13992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</row>
    <row r="111" spans="1:13" hidden="1" x14ac:dyDescent="0.3">
      <c r="A111">
        <v>10</v>
      </c>
      <c r="B111" s="1" t="s">
        <v>13992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</row>
    <row r="112" spans="1:13" hidden="1" x14ac:dyDescent="0.3">
      <c r="A112">
        <v>10</v>
      </c>
      <c r="B112" s="1" t="s">
        <v>13992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</row>
    <row r="113" spans="1:13" hidden="1" x14ac:dyDescent="0.3">
      <c r="A113">
        <v>10</v>
      </c>
      <c r="B113" s="1" t="s">
        <v>13992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</row>
    <row r="114" spans="1:13" hidden="1" x14ac:dyDescent="0.3">
      <c r="A114">
        <v>10</v>
      </c>
      <c r="B114" s="1" t="s">
        <v>13992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</row>
    <row r="115" spans="1:13" hidden="1" x14ac:dyDescent="0.3">
      <c r="A115">
        <v>10</v>
      </c>
      <c r="B115" s="1" t="s">
        <v>13992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</row>
    <row r="116" spans="1:13" hidden="1" x14ac:dyDescent="0.3">
      <c r="A116">
        <v>10</v>
      </c>
      <c r="B116" s="1" t="s">
        <v>13992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</row>
    <row r="117" spans="1:13" hidden="1" x14ac:dyDescent="0.3">
      <c r="A117">
        <v>10</v>
      </c>
      <c r="B117" s="1" t="s">
        <v>13992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</row>
    <row r="118" spans="1:13" hidden="1" x14ac:dyDescent="0.3">
      <c r="A118">
        <v>10</v>
      </c>
      <c r="B118" s="1" t="s">
        <v>13992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</row>
    <row r="119" spans="1:13" hidden="1" x14ac:dyDescent="0.3">
      <c r="A119">
        <v>10</v>
      </c>
      <c r="B119" s="1" t="s">
        <v>13992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</row>
    <row r="120" spans="1:13" hidden="1" x14ac:dyDescent="0.3">
      <c r="A120">
        <v>10</v>
      </c>
      <c r="B120" s="1" t="s">
        <v>13992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</row>
    <row r="121" spans="1:13" hidden="1" x14ac:dyDescent="0.3">
      <c r="A121">
        <v>10</v>
      </c>
      <c r="B121" s="1" t="s">
        <v>13992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</row>
    <row r="122" spans="1:13" hidden="1" x14ac:dyDescent="0.3">
      <c r="A122">
        <v>10</v>
      </c>
      <c r="B122" s="1" t="s">
        <v>13992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</row>
    <row r="123" spans="1:13" hidden="1" x14ac:dyDescent="0.3">
      <c r="A123">
        <v>10</v>
      </c>
      <c r="B123" s="1" t="s">
        <v>13992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</row>
    <row r="124" spans="1:13" hidden="1" x14ac:dyDescent="0.3">
      <c r="A124">
        <v>10</v>
      </c>
      <c r="B124" s="1" t="s">
        <v>13992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</row>
    <row r="125" spans="1:13" hidden="1" x14ac:dyDescent="0.3">
      <c r="A125">
        <v>10</v>
      </c>
      <c r="B125" s="1" t="s">
        <v>13992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</row>
    <row r="126" spans="1:13" hidden="1" x14ac:dyDescent="0.3">
      <c r="A126">
        <v>10</v>
      </c>
      <c r="B126" s="1" t="s">
        <v>13992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</row>
    <row r="127" spans="1:13" hidden="1" x14ac:dyDescent="0.3">
      <c r="A127">
        <v>10</v>
      </c>
      <c r="B127" s="1" t="s">
        <v>13992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</row>
    <row r="128" spans="1:13" hidden="1" x14ac:dyDescent="0.3">
      <c r="A128">
        <v>10</v>
      </c>
      <c r="B128" s="1" t="s">
        <v>13992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</row>
    <row r="129" spans="1:13" hidden="1" x14ac:dyDescent="0.3">
      <c r="A129">
        <v>10</v>
      </c>
      <c r="B129" s="1" t="s">
        <v>13992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</row>
    <row r="130" spans="1:13" hidden="1" x14ac:dyDescent="0.3">
      <c r="A130">
        <v>10</v>
      </c>
      <c r="B130" s="1" t="s">
        <v>13992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</row>
    <row r="131" spans="1:13" hidden="1" x14ac:dyDescent="0.3">
      <c r="A131">
        <v>10</v>
      </c>
      <c r="B131" s="1" t="s">
        <v>13992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</row>
    <row r="132" spans="1:13" hidden="1" x14ac:dyDescent="0.3">
      <c r="A132">
        <v>10</v>
      </c>
      <c r="B132" s="1" t="s">
        <v>13992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</row>
    <row r="133" spans="1:13" hidden="1" x14ac:dyDescent="0.3">
      <c r="A133">
        <v>10</v>
      </c>
      <c r="B133" s="1" t="s">
        <v>13992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</row>
    <row r="134" spans="1:13" hidden="1" x14ac:dyDescent="0.3">
      <c r="A134">
        <v>10</v>
      </c>
      <c r="B134" s="1" t="s">
        <v>13992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</row>
    <row r="135" spans="1:13" hidden="1" x14ac:dyDescent="0.3">
      <c r="A135">
        <v>10</v>
      </c>
      <c r="B135" s="1" t="s">
        <v>13992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</row>
    <row r="136" spans="1:13" hidden="1" x14ac:dyDescent="0.3">
      <c r="A136">
        <v>10</v>
      </c>
      <c r="B136" s="1" t="s">
        <v>13992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</row>
    <row r="137" spans="1:13" hidden="1" x14ac:dyDescent="0.3">
      <c r="A137">
        <v>10</v>
      </c>
      <c r="B137" s="1" t="s">
        <v>13992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</row>
    <row r="138" spans="1:13" hidden="1" x14ac:dyDescent="0.3">
      <c r="A138">
        <v>10</v>
      </c>
      <c r="B138" s="1" t="s">
        <v>13992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</row>
    <row r="139" spans="1:13" hidden="1" x14ac:dyDescent="0.3">
      <c r="A139">
        <v>10</v>
      </c>
      <c r="B139" s="1" t="s">
        <v>13992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</row>
    <row r="140" spans="1:13" hidden="1" x14ac:dyDescent="0.3">
      <c r="A140">
        <v>10</v>
      </c>
      <c r="B140" s="1" t="s">
        <v>13992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</row>
    <row r="141" spans="1:13" hidden="1" x14ac:dyDescent="0.3">
      <c r="A141">
        <v>10</v>
      </c>
      <c r="B141" s="1" t="s">
        <v>13992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</row>
    <row r="142" spans="1:13" hidden="1" x14ac:dyDescent="0.3">
      <c r="A142">
        <v>10</v>
      </c>
      <c r="B142" s="1" t="s">
        <v>13992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</row>
    <row r="143" spans="1:13" hidden="1" x14ac:dyDescent="0.3">
      <c r="A143">
        <v>10</v>
      </c>
      <c r="B143" s="1" t="s">
        <v>13992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</row>
    <row r="144" spans="1:13" hidden="1" x14ac:dyDescent="0.3">
      <c r="A144">
        <v>10</v>
      </c>
      <c r="B144" s="1" t="s">
        <v>13992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</row>
    <row r="145" spans="1:13" hidden="1" x14ac:dyDescent="0.3">
      <c r="A145">
        <v>10</v>
      </c>
      <c r="B145" s="1" t="s">
        <v>13992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</row>
    <row r="146" spans="1:13" hidden="1" x14ac:dyDescent="0.3">
      <c r="A146">
        <v>10</v>
      </c>
      <c r="B146" s="1" t="s">
        <v>13992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</row>
    <row r="147" spans="1:13" hidden="1" x14ac:dyDescent="0.3">
      <c r="A147">
        <v>10</v>
      </c>
      <c r="B147" s="1" t="s">
        <v>13992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</row>
    <row r="148" spans="1:13" hidden="1" x14ac:dyDescent="0.3">
      <c r="A148">
        <v>10</v>
      </c>
      <c r="B148" s="1" t="s">
        <v>13992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</row>
    <row r="149" spans="1:13" hidden="1" x14ac:dyDescent="0.3">
      <c r="A149">
        <v>10</v>
      </c>
      <c r="B149" s="1" t="s">
        <v>13992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</row>
    <row r="150" spans="1:13" hidden="1" x14ac:dyDescent="0.3">
      <c r="A150">
        <v>10</v>
      </c>
      <c r="B150" s="1" t="s">
        <v>13992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</row>
    <row r="151" spans="1:13" hidden="1" x14ac:dyDescent="0.3">
      <c r="A151">
        <v>10</v>
      </c>
      <c r="B151" s="1" t="s">
        <v>13992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</row>
    <row r="152" spans="1:13" hidden="1" x14ac:dyDescent="0.3">
      <c r="A152">
        <v>10</v>
      </c>
      <c r="B152" s="1" t="s">
        <v>13992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</row>
    <row r="153" spans="1:13" hidden="1" x14ac:dyDescent="0.3">
      <c r="A153">
        <v>10</v>
      </c>
      <c r="B153" s="1" t="s">
        <v>13992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</row>
    <row r="154" spans="1:13" hidden="1" x14ac:dyDescent="0.3">
      <c r="A154">
        <v>10</v>
      </c>
      <c r="B154" s="1" t="s">
        <v>13992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</row>
    <row r="155" spans="1:13" hidden="1" x14ac:dyDescent="0.3">
      <c r="A155">
        <v>10</v>
      </c>
      <c r="B155" s="1" t="s">
        <v>13992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</row>
    <row r="156" spans="1:13" hidden="1" x14ac:dyDescent="0.3">
      <c r="A156">
        <v>10</v>
      </c>
      <c r="B156" s="1" t="s">
        <v>13992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</row>
    <row r="157" spans="1:13" hidden="1" x14ac:dyDescent="0.3">
      <c r="A157">
        <v>10</v>
      </c>
      <c r="B157" s="1" t="s">
        <v>13992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</row>
    <row r="158" spans="1:13" hidden="1" x14ac:dyDescent="0.3">
      <c r="A158">
        <v>10</v>
      </c>
      <c r="B158" s="1" t="s">
        <v>13992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</row>
    <row r="159" spans="1:13" hidden="1" x14ac:dyDescent="0.3">
      <c r="A159">
        <v>10</v>
      </c>
      <c r="B159" s="1" t="s">
        <v>13992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</row>
    <row r="160" spans="1:13" hidden="1" x14ac:dyDescent="0.3">
      <c r="A160">
        <v>10</v>
      </c>
      <c r="B160" s="1" t="s">
        <v>13992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</row>
    <row r="161" spans="1:13" hidden="1" x14ac:dyDescent="0.3">
      <c r="A161">
        <v>10</v>
      </c>
      <c r="B161" s="1" t="s">
        <v>13992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</row>
    <row r="162" spans="1:13" hidden="1" x14ac:dyDescent="0.3">
      <c r="A162">
        <v>10</v>
      </c>
      <c r="B162" s="1" t="s">
        <v>13992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</row>
    <row r="163" spans="1:13" hidden="1" x14ac:dyDescent="0.3">
      <c r="A163">
        <v>10</v>
      </c>
      <c r="B163" s="1" t="s">
        <v>13992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</row>
    <row r="164" spans="1:13" hidden="1" x14ac:dyDescent="0.3">
      <c r="A164">
        <v>10</v>
      </c>
      <c r="B164" s="1" t="s">
        <v>13992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</row>
    <row r="165" spans="1:13" hidden="1" x14ac:dyDescent="0.3">
      <c r="A165">
        <v>10</v>
      </c>
      <c r="B165" s="1" t="s">
        <v>13992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</row>
    <row r="166" spans="1:13" hidden="1" x14ac:dyDescent="0.3">
      <c r="A166">
        <v>10</v>
      </c>
      <c r="B166" s="1" t="s">
        <v>13992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</row>
    <row r="167" spans="1:13" hidden="1" x14ac:dyDescent="0.3">
      <c r="A167">
        <v>10</v>
      </c>
      <c r="B167" s="1" t="s">
        <v>13992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</row>
    <row r="168" spans="1:13" hidden="1" x14ac:dyDescent="0.3">
      <c r="A168">
        <v>10</v>
      </c>
      <c r="B168" s="1" t="s">
        <v>13992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</row>
    <row r="169" spans="1:13" hidden="1" x14ac:dyDescent="0.3">
      <c r="A169">
        <v>10</v>
      </c>
      <c r="B169" s="1" t="s">
        <v>13992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</row>
    <row r="170" spans="1:13" hidden="1" x14ac:dyDescent="0.3">
      <c r="A170">
        <v>10</v>
      </c>
      <c r="B170" s="1" t="s">
        <v>13992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</row>
    <row r="171" spans="1:13" hidden="1" x14ac:dyDescent="0.3">
      <c r="A171">
        <v>10</v>
      </c>
      <c r="B171" s="1" t="s">
        <v>13992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</row>
    <row r="172" spans="1:13" hidden="1" x14ac:dyDescent="0.3">
      <c r="A172">
        <v>10</v>
      </c>
      <c r="B172" s="1" t="s">
        <v>13992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</row>
    <row r="173" spans="1:13" hidden="1" x14ac:dyDescent="0.3">
      <c r="A173">
        <v>10</v>
      </c>
      <c r="B173" s="1" t="s">
        <v>13992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</row>
    <row r="174" spans="1:13" hidden="1" x14ac:dyDescent="0.3">
      <c r="A174">
        <v>10</v>
      </c>
      <c r="B174" s="1" t="s">
        <v>13992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</row>
    <row r="175" spans="1:13" hidden="1" x14ac:dyDescent="0.3">
      <c r="A175">
        <v>10</v>
      </c>
      <c r="B175" s="1" t="s">
        <v>13992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</row>
    <row r="176" spans="1:13" hidden="1" x14ac:dyDescent="0.3">
      <c r="A176">
        <v>10</v>
      </c>
      <c r="B176" s="1" t="s">
        <v>13992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</row>
    <row r="177" spans="1:13" hidden="1" x14ac:dyDescent="0.3">
      <c r="A177">
        <v>10</v>
      </c>
      <c r="B177" s="1" t="s">
        <v>13992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</row>
    <row r="178" spans="1:13" hidden="1" x14ac:dyDescent="0.3">
      <c r="A178">
        <v>10</v>
      </c>
      <c r="B178" s="1" t="s">
        <v>13992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</row>
    <row r="179" spans="1:13" hidden="1" x14ac:dyDescent="0.3">
      <c r="A179">
        <v>10</v>
      </c>
      <c r="B179" s="1" t="s">
        <v>13992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</row>
    <row r="180" spans="1:13" hidden="1" x14ac:dyDescent="0.3">
      <c r="A180">
        <v>10</v>
      </c>
      <c r="B180" s="1" t="s">
        <v>13992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</row>
    <row r="181" spans="1:13" hidden="1" x14ac:dyDescent="0.3">
      <c r="A181">
        <v>10</v>
      </c>
      <c r="B181" s="1" t="s">
        <v>13992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</row>
    <row r="182" spans="1:13" hidden="1" x14ac:dyDescent="0.3">
      <c r="A182">
        <v>10</v>
      </c>
      <c r="B182" s="1" t="s">
        <v>13992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</row>
    <row r="183" spans="1:13" hidden="1" x14ac:dyDescent="0.3">
      <c r="A183">
        <v>10</v>
      </c>
      <c r="B183" s="1" t="s">
        <v>13992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</row>
    <row r="184" spans="1:13" hidden="1" x14ac:dyDescent="0.3">
      <c r="A184">
        <v>10</v>
      </c>
      <c r="B184" s="1" t="s">
        <v>13992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</row>
    <row r="185" spans="1:13" hidden="1" x14ac:dyDescent="0.3">
      <c r="A185">
        <v>10</v>
      </c>
      <c r="B185" s="1" t="s">
        <v>13992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</row>
    <row r="186" spans="1:13" hidden="1" x14ac:dyDescent="0.3">
      <c r="A186">
        <v>10</v>
      </c>
      <c r="B186" s="1" t="s">
        <v>13992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</row>
    <row r="187" spans="1:13" hidden="1" x14ac:dyDescent="0.3">
      <c r="A187">
        <v>10</v>
      </c>
      <c r="B187" s="1" t="s">
        <v>13992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</row>
    <row r="188" spans="1:13" hidden="1" x14ac:dyDescent="0.3">
      <c r="A188">
        <v>10</v>
      </c>
      <c r="B188" s="1" t="s">
        <v>13992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</row>
    <row r="189" spans="1:13" hidden="1" x14ac:dyDescent="0.3">
      <c r="A189">
        <v>10</v>
      </c>
      <c r="B189" s="1" t="s">
        <v>13992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</row>
    <row r="190" spans="1:13" hidden="1" x14ac:dyDescent="0.3">
      <c r="A190">
        <v>10</v>
      </c>
      <c r="B190" s="1" t="s">
        <v>13992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</row>
    <row r="191" spans="1:13" hidden="1" x14ac:dyDescent="0.3">
      <c r="A191">
        <v>10</v>
      </c>
      <c r="B191" s="1" t="s">
        <v>13992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</row>
    <row r="192" spans="1:13" hidden="1" x14ac:dyDescent="0.3">
      <c r="A192">
        <v>10</v>
      </c>
      <c r="B192" s="1" t="s">
        <v>13992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</row>
    <row r="193" spans="1:13" hidden="1" x14ac:dyDescent="0.3">
      <c r="A193">
        <v>10</v>
      </c>
      <c r="B193" s="1" t="s">
        <v>13992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</row>
    <row r="194" spans="1:13" hidden="1" x14ac:dyDescent="0.3">
      <c r="A194">
        <v>10</v>
      </c>
      <c r="B194" s="1" t="s">
        <v>13992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</row>
    <row r="195" spans="1:13" hidden="1" x14ac:dyDescent="0.3">
      <c r="A195">
        <v>10</v>
      </c>
      <c r="B195" s="1" t="s">
        <v>13992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</row>
    <row r="196" spans="1:13" hidden="1" x14ac:dyDescent="0.3">
      <c r="A196">
        <v>10</v>
      </c>
      <c r="B196" s="1" t="s">
        <v>13992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</row>
    <row r="197" spans="1:13" hidden="1" x14ac:dyDescent="0.3">
      <c r="A197">
        <v>10</v>
      </c>
      <c r="B197" s="1" t="s">
        <v>13992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</row>
    <row r="198" spans="1:13" hidden="1" x14ac:dyDescent="0.3">
      <c r="A198">
        <v>10</v>
      </c>
      <c r="B198" s="1" t="s">
        <v>13992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</row>
    <row r="199" spans="1:13" hidden="1" x14ac:dyDescent="0.3">
      <c r="A199">
        <v>10</v>
      </c>
      <c r="B199" s="1" t="s">
        <v>13992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</row>
    <row r="200" spans="1:13" hidden="1" x14ac:dyDescent="0.3">
      <c r="A200">
        <v>10</v>
      </c>
      <c r="B200" s="1" t="s">
        <v>13992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</row>
    <row r="201" spans="1:13" hidden="1" x14ac:dyDescent="0.3">
      <c r="A201">
        <v>10</v>
      </c>
      <c r="B201" s="1" t="s">
        <v>13992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</row>
    <row r="202" spans="1:13" hidden="1" x14ac:dyDescent="0.3">
      <c r="A202">
        <v>10</v>
      </c>
      <c r="B202" s="1" t="s">
        <v>13992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</row>
    <row r="203" spans="1:13" hidden="1" x14ac:dyDescent="0.3">
      <c r="A203">
        <v>10</v>
      </c>
      <c r="B203" s="1" t="s">
        <v>13992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</row>
    <row r="204" spans="1:13" hidden="1" x14ac:dyDescent="0.3">
      <c r="A204">
        <v>10</v>
      </c>
      <c r="B204" s="1" t="s">
        <v>13992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</row>
    <row r="205" spans="1:13" hidden="1" x14ac:dyDescent="0.3">
      <c r="A205">
        <v>10</v>
      </c>
      <c r="B205" s="1" t="s">
        <v>13992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</row>
    <row r="206" spans="1:13" hidden="1" x14ac:dyDescent="0.3">
      <c r="A206">
        <v>10</v>
      </c>
      <c r="B206" s="1" t="s">
        <v>13992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</row>
    <row r="207" spans="1:13" hidden="1" x14ac:dyDescent="0.3">
      <c r="A207">
        <v>10</v>
      </c>
      <c r="B207" s="1" t="s">
        <v>13992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</row>
    <row r="208" spans="1:13" hidden="1" x14ac:dyDescent="0.3">
      <c r="A208">
        <v>10</v>
      </c>
      <c r="B208" s="1" t="s">
        <v>13992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</row>
    <row r="209" spans="1:13" hidden="1" x14ac:dyDescent="0.3">
      <c r="A209">
        <v>10</v>
      </c>
      <c r="B209" s="1" t="s">
        <v>13992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</row>
    <row r="210" spans="1:13" hidden="1" x14ac:dyDescent="0.3">
      <c r="A210">
        <v>10</v>
      </c>
      <c r="B210" s="1" t="s">
        <v>13992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</row>
    <row r="211" spans="1:13" hidden="1" x14ac:dyDescent="0.3">
      <c r="A211">
        <v>10</v>
      </c>
      <c r="B211" s="1" t="s">
        <v>13992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</row>
    <row r="212" spans="1:13" hidden="1" x14ac:dyDescent="0.3">
      <c r="A212">
        <v>10</v>
      </c>
      <c r="B212" s="1" t="s">
        <v>13992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</row>
    <row r="213" spans="1:13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10360</v>
      </c>
      <c r="J213" s="1" t="s">
        <v>10361</v>
      </c>
      <c r="K213" s="1" t="s">
        <v>13993</v>
      </c>
      <c r="L213" s="1" t="s">
        <v>10362</v>
      </c>
      <c r="M213" s="1" t="s">
        <v>13994</v>
      </c>
    </row>
    <row r="214" spans="1:13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10363</v>
      </c>
      <c r="G214">
        <v>270102001</v>
      </c>
      <c r="H214">
        <v>1</v>
      </c>
      <c r="I214" s="1" t="s">
        <v>7292</v>
      </c>
      <c r="J214" s="1" t="s">
        <v>10364</v>
      </c>
      <c r="K214" s="1" t="s">
        <v>13995</v>
      </c>
      <c r="L214" s="1" t="s">
        <v>10365</v>
      </c>
      <c r="M214" s="1" t="s">
        <v>13996</v>
      </c>
    </row>
    <row r="215" spans="1:13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10363</v>
      </c>
      <c r="G215">
        <v>270102002</v>
      </c>
      <c r="H215">
        <v>2</v>
      </c>
      <c r="I215" s="1" t="s">
        <v>7293</v>
      </c>
      <c r="J215" s="1" t="s">
        <v>10366</v>
      </c>
      <c r="K215" s="1" t="s">
        <v>13997</v>
      </c>
      <c r="L215" s="1" t="s">
        <v>10367</v>
      </c>
      <c r="M215" s="1" t="s">
        <v>13998</v>
      </c>
    </row>
    <row r="216" spans="1:13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10363</v>
      </c>
      <c r="G216">
        <v>270102003</v>
      </c>
      <c r="H216">
        <v>3</v>
      </c>
      <c r="I216" s="1" t="s">
        <v>7294</v>
      </c>
      <c r="J216" s="1" t="s">
        <v>10368</v>
      </c>
      <c r="K216" s="1" t="s">
        <v>13999</v>
      </c>
      <c r="L216" s="1" t="s">
        <v>10369</v>
      </c>
      <c r="M216" s="1" t="s">
        <v>14000</v>
      </c>
    </row>
    <row r="217" spans="1:13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10363</v>
      </c>
      <c r="G217">
        <v>270102004</v>
      </c>
      <c r="H217">
        <v>4</v>
      </c>
      <c r="I217" s="1" t="s">
        <v>7295</v>
      </c>
      <c r="J217" s="1" t="s">
        <v>10370</v>
      </c>
      <c r="K217" s="1" t="s">
        <v>14001</v>
      </c>
      <c r="L217" s="1" t="s">
        <v>10371</v>
      </c>
      <c r="M217" s="1" t="s">
        <v>14002</v>
      </c>
    </row>
    <row r="218" spans="1:13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10363</v>
      </c>
      <c r="G218">
        <v>270102005</v>
      </c>
      <c r="H218">
        <v>5</v>
      </c>
      <c r="I218" s="1" t="s">
        <v>7296</v>
      </c>
      <c r="J218" s="1" t="s">
        <v>10372</v>
      </c>
      <c r="K218" s="1" t="s">
        <v>14003</v>
      </c>
      <c r="L218" s="1" t="s">
        <v>10373</v>
      </c>
      <c r="M218" s="1" t="s">
        <v>14004</v>
      </c>
    </row>
    <row r="219" spans="1:13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10363</v>
      </c>
      <c r="G219">
        <v>270102006</v>
      </c>
      <c r="H219">
        <v>6</v>
      </c>
      <c r="I219" s="1" t="s">
        <v>7297</v>
      </c>
      <c r="J219" s="1" t="s">
        <v>10374</v>
      </c>
      <c r="K219" s="1" t="s">
        <v>14005</v>
      </c>
      <c r="L219" s="1" t="s">
        <v>10375</v>
      </c>
      <c r="M219" s="1" t="s">
        <v>14006</v>
      </c>
    </row>
    <row r="220" spans="1:13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10363</v>
      </c>
      <c r="G220">
        <v>270102007</v>
      </c>
      <c r="H220">
        <v>7</v>
      </c>
      <c r="I220" s="1" t="s">
        <v>7298</v>
      </c>
      <c r="J220" s="1" t="s">
        <v>10376</v>
      </c>
      <c r="K220" s="1" t="s">
        <v>14007</v>
      </c>
      <c r="L220" s="1" t="s">
        <v>10377</v>
      </c>
      <c r="M220" s="1" t="s">
        <v>14008</v>
      </c>
    </row>
    <row r="221" spans="1:13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10363</v>
      </c>
      <c r="G221">
        <v>270102008</v>
      </c>
      <c r="H221">
        <v>8</v>
      </c>
      <c r="I221" s="1" t="s">
        <v>7299</v>
      </c>
      <c r="J221" s="1" t="s">
        <v>10378</v>
      </c>
      <c r="K221" s="1" t="s">
        <v>14009</v>
      </c>
      <c r="L221" s="1" t="s">
        <v>10379</v>
      </c>
      <c r="M221" s="1" t="s">
        <v>14010</v>
      </c>
    </row>
    <row r="222" spans="1:13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10363</v>
      </c>
      <c r="G222">
        <v>270102009</v>
      </c>
      <c r="H222">
        <v>9</v>
      </c>
      <c r="I222" s="1" t="s">
        <v>7300</v>
      </c>
      <c r="J222" s="1" t="s">
        <v>10380</v>
      </c>
      <c r="K222" s="1" t="s">
        <v>14011</v>
      </c>
      <c r="L222" s="1" t="s">
        <v>10381</v>
      </c>
      <c r="M222" s="1" t="s">
        <v>14012</v>
      </c>
    </row>
    <row r="223" spans="1:13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10363</v>
      </c>
      <c r="G223">
        <v>270102010</v>
      </c>
      <c r="H223">
        <v>10</v>
      </c>
      <c r="I223" s="1" t="s">
        <v>7301</v>
      </c>
      <c r="J223" s="1" t="s">
        <v>10382</v>
      </c>
      <c r="K223" s="1" t="s">
        <v>14013</v>
      </c>
      <c r="L223" s="1" t="s">
        <v>10383</v>
      </c>
      <c r="M223" s="1" t="s">
        <v>14014</v>
      </c>
    </row>
    <row r="224" spans="1:13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10363</v>
      </c>
      <c r="G224">
        <v>270102011</v>
      </c>
      <c r="H224">
        <v>11</v>
      </c>
      <c r="I224" s="1" t="s">
        <v>7302</v>
      </c>
      <c r="J224" s="1" t="s">
        <v>10384</v>
      </c>
      <c r="K224" s="1" t="s">
        <v>14015</v>
      </c>
      <c r="L224" s="1" t="s">
        <v>10385</v>
      </c>
      <c r="M224" s="1" t="s">
        <v>14016</v>
      </c>
    </row>
    <row r="225" spans="1:13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10363</v>
      </c>
      <c r="G225">
        <v>270102012</v>
      </c>
      <c r="H225">
        <v>12</v>
      </c>
      <c r="I225" s="1" t="s">
        <v>7303</v>
      </c>
      <c r="J225" s="1" t="s">
        <v>10386</v>
      </c>
      <c r="K225" s="1" t="s">
        <v>14017</v>
      </c>
      <c r="L225" s="1" t="s">
        <v>10387</v>
      </c>
      <c r="M225" s="1" t="s">
        <v>14018</v>
      </c>
    </row>
    <row r="226" spans="1:13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10363</v>
      </c>
      <c r="G226">
        <v>270102013</v>
      </c>
      <c r="H226">
        <v>13</v>
      </c>
      <c r="I226" s="1" t="s">
        <v>7304</v>
      </c>
      <c r="J226" s="1" t="s">
        <v>10388</v>
      </c>
      <c r="K226" s="1" t="s">
        <v>14019</v>
      </c>
      <c r="L226" s="1" t="s">
        <v>10389</v>
      </c>
      <c r="M226" s="1" t="s">
        <v>14020</v>
      </c>
    </row>
    <row r="227" spans="1:13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10363</v>
      </c>
      <c r="G227">
        <v>270102014</v>
      </c>
      <c r="H227">
        <v>14</v>
      </c>
      <c r="I227" s="1" t="s">
        <v>7305</v>
      </c>
      <c r="J227" s="1" t="s">
        <v>10390</v>
      </c>
      <c r="K227" s="1" t="s">
        <v>14021</v>
      </c>
      <c r="L227" s="1" t="s">
        <v>10391</v>
      </c>
      <c r="M227" s="1" t="s">
        <v>14022</v>
      </c>
    </row>
    <row r="228" spans="1:13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10363</v>
      </c>
      <c r="G228">
        <v>270102015</v>
      </c>
      <c r="H228">
        <v>15</v>
      </c>
      <c r="I228" s="1" t="s">
        <v>7306</v>
      </c>
      <c r="J228" s="1" t="s">
        <v>10392</v>
      </c>
      <c r="K228" s="1" t="s">
        <v>14023</v>
      </c>
      <c r="L228" s="1" t="s">
        <v>10393</v>
      </c>
      <c r="M228" s="1" t="s">
        <v>14024</v>
      </c>
    </row>
    <row r="229" spans="1:13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10363</v>
      </c>
      <c r="G229">
        <v>270102016</v>
      </c>
      <c r="H229">
        <v>16</v>
      </c>
      <c r="I229" s="1" t="s">
        <v>7307</v>
      </c>
      <c r="J229" s="1" t="s">
        <v>10394</v>
      </c>
      <c r="K229" s="1" t="s">
        <v>14025</v>
      </c>
      <c r="L229" s="1" t="s">
        <v>10395</v>
      </c>
      <c r="M229" s="1" t="s">
        <v>14026</v>
      </c>
    </row>
    <row r="230" spans="1:13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10363</v>
      </c>
      <c r="G230">
        <v>270102017</v>
      </c>
      <c r="H230">
        <v>17</v>
      </c>
      <c r="I230" s="1" t="s">
        <v>7308</v>
      </c>
      <c r="J230" s="1" t="s">
        <v>10396</v>
      </c>
      <c r="K230" s="1" t="s">
        <v>14027</v>
      </c>
      <c r="L230" s="1" t="s">
        <v>10397</v>
      </c>
      <c r="M230" s="1" t="s">
        <v>14028</v>
      </c>
    </row>
    <row r="231" spans="1:13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10363</v>
      </c>
      <c r="G231">
        <v>270102018</v>
      </c>
      <c r="H231">
        <v>18</v>
      </c>
      <c r="I231" s="1" t="s">
        <v>7309</v>
      </c>
      <c r="J231" s="1" t="s">
        <v>10398</v>
      </c>
      <c r="K231" s="1" t="s">
        <v>14029</v>
      </c>
      <c r="L231" s="1" t="s">
        <v>10399</v>
      </c>
      <c r="M231" s="1" t="s">
        <v>14030</v>
      </c>
    </row>
    <row r="232" spans="1:13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10400</v>
      </c>
      <c r="G232">
        <v>270103001</v>
      </c>
      <c r="H232">
        <v>1</v>
      </c>
      <c r="I232" s="1" t="s">
        <v>7286</v>
      </c>
      <c r="J232" s="1" t="s">
        <v>10401</v>
      </c>
      <c r="K232" s="1" t="s">
        <v>14031</v>
      </c>
      <c r="L232" s="1" t="s">
        <v>10402</v>
      </c>
      <c r="M232" s="1" t="s">
        <v>14032</v>
      </c>
    </row>
    <row r="233" spans="1:13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10400</v>
      </c>
      <c r="G233">
        <v>270103002</v>
      </c>
      <c r="H233">
        <v>2</v>
      </c>
      <c r="I233" s="1" t="s">
        <v>7287</v>
      </c>
      <c r="J233" s="1" t="s">
        <v>10403</v>
      </c>
      <c r="K233" s="1" t="s">
        <v>14033</v>
      </c>
      <c r="L233" s="1" t="s">
        <v>10404</v>
      </c>
      <c r="M233" s="1" t="s">
        <v>14034</v>
      </c>
    </row>
    <row r="234" spans="1:13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10400</v>
      </c>
      <c r="G234">
        <v>270103003</v>
      </c>
      <c r="H234">
        <v>3</v>
      </c>
      <c r="I234" s="1" t="s">
        <v>7288</v>
      </c>
      <c r="J234" s="1" t="s">
        <v>10405</v>
      </c>
      <c r="K234" s="1" t="s">
        <v>14035</v>
      </c>
      <c r="L234" s="1" t="s">
        <v>10406</v>
      </c>
      <c r="M234" s="1" t="s">
        <v>14036</v>
      </c>
    </row>
    <row r="235" spans="1:13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10400</v>
      </c>
      <c r="G235">
        <v>270103004</v>
      </c>
      <c r="H235">
        <v>4</v>
      </c>
      <c r="I235" s="1" t="s">
        <v>7289</v>
      </c>
      <c r="J235" s="1" t="s">
        <v>10407</v>
      </c>
      <c r="K235" s="1" t="s">
        <v>14037</v>
      </c>
      <c r="L235" s="1" t="s">
        <v>10408</v>
      </c>
      <c r="M235" s="1" t="s">
        <v>14038</v>
      </c>
    </row>
    <row r="236" spans="1:13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10400</v>
      </c>
      <c r="G236">
        <v>270103005</v>
      </c>
      <c r="H236">
        <v>5</v>
      </c>
      <c r="I236" s="1" t="s">
        <v>7290</v>
      </c>
      <c r="J236" s="1" t="s">
        <v>10409</v>
      </c>
      <c r="K236" s="1" t="s">
        <v>14039</v>
      </c>
      <c r="L236" s="1" t="s">
        <v>10410</v>
      </c>
      <c r="M236" s="1" t="s">
        <v>14040</v>
      </c>
    </row>
    <row r="237" spans="1:13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10400</v>
      </c>
      <c r="G237">
        <v>270103006</v>
      </c>
      <c r="H237">
        <v>6</v>
      </c>
      <c r="I237" s="1" t="s">
        <v>7291</v>
      </c>
      <c r="J237" s="1" t="s">
        <v>10411</v>
      </c>
      <c r="K237" s="1" t="s">
        <v>14041</v>
      </c>
      <c r="L237" s="1" t="s">
        <v>10412</v>
      </c>
      <c r="M237" s="1" t="s">
        <v>14042</v>
      </c>
    </row>
    <row r="238" spans="1:13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10400</v>
      </c>
      <c r="G238">
        <v>270103007</v>
      </c>
      <c r="H238">
        <v>7</v>
      </c>
      <c r="I238" s="1" t="s">
        <v>10515</v>
      </c>
      <c r="J238" s="1" t="s">
        <v>10516</v>
      </c>
      <c r="K238" s="1" t="s">
        <v>14043</v>
      </c>
      <c r="L238" s="1" t="s">
        <v>10517</v>
      </c>
      <c r="M238" s="1" t="s">
        <v>14044</v>
      </c>
    </row>
    <row r="239" spans="1:13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10400</v>
      </c>
      <c r="G239">
        <v>270103008</v>
      </c>
      <c r="H239">
        <v>8</v>
      </c>
      <c r="I239" s="1" t="s">
        <v>10518</v>
      </c>
      <c r="J239" s="1" t="s">
        <v>10519</v>
      </c>
      <c r="K239" s="1" t="s">
        <v>14045</v>
      </c>
      <c r="L239" s="1" t="s">
        <v>10520</v>
      </c>
      <c r="M239" s="1" t="s">
        <v>14046</v>
      </c>
    </row>
    <row r="240" spans="1:13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10413</v>
      </c>
      <c r="K240" s="1" t="s">
        <v>14047</v>
      </c>
      <c r="L240" s="1" t="s">
        <v>10414</v>
      </c>
      <c r="M240" s="1" t="s">
        <v>14048</v>
      </c>
    </row>
    <row r="241" spans="1:13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10415</v>
      </c>
      <c r="K241" s="1" t="s">
        <v>14049</v>
      </c>
      <c r="L241" s="1" t="s">
        <v>10416</v>
      </c>
      <c r="M241" s="1" t="s">
        <v>14050</v>
      </c>
    </row>
    <row r="242" spans="1:13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10417</v>
      </c>
      <c r="K242" s="1" t="s">
        <v>14051</v>
      </c>
      <c r="L242" s="1" t="s">
        <v>10418</v>
      </c>
      <c r="M242" s="1" t="s">
        <v>14052</v>
      </c>
    </row>
    <row r="243" spans="1:13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10419</v>
      </c>
      <c r="K243" s="1" t="s">
        <v>14053</v>
      </c>
      <c r="L243" s="1" t="s">
        <v>10420</v>
      </c>
      <c r="M243" s="1" t="s">
        <v>14054</v>
      </c>
    </row>
    <row r="244" spans="1:13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10521</v>
      </c>
      <c r="K244" s="1" t="s">
        <v>14055</v>
      </c>
      <c r="L244" s="1" t="s">
        <v>10522</v>
      </c>
      <c r="M244" s="1" t="s">
        <v>14056</v>
      </c>
    </row>
    <row r="245" spans="1:13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10523</v>
      </c>
      <c r="K245" s="1" t="s">
        <v>14057</v>
      </c>
      <c r="L245" s="1" t="s">
        <v>10524</v>
      </c>
      <c r="M245" s="1" t="s">
        <v>14058</v>
      </c>
    </row>
    <row r="246" spans="1:13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10421</v>
      </c>
      <c r="K246" s="1" t="s">
        <v>14059</v>
      </c>
      <c r="L246" s="1" t="s">
        <v>10422</v>
      </c>
      <c r="M246" s="1" t="s">
        <v>14060</v>
      </c>
    </row>
    <row r="247" spans="1:13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10423</v>
      </c>
      <c r="J247" s="1" t="s">
        <v>10424</v>
      </c>
      <c r="K247" s="1" t="s">
        <v>14061</v>
      </c>
      <c r="L247" s="1" t="s">
        <v>10425</v>
      </c>
      <c r="M247" s="1" t="s">
        <v>14062</v>
      </c>
    </row>
    <row r="248" spans="1:13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10426</v>
      </c>
      <c r="G248">
        <v>270107001</v>
      </c>
      <c r="H248">
        <v>1</v>
      </c>
      <c r="I248" s="1" t="s">
        <v>10427</v>
      </c>
      <c r="J248" s="1" t="s">
        <v>10428</v>
      </c>
      <c r="K248" s="1" t="s">
        <v>14063</v>
      </c>
      <c r="L248" s="1" t="s">
        <v>10429</v>
      </c>
      <c r="M248" s="1" t="s">
        <v>14064</v>
      </c>
    </row>
    <row r="249" spans="1:13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10426</v>
      </c>
      <c r="G249">
        <v>270107002</v>
      </c>
      <c r="H249">
        <v>2</v>
      </c>
      <c r="I249" s="1" t="s">
        <v>10430</v>
      </c>
      <c r="J249" s="1" t="s">
        <v>10431</v>
      </c>
      <c r="K249" s="1" t="s">
        <v>14065</v>
      </c>
      <c r="L249" s="1" t="s">
        <v>10432</v>
      </c>
      <c r="M249" s="1" t="s">
        <v>14066</v>
      </c>
    </row>
    <row r="250" spans="1:13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10426</v>
      </c>
      <c r="G250">
        <v>270107003</v>
      </c>
      <c r="H250">
        <v>3</v>
      </c>
      <c r="I250" s="1" t="s">
        <v>7292</v>
      </c>
      <c r="J250" s="1" t="s">
        <v>10433</v>
      </c>
      <c r="K250" s="1" t="s">
        <v>14067</v>
      </c>
      <c r="L250" s="1" t="s">
        <v>10434</v>
      </c>
      <c r="M250" s="1" t="s">
        <v>14068</v>
      </c>
    </row>
    <row r="251" spans="1:13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10426</v>
      </c>
      <c r="G251">
        <v>270107004</v>
      </c>
      <c r="H251">
        <v>4</v>
      </c>
      <c r="I251" s="1" t="s">
        <v>10435</v>
      </c>
      <c r="J251" s="1" t="s">
        <v>10436</v>
      </c>
      <c r="K251" s="1" t="s">
        <v>14069</v>
      </c>
      <c r="L251" s="1" t="s">
        <v>10437</v>
      </c>
      <c r="M251" s="1" t="s">
        <v>14070</v>
      </c>
    </row>
    <row r="252" spans="1:13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10426</v>
      </c>
      <c r="G252">
        <v>270107005</v>
      </c>
      <c r="H252">
        <v>5</v>
      </c>
      <c r="I252" s="1" t="s">
        <v>10438</v>
      </c>
      <c r="J252" s="1" t="s">
        <v>10439</v>
      </c>
      <c r="K252" s="1" t="s">
        <v>14071</v>
      </c>
      <c r="L252" s="1" t="s">
        <v>10440</v>
      </c>
      <c r="M252" s="1" t="s">
        <v>14072</v>
      </c>
    </row>
    <row r="253" spans="1:13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10426</v>
      </c>
      <c r="G253">
        <v>270107006</v>
      </c>
      <c r="H253">
        <v>6</v>
      </c>
      <c r="I253" s="1" t="s">
        <v>10441</v>
      </c>
      <c r="J253" s="1" t="s">
        <v>10442</v>
      </c>
      <c r="K253" s="1" t="s">
        <v>14073</v>
      </c>
      <c r="L253" s="1" t="s">
        <v>10443</v>
      </c>
      <c r="M253" s="1" t="s">
        <v>14074</v>
      </c>
    </row>
    <row r="254" spans="1:13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10426</v>
      </c>
      <c r="G254">
        <v>270107007</v>
      </c>
      <c r="H254">
        <v>7</v>
      </c>
      <c r="I254" s="1" t="s">
        <v>10444</v>
      </c>
      <c r="J254" s="1" t="s">
        <v>10445</v>
      </c>
      <c r="K254" s="1" t="s">
        <v>14075</v>
      </c>
      <c r="L254" s="1" t="s">
        <v>10446</v>
      </c>
      <c r="M254" s="1" t="s">
        <v>14076</v>
      </c>
    </row>
    <row r="255" spans="1:13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10447</v>
      </c>
      <c r="G255">
        <v>270108001</v>
      </c>
      <c r="H255">
        <v>1</v>
      </c>
      <c r="I255" s="1" t="s">
        <v>10448</v>
      </c>
      <c r="J255" s="1" t="s">
        <v>10449</v>
      </c>
      <c r="K255" s="1" t="s">
        <v>14077</v>
      </c>
      <c r="L255" s="1" t="s">
        <v>10450</v>
      </c>
      <c r="M255" s="1" t="s">
        <v>14078</v>
      </c>
    </row>
    <row r="256" spans="1:13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10447</v>
      </c>
      <c r="G256">
        <v>270108002</v>
      </c>
      <c r="H256">
        <v>2</v>
      </c>
      <c r="I256" s="1" t="s">
        <v>10451</v>
      </c>
      <c r="J256" s="1" t="s">
        <v>10452</v>
      </c>
      <c r="K256" s="1" t="s">
        <v>14079</v>
      </c>
      <c r="L256" s="1" t="s">
        <v>10453</v>
      </c>
      <c r="M256" s="1" t="s">
        <v>14080</v>
      </c>
    </row>
    <row r="257" spans="1:13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10447</v>
      </c>
      <c r="G257">
        <v>270108003</v>
      </c>
      <c r="H257">
        <v>3</v>
      </c>
      <c r="I257" s="1" t="s">
        <v>10454</v>
      </c>
      <c r="J257" s="1" t="s">
        <v>10455</v>
      </c>
      <c r="K257" s="1" t="s">
        <v>14081</v>
      </c>
      <c r="L257" s="1" t="s">
        <v>10456</v>
      </c>
      <c r="M257" s="1" t="s">
        <v>14082</v>
      </c>
    </row>
    <row r="258" spans="1:13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10447</v>
      </c>
      <c r="G258">
        <v>270108004</v>
      </c>
      <c r="H258">
        <v>4</v>
      </c>
      <c r="I258" s="1" t="s">
        <v>10457</v>
      </c>
      <c r="J258" s="1" t="s">
        <v>10458</v>
      </c>
      <c r="K258" s="1" t="s">
        <v>14083</v>
      </c>
      <c r="L258" s="1" t="s">
        <v>10459</v>
      </c>
      <c r="M258" s="1" t="s">
        <v>14084</v>
      </c>
    </row>
    <row r="259" spans="1:13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10447</v>
      </c>
      <c r="G259">
        <v>270108005</v>
      </c>
      <c r="H259">
        <v>5</v>
      </c>
      <c r="I259" s="1" t="s">
        <v>10460</v>
      </c>
      <c r="J259" s="1" t="s">
        <v>10461</v>
      </c>
      <c r="K259" s="1" t="s">
        <v>14085</v>
      </c>
      <c r="L259" s="1" t="s">
        <v>10462</v>
      </c>
      <c r="M259" s="1" t="s">
        <v>14086</v>
      </c>
    </row>
    <row r="260" spans="1:13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10447</v>
      </c>
      <c r="G260">
        <v>270108006</v>
      </c>
      <c r="H260">
        <v>6</v>
      </c>
      <c r="I260" s="1" t="s">
        <v>10463</v>
      </c>
      <c r="J260" s="1" t="s">
        <v>10464</v>
      </c>
      <c r="K260" s="1" t="s">
        <v>14087</v>
      </c>
      <c r="L260" s="1" t="s">
        <v>10465</v>
      </c>
      <c r="M260" s="1" t="s">
        <v>14088</v>
      </c>
    </row>
    <row r="261" spans="1:13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10447</v>
      </c>
      <c r="G261">
        <v>270108007</v>
      </c>
      <c r="H261">
        <v>7</v>
      </c>
      <c r="I261" s="1" t="s">
        <v>10466</v>
      </c>
      <c r="J261" s="1" t="s">
        <v>10467</v>
      </c>
      <c r="K261" s="1" t="s">
        <v>14089</v>
      </c>
      <c r="L261" s="1" t="s">
        <v>10468</v>
      </c>
      <c r="M261" s="1" t="s">
        <v>14090</v>
      </c>
    </row>
    <row r="262" spans="1:13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10447</v>
      </c>
      <c r="G262">
        <v>270108008</v>
      </c>
      <c r="H262">
        <v>8</v>
      </c>
      <c r="I262" s="1" t="s">
        <v>10469</v>
      </c>
      <c r="J262" s="1" t="s">
        <v>10470</v>
      </c>
      <c r="K262" s="1" t="s">
        <v>14091</v>
      </c>
      <c r="L262" s="1" t="s">
        <v>10471</v>
      </c>
      <c r="M262" s="1" t="s">
        <v>14092</v>
      </c>
    </row>
    <row r="263" spans="1:13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10447</v>
      </c>
      <c r="G263">
        <v>270108009</v>
      </c>
      <c r="H263">
        <v>9</v>
      </c>
      <c r="I263" s="1" t="s">
        <v>10472</v>
      </c>
      <c r="J263" s="1" t="s">
        <v>10473</v>
      </c>
      <c r="K263" s="1" t="s">
        <v>14093</v>
      </c>
      <c r="L263" s="1" t="s">
        <v>10474</v>
      </c>
      <c r="M263" s="1" t="s">
        <v>14094</v>
      </c>
    </row>
    <row r="264" spans="1:13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10447</v>
      </c>
      <c r="G264">
        <v>270108010</v>
      </c>
      <c r="H264">
        <v>10</v>
      </c>
      <c r="I264" s="1" t="s">
        <v>10447</v>
      </c>
      <c r="J264" s="1" t="s">
        <v>10525</v>
      </c>
      <c r="K264" s="1" t="s">
        <v>14095</v>
      </c>
      <c r="L264" s="1" t="s">
        <v>10526</v>
      </c>
      <c r="M264" s="1" t="s">
        <v>14096</v>
      </c>
    </row>
    <row r="265" spans="1:13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10475</v>
      </c>
      <c r="G265">
        <v>270109001</v>
      </c>
      <c r="H265">
        <v>1</v>
      </c>
      <c r="I265" s="1" t="s">
        <v>10451</v>
      </c>
      <c r="J265" s="1" t="s">
        <v>10476</v>
      </c>
      <c r="K265" s="1" t="s">
        <v>14097</v>
      </c>
      <c r="L265" s="1" t="s">
        <v>10477</v>
      </c>
      <c r="M265" s="1" t="s">
        <v>14098</v>
      </c>
    </row>
    <row r="266" spans="1:13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10475</v>
      </c>
      <c r="G266">
        <v>270109002</v>
      </c>
      <c r="H266">
        <v>2</v>
      </c>
      <c r="I266" s="1" t="s">
        <v>10478</v>
      </c>
      <c r="J266" s="1" t="s">
        <v>10479</v>
      </c>
      <c r="K266" s="1" t="s">
        <v>14099</v>
      </c>
      <c r="L266" s="1" t="s">
        <v>10480</v>
      </c>
      <c r="M266" s="1" t="s">
        <v>14100</v>
      </c>
    </row>
    <row r="267" spans="1:13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10475</v>
      </c>
      <c r="G267">
        <v>270109003</v>
      </c>
      <c r="H267">
        <v>3</v>
      </c>
      <c r="I267" s="1" t="s">
        <v>10481</v>
      </c>
      <c r="J267" s="1" t="s">
        <v>10482</v>
      </c>
      <c r="K267" s="1" t="s">
        <v>14101</v>
      </c>
      <c r="L267" s="1" t="s">
        <v>10483</v>
      </c>
      <c r="M267" s="1" t="s">
        <v>14102</v>
      </c>
    </row>
    <row r="268" spans="1:13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10475</v>
      </c>
      <c r="G268">
        <v>270109004</v>
      </c>
      <c r="H268">
        <v>4</v>
      </c>
      <c r="I268" s="1" t="s">
        <v>10484</v>
      </c>
      <c r="J268" s="1" t="s">
        <v>10485</v>
      </c>
      <c r="K268" s="1" t="s">
        <v>14103</v>
      </c>
      <c r="L268" s="1" t="s">
        <v>10486</v>
      </c>
      <c r="M268" s="1" t="s">
        <v>14104</v>
      </c>
    </row>
    <row r="269" spans="1:13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10475</v>
      </c>
      <c r="G269">
        <v>270109005</v>
      </c>
      <c r="H269">
        <v>5</v>
      </c>
      <c r="I269" s="1" t="s">
        <v>10487</v>
      </c>
      <c r="J269" s="1" t="s">
        <v>10488</v>
      </c>
      <c r="K269" s="1" t="s">
        <v>14105</v>
      </c>
      <c r="L269" s="1" t="s">
        <v>10489</v>
      </c>
      <c r="M269" s="1" t="s">
        <v>14106</v>
      </c>
    </row>
    <row r="270" spans="1:13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10475</v>
      </c>
      <c r="G270">
        <v>270109006</v>
      </c>
      <c r="H270">
        <v>6</v>
      </c>
      <c r="I270" s="1" t="s">
        <v>10460</v>
      </c>
      <c r="J270" s="1" t="s">
        <v>10490</v>
      </c>
      <c r="K270" s="1" t="s">
        <v>14107</v>
      </c>
      <c r="L270" s="1" t="s">
        <v>10491</v>
      </c>
      <c r="M270" s="1" t="s">
        <v>14108</v>
      </c>
    </row>
    <row r="271" spans="1:13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10475</v>
      </c>
      <c r="G271">
        <v>270109007</v>
      </c>
      <c r="H271">
        <v>7</v>
      </c>
      <c r="I271" s="1" t="s">
        <v>10469</v>
      </c>
      <c r="J271" s="1" t="s">
        <v>10492</v>
      </c>
      <c r="K271" s="1" t="s">
        <v>14109</v>
      </c>
      <c r="L271" s="1" t="s">
        <v>10493</v>
      </c>
      <c r="M271" s="1" t="s">
        <v>14110</v>
      </c>
    </row>
    <row r="272" spans="1:13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10475</v>
      </c>
      <c r="G272">
        <v>270109008</v>
      </c>
      <c r="H272">
        <v>8</v>
      </c>
      <c r="I272" s="1" t="s">
        <v>984</v>
      </c>
      <c r="J272" s="1" t="s">
        <v>10494</v>
      </c>
      <c r="K272" s="1" t="s">
        <v>14111</v>
      </c>
      <c r="L272" s="1" t="s">
        <v>10495</v>
      </c>
      <c r="M272" s="1" t="s">
        <v>14112</v>
      </c>
    </row>
    <row r="273" spans="1:13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10475</v>
      </c>
      <c r="G273">
        <v>270109009</v>
      </c>
      <c r="H273">
        <v>9</v>
      </c>
      <c r="I273" s="1" t="s">
        <v>10496</v>
      </c>
      <c r="J273" s="1" t="s">
        <v>10497</v>
      </c>
      <c r="K273" s="1" t="s">
        <v>14113</v>
      </c>
      <c r="L273" s="1" t="s">
        <v>10498</v>
      </c>
      <c r="M273" s="1" t="s">
        <v>14114</v>
      </c>
    </row>
    <row r="274" spans="1:13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10475</v>
      </c>
      <c r="G274">
        <v>270109010</v>
      </c>
      <c r="H274">
        <v>10</v>
      </c>
      <c r="I274" s="1" t="s">
        <v>10475</v>
      </c>
      <c r="J274" s="1" t="s">
        <v>10527</v>
      </c>
      <c r="K274" s="1" t="s">
        <v>14115</v>
      </c>
      <c r="L274" s="1" t="s">
        <v>10528</v>
      </c>
      <c r="M274" s="1" t="s">
        <v>14116</v>
      </c>
    </row>
    <row r="275" spans="1:13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14117</v>
      </c>
      <c r="G275">
        <v>270110001</v>
      </c>
      <c r="H275">
        <v>1</v>
      </c>
      <c r="I275" s="1" t="s">
        <v>14118</v>
      </c>
      <c r="J275" s="1" t="s">
        <v>14119</v>
      </c>
      <c r="K275" s="1" t="s">
        <v>14120</v>
      </c>
      <c r="L275" s="1" t="s">
        <v>14121</v>
      </c>
      <c r="M275" s="1" t="s">
        <v>14122</v>
      </c>
    </row>
    <row r="276" spans="1:13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14117</v>
      </c>
      <c r="G276">
        <v>270110002</v>
      </c>
      <c r="H276">
        <v>2</v>
      </c>
      <c r="I276" s="1" t="s">
        <v>14123</v>
      </c>
      <c r="J276" s="1" t="s">
        <v>14124</v>
      </c>
      <c r="K276" s="1" t="s">
        <v>14125</v>
      </c>
      <c r="L276" s="1" t="s">
        <v>14126</v>
      </c>
      <c r="M276" s="1" t="s">
        <v>14127</v>
      </c>
    </row>
    <row r="277" spans="1:13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14117</v>
      </c>
      <c r="G277">
        <v>270110003</v>
      </c>
      <c r="H277">
        <v>3</v>
      </c>
      <c r="I277" s="1" t="s">
        <v>14128</v>
      </c>
      <c r="J277" s="1" t="s">
        <v>14129</v>
      </c>
      <c r="K277" s="1" t="s">
        <v>14130</v>
      </c>
      <c r="L277" s="1" t="s">
        <v>14131</v>
      </c>
      <c r="M277" s="1" t="s">
        <v>14132</v>
      </c>
    </row>
    <row r="278" spans="1:13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14133</v>
      </c>
      <c r="G278">
        <v>270111001</v>
      </c>
      <c r="H278">
        <v>1</v>
      </c>
      <c r="I278" s="1" t="s">
        <v>14134</v>
      </c>
      <c r="J278" s="1" t="s">
        <v>14135</v>
      </c>
      <c r="K278" s="1" t="s">
        <v>14136</v>
      </c>
      <c r="L278" s="1" t="s">
        <v>14137</v>
      </c>
      <c r="M278" s="1" t="s">
        <v>14138</v>
      </c>
    </row>
    <row r="279" spans="1:13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14133</v>
      </c>
      <c r="G279">
        <v>270111002</v>
      </c>
      <c r="H279">
        <v>2</v>
      </c>
      <c r="I279" s="1" t="s">
        <v>14139</v>
      </c>
      <c r="J279" s="1" t="s">
        <v>14140</v>
      </c>
      <c r="K279" s="1" t="s">
        <v>14141</v>
      </c>
      <c r="L279" s="1" t="s">
        <v>14142</v>
      </c>
      <c r="M279" s="1" t="s">
        <v>14143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H13" sqref="H13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53A-EEA3-4ACD-9A4D-37DCD03985C3}">
  <sheetPr>
    <tabColor rgb="FFCC0066"/>
  </sheetPr>
  <dimension ref="A1:B5"/>
  <sheetViews>
    <sheetView workbookViewId="0">
      <selection activeCell="E18" sqref="E18"/>
    </sheetView>
  </sheetViews>
  <sheetFormatPr baseColWidth="10" defaultRowHeight="14.4" x14ac:dyDescent="0.3"/>
  <cols>
    <col min="2" max="2" width="13.77734375" bestFit="1" customWidth="1"/>
  </cols>
  <sheetData>
    <row r="1" spans="1:2" ht="24" x14ac:dyDescent="0.3">
      <c r="A1" s="79" t="s">
        <v>10534</v>
      </c>
      <c r="B1" s="80" t="s">
        <v>10535</v>
      </c>
    </row>
    <row r="2" spans="1:2" x14ac:dyDescent="0.3">
      <c r="A2" s="81">
        <v>1</v>
      </c>
      <c r="B2" s="77" t="s">
        <v>10537</v>
      </c>
    </row>
    <row r="3" spans="1:2" x14ac:dyDescent="0.3">
      <c r="A3" s="81">
        <v>2</v>
      </c>
      <c r="B3" s="77" t="s">
        <v>10538</v>
      </c>
    </row>
    <row r="4" spans="1:2" x14ac:dyDescent="0.3">
      <c r="A4" s="81">
        <v>3</v>
      </c>
      <c r="B4" s="77" t="s">
        <v>10264</v>
      </c>
    </row>
    <row r="5" spans="1:2" x14ac:dyDescent="0.3">
      <c r="A5" s="81">
        <v>4</v>
      </c>
      <c r="B5" s="77" t="s">
        <v>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P1" sqref="P1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10572</v>
      </c>
      <c r="L2" s="8" t="s">
        <v>6342</v>
      </c>
      <c r="M2" s="6"/>
      <c r="N2" s="6"/>
      <c r="O2" s="9" t="s">
        <v>10573</v>
      </c>
      <c r="P2" s="9" t="s">
        <v>6345</v>
      </c>
      <c r="Q2" s="6"/>
      <c r="R2" s="6"/>
      <c r="S2" s="10" t="s">
        <v>10574</v>
      </c>
      <c r="T2" s="10" t="s">
        <v>10575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10661</v>
      </c>
      <c r="S3" s="16">
        <v>1</v>
      </c>
      <c r="T3" t="s">
        <v>10665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10363</v>
      </c>
      <c r="O4" s="16">
        <v>270102002</v>
      </c>
      <c r="P4" t="s">
        <v>7293</v>
      </c>
      <c r="S4" s="16">
        <v>2</v>
      </c>
      <c r="T4" t="s">
        <v>10666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10400</v>
      </c>
      <c r="O5" s="16">
        <v>270102014</v>
      </c>
      <c r="P5" t="s">
        <v>7305</v>
      </c>
      <c r="S5" s="16">
        <v>3</v>
      </c>
      <c r="T5" t="s">
        <v>10667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10668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10669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10670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10671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10672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10673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10674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10675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10676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10677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10678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10679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10680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10681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10682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10683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10684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10685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10686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10687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10688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10689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10690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10691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10692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10693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10694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10695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10696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10697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10698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10699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10700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10701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10702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10703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10704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10705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10706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10707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10708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10709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10710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10711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10712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10713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10714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10715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10716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10717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10718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10719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10720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10721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10722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10723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10724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10725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10726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10727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10728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10729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10730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10731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10732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10733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10734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10735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10736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10737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10738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10739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10740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10741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10742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10743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10744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10745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10746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8" t="e">
        <f>+VLOOKUP(Comuna[[#This Row],[Cod_comuna]],Codigos_comunas[],3,0)</f>
        <v>#N/A</v>
      </c>
    </row>
    <row r="182" spans="6:8" x14ac:dyDescent="0.3">
      <c r="F182" s="16"/>
      <c r="H182" s="78" t="e">
        <f>+VLOOKUP(Comuna[[#This Row],[Cod_comuna]],Codigos_comunas[],3,0)</f>
        <v>#N/A</v>
      </c>
    </row>
    <row r="183" spans="6:8" x14ac:dyDescent="0.3">
      <c r="F183" s="16"/>
      <c r="H183" s="78" t="e">
        <f>+VLOOKUP(Comuna[[#This Row],[Cod_comuna]],Codigos_comunas[],3,0)</f>
        <v>#N/A</v>
      </c>
    </row>
    <row r="184" spans="6:8" x14ac:dyDescent="0.3">
      <c r="F184" s="16"/>
      <c r="H184" s="78" t="e">
        <f>+VLOOKUP(Comuna[[#This Row],[Cod_comuna]],Codigos_comunas[],3,0)</f>
        <v>#N/A</v>
      </c>
    </row>
    <row r="185" spans="6:8" x14ac:dyDescent="0.3">
      <c r="F185" s="16"/>
      <c r="H185" s="78" t="e">
        <f>+VLOOKUP(Comuna[[#This Row],[Cod_comuna]],Codigos_comunas[],3,0)</f>
        <v>#N/A</v>
      </c>
    </row>
    <row r="186" spans="6:8" x14ac:dyDescent="0.3">
      <c r="F186" s="16"/>
      <c r="H186" s="78" t="e">
        <f>+VLOOKUP(Comuna[[#This Row],[Cod_comuna]],Codigos_comunas[],3,0)</f>
        <v>#N/A</v>
      </c>
    </row>
    <row r="187" spans="6:8" x14ac:dyDescent="0.3">
      <c r="F187" s="16"/>
      <c r="H187" s="78" t="e">
        <f>+VLOOKUP(Comuna[[#This Row],[Cod_comuna]],Codigos_comunas[],3,0)</f>
        <v>#N/A</v>
      </c>
    </row>
    <row r="188" spans="6:8" x14ac:dyDescent="0.3">
      <c r="F188" s="16"/>
      <c r="H188" s="78" t="e">
        <f>+VLOOKUP(Comuna[[#This Row],[Cod_comuna]],Codigos_comunas[],3,0)</f>
        <v>#N/A</v>
      </c>
    </row>
    <row r="189" spans="6:8" x14ac:dyDescent="0.3">
      <c r="F189" s="16"/>
      <c r="H189" s="78" t="e">
        <f>+VLOOKUP(Comuna[[#This Row],[Cod_comuna]],Codigos_comunas[],3,0)</f>
        <v>#N/A</v>
      </c>
    </row>
    <row r="190" spans="6:8" x14ac:dyDescent="0.3">
      <c r="F190" s="16"/>
      <c r="H190" s="78" t="e">
        <f>+VLOOKUP(Comuna[[#This Row],[Cod_comuna]],Codigos_comunas[],3,0)</f>
        <v>#N/A</v>
      </c>
    </row>
    <row r="191" spans="6:8" x14ac:dyDescent="0.3">
      <c r="F191" s="16"/>
      <c r="H191" s="78" t="e">
        <f>+VLOOKUP(Comuna[[#This Row],[Cod_comuna]],Codigos_comunas[],3,0)</f>
        <v>#N/A</v>
      </c>
    </row>
    <row r="192" spans="6:8" x14ac:dyDescent="0.3">
      <c r="F192" s="16"/>
      <c r="H192" s="78" t="e">
        <f>+VLOOKUP(Comuna[[#This Row],[Cod_comuna]],Codigos_comunas[],3,0)</f>
        <v>#N/A</v>
      </c>
    </row>
    <row r="193" spans="6:8" x14ac:dyDescent="0.3">
      <c r="F193" s="16"/>
      <c r="H193" s="78" t="e">
        <f>+VLOOKUP(Comuna[[#This Row],[Cod_comuna]],Codigos_comunas[],3,0)</f>
        <v>#N/A</v>
      </c>
    </row>
    <row r="194" spans="6:8" x14ac:dyDescent="0.3">
      <c r="F194" s="16"/>
      <c r="H194" s="78" t="e">
        <f>+VLOOKUP(Comuna[[#This Row],[Cod_comuna]],Codigos_comunas[],3,0)</f>
        <v>#N/A</v>
      </c>
    </row>
    <row r="195" spans="6:8" x14ac:dyDescent="0.3">
      <c r="F195" s="16"/>
      <c r="H195" s="78" t="e">
        <f>+VLOOKUP(Comuna[[#This Row],[Cod_comuna]],Codigos_comunas[],3,0)</f>
        <v>#N/A</v>
      </c>
    </row>
    <row r="196" spans="6:8" x14ac:dyDescent="0.3">
      <c r="F196" s="16"/>
      <c r="H196" s="78" t="e">
        <f>+VLOOKUP(Comuna[[#This Row],[Cod_comuna]],Codigos_comunas[],3,0)</f>
        <v>#N/A</v>
      </c>
    </row>
    <row r="197" spans="6:8" x14ac:dyDescent="0.3">
      <c r="F197" s="16"/>
      <c r="H197" s="78" t="e">
        <f>+VLOOKUP(Comuna[[#This Row],[Cod_comuna]],Codigos_comunas[],3,0)</f>
        <v>#N/A</v>
      </c>
    </row>
    <row r="198" spans="6:8" x14ac:dyDescent="0.3">
      <c r="F198" s="16"/>
      <c r="H198" s="78" t="e">
        <f>+VLOOKUP(Comuna[[#This Row],[Cod_comuna]],Codigos_comunas[],3,0)</f>
        <v>#N/A</v>
      </c>
    </row>
    <row r="199" spans="6:8" x14ac:dyDescent="0.3">
      <c r="F199" s="16"/>
      <c r="H199" s="78" t="e">
        <f>+VLOOKUP(Comuna[[#This Row],[Cod_comuna]],Codigos_comunas[],3,0)</f>
        <v>#N/A</v>
      </c>
    </row>
    <row r="200" spans="6:8" x14ac:dyDescent="0.3">
      <c r="F200" s="16"/>
      <c r="H200" s="78" t="e">
        <f>+VLOOKUP(Comuna[[#This Row],[Cod_comuna]],Codigos_comunas[],3,0)</f>
        <v>#N/A</v>
      </c>
    </row>
    <row r="201" spans="6:8" x14ac:dyDescent="0.3">
      <c r="F201" s="16"/>
      <c r="H201" s="78" t="e">
        <f>+VLOOKUP(Comuna[[#This Row],[Cod_comuna]],Codigos_comunas[],3,0)</f>
        <v>#N/A</v>
      </c>
    </row>
    <row r="202" spans="6:8" x14ac:dyDescent="0.3">
      <c r="F202" s="16"/>
      <c r="H202" s="78" t="e">
        <f>+VLOOKUP(Comuna[[#This Row],[Cod_comuna]],Codigos_comunas[],3,0)</f>
        <v>#N/A</v>
      </c>
    </row>
    <row r="203" spans="6:8" x14ac:dyDescent="0.3">
      <c r="F203" s="16"/>
      <c r="H203" s="78" t="e">
        <f>+VLOOKUP(Comuna[[#This Row],[Cod_comuna]],Codigos_comunas[],3,0)</f>
        <v>#N/A</v>
      </c>
    </row>
    <row r="204" spans="6:8" x14ac:dyDescent="0.3">
      <c r="F204" s="16"/>
      <c r="H204" s="78" t="e">
        <f>+VLOOKUP(Comuna[[#This Row],[Cod_comuna]],Codigos_comunas[],3,0)</f>
        <v>#N/A</v>
      </c>
    </row>
    <row r="205" spans="6:8" x14ac:dyDescent="0.3">
      <c r="F205" s="16"/>
      <c r="H205" s="78" t="e">
        <f>+VLOOKUP(Comuna[[#This Row],[Cod_comuna]],Codigos_comunas[],3,0)</f>
        <v>#N/A</v>
      </c>
    </row>
    <row r="206" spans="6:8" x14ac:dyDescent="0.3">
      <c r="F206" s="16"/>
      <c r="H206" s="78" t="e">
        <f>+VLOOKUP(Comuna[[#This Row],[Cod_comuna]],Codigos_comunas[],3,0)</f>
        <v>#N/A</v>
      </c>
    </row>
    <row r="207" spans="6:8" x14ac:dyDescent="0.3">
      <c r="F207" s="16"/>
      <c r="H207" s="78" t="e">
        <f>+VLOOKUP(Comuna[[#This Row],[Cod_comuna]],Codigos_comunas[],3,0)</f>
        <v>#N/A</v>
      </c>
    </row>
    <row r="208" spans="6:8" x14ac:dyDescent="0.3">
      <c r="F208" s="16"/>
      <c r="H208" s="78" t="e">
        <f>+VLOOKUP(Comuna[[#This Row],[Cod_comuna]],Codigos_comunas[],3,0)</f>
        <v>#N/A</v>
      </c>
    </row>
    <row r="209" spans="6:8" x14ac:dyDescent="0.3">
      <c r="F209" s="16"/>
      <c r="H209" s="78" t="e">
        <f>+VLOOKUP(Comuna[[#This Row],[Cod_comuna]],Codigos_comunas[],3,0)</f>
        <v>#N/A</v>
      </c>
    </row>
    <row r="210" spans="6:8" x14ac:dyDescent="0.3">
      <c r="F210" s="16"/>
      <c r="H210" s="78" t="e">
        <f>+VLOOKUP(Comuna[[#This Row],[Cod_comuna]],Codigos_comunas[],3,0)</f>
        <v>#N/A</v>
      </c>
    </row>
    <row r="211" spans="6:8" x14ac:dyDescent="0.3">
      <c r="F211" s="16"/>
      <c r="H211" s="78" t="e">
        <f>+VLOOKUP(Comuna[[#This Row],[Cod_comuna]],Codigos_comunas[],3,0)</f>
        <v>#N/A</v>
      </c>
    </row>
    <row r="212" spans="6:8" x14ac:dyDescent="0.3">
      <c r="F212" s="16"/>
      <c r="H212" s="78" t="e">
        <f>+VLOOKUP(Comuna[[#This Row],[Cod_comuna]],Codigos_comunas[],3,0)</f>
        <v>#N/A</v>
      </c>
    </row>
    <row r="213" spans="6:8" x14ac:dyDescent="0.3">
      <c r="F213" s="16"/>
      <c r="H213" s="78" t="e">
        <f>+VLOOKUP(Comuna[[#This Row],[Cod_comuna]],Codigos_comunas[],3,0)</f>
        <v>#N/A</v>
      </c>
    </row>
    <row r="214" spans="6:8" x14ac:dyDescent="0.3">
      <c r="F214" s="16"/>
      <c r="H214" s="78" t="e">
        <f>+VLOOKUP(Comuna[[#This Row],[Cod_comuna]],Codigos_comunas[],3,0)</f>
        <v>#N/A</v>
      </c>
    </row>
    <row r="215" spans="6:8" x14ac:dyDescent="0.3">
      <c r="F215" s="16"/>
      <c r="H215" s="78" t="e">
        <f>+VLOOKUP(Comuna[[#This Row],[Cod_comuna]],Codigos_comunas[],3,0)</f>
        <v>#N/A</v>
      </c>
    </row>
    <row r="216" spans="6:8" x14ac:dyDescent="0.3">
      <c r="F216" s="16"/>
      <c r="H216" s="78" t="e">
        <f>+VLOOKUP(Comuna[[#This Row],[Cod_comuna]],Codigos_comunas[],3,0)</f>
        <v>#N/A</v>
      </c>
    </row>
    <row r="217" spans="6:8" x14ac:dyDescent="0.3">
      <c r="F217" s="16"/>
      <c r="H217" s="78" t="e">
        <f>+VLOOKUP(Comuna[[#This Row],[Cod_comuna]],Codigos_comunas[],3,0)</f>
        <v>#N/A</v>
      </c>
    </row>
    <row r="218" spans="6:8" x14ac:dyDescent="0.3">
      <c r="F218" s="16"/>
      <c r="H218" s="78" t="e">
        <f>+VLOOKUP(Comuna[[#This Row],[Cod_comuna]],Codigos_comunas[],3,0)</f>
        <v>#N/A</v>
      </c>
    </row>
    <row r="219" spans="6:8" x14ac:dyDescent="0.3">
      <c r="F219" s="16"/>
      <c r="H219" s="78" t="e">
        <f>+VLOOKUP(Comuna[[#This Row],[Cod_comuna]],Codigos_comunas[],3,0)</f>
        <v>#N/A</v>
      </c>
    </row>
    <row r="220" spans="6:8" x14ac:dyDescent="0.3">
      <c r="F220" s="16"/>
      <c r="H220" s="78" t="e">
        <f>+VLOOKUP(Comuna[[#This Row],[Cod_comuna]],Codigos_comunas[],3,0)</f>
        <v>#N/A</v>
      </c>
    </row>
    <row r="221" spans="6:8" x14ac:dyDescent="0.3">
      <c r="F221" s="16"/>
      <c r="H221" s="78" t="e">
        <f>+VLOOKUP(Comuna[[#This Row],[Cod_comuna]],Codigos_comunas[],3,0)</f>
        <v>#N/A</v>
      </c>
    </row>
    <row r="222" spans="6:8" x14ac:dyDescent="0.3">
      <c r="F222" s="16"/>
      <c r="H222" s="78" t="e">
        <f>+VLOOKUP(Comuna[[#This Row],[Cod_comuna]],Codigos_comunas[],3,0)</f>
        <v>#N/A</v>
      </c>
    </row>
    <row r="223" spans="6:8" x14ac:dyDescent="0.3">
      <c r="F223" s="16"/>
      <c r="H223" s="78" t="e">
        <f>+VLOOKUP(Comuna[[#This Row],[Cod_comuna]],Codigos_comunas[],3,0)</f>
        <v>#N/A</v>
      </c>
    </row>
    <row r="224" spans="6:8" x14ac:dyDescent="0.3">
      <c r="F224" s="16"/>
      <c r="H224" s="78" t="e">
        <f>+VLOOKUP(Comuna[[#This Row],[Cod_comuna]],Codigos_comunas[],3,0)</f>
        <v>#N/A</v>
      </c>
    </row>
    <row r="225" spans="6:8" x14ac:dyDescent="0.3">
      <c r="F225" s="16"/>
      <c r="H225" s="78" t="e">
        <f>+VLOOKUP(Comuna[[#This Row],[Cod_comuna]],Codigos_comunas[],3,0)</f>
        <v>#N/A</v>
      </c>
    </row>
    <row r="226" spans="6:8" x14ac:dyDescent="0.3">
      <c r="F226" s="16"/>
      <c r="H226" s="78" t="e">
        <f>+VLOOKUP(Comuna[[#This Row],[Cod_comuna]],Codigos_comunas[],3,0)</f>
        <v>#N/A</v>
      </c>
    </row>
    <row r="227" spans="6:8" x14ac:dyDescent="0.3">
      <c r="F227" s="16"/>
      <c r="H227" s="78" t="e">
        <f>+VLOOKUP(Comuna[[#This Row],[Cod_comuna]],Codigos_comunas[],3,0)</f>
        <v>#N/A</v>
      </c>
    </row>
    <row r="228" spans="6:8" x14ac:dyDescent="0.3">
      <c r="F228" s="16"/>
      <c r="H228" s="78" t="e">
        <f>+VLOOKUP(Comuna[[#This Row],[Cod_comuna]],Codigos_comunas[],3,0)</f>
        <v>#N/A</v>
      </c>
    </row>
    <row r="229" spans="6:8" x14ac:dyDescent="0.3">
      <c r="F229" s="16"/>
      <c r="H229" s="78" t="e">
        <f>+VLOOKUP(Comuna[[#This Row],[Cod_comuna]],Codigos_comunas[],3,0)</f>
        <v>#N/A</v>
      </c>
    </row>
    <row r="230" spans="6:8" x14ac:dyDescent="0.3">
      <c r="F230" s="16"/>
      <c r="H230" s="78" t="e">
        <f>+VLOOKUP(Comuna[[#This Row],[Cod_comuna]],Codigos_comunas[],3,0)</f>
        <v>#N/A</v>
      </c>
    </row>
    <row r="231" spans="6:8" x14ac:dyDescent="0.3">
      <c r="F231" s="16"/>
      <c r="H231" s="78" t="e">
        <f>+VLOOKUP(Comuna[[#This Row],[Cod_comuna]],Codigos_comunas[],3,0)</f>
        <v>#N/A</v>
      </c>
    </row>
    <row r="232" spans="6:8" x14ac:dyDescent="0.3">
      <c r="F232" s="16"/>
      <c r="H232" s="78" t="e">
        <f>+VLOOKUP(Comuna[[#This Row],[Cod_comuna]],Codigos_comunas[],3,0)</f>
        <v>#N/A</v>
      </c>
    </row>
    <row r="233" spans="6:8" x14ac:dyDescent="0.3">
      <c r="F233" s="16"/>
      <c r="H233" s="78" t="e">
        <f>+VLOOKUP(Comuna[[#This Row],[Cod_comuna]],Codigos_comunas[],3,0)</f>
        <v>#N/A</v>
      </c>
    </row>
    <row r="234" spans="6:8" x14ac:dyDescent="0.3">
      <c r="F234" s="16"/>
      <c r="H234" s="78" t="e">
        <f>+VLOOKUP(Comuna[[#This Row],[Cod_comuna]],Codigos_comunas[],3,0)</f>
        <v>#N/A</v>
      </c>
    </row>
    <row r="235" spans="6:8" x14ac:dyDescent="0.3">
      <c r="F235" s="16"/>
      <c r="H235" s="78" t="e">
        <f>+VLOOKUP(Comuna[[#This Row],[Cod_comuna]],Codigos_comunas[],3,0)</f>
        <v>#N/A</v>
      </c>
    </row>
    <row r="236" spans="6:8" x14ac:dyDescent="0.3">
      <c r="F236" s="16"/>
      <c r="H236" s="78" t="e">
        <f>+VLOOKUP(Comuna[[#This Row],[Cod_comuna]],Codigos_comunas[],3,0)</f>
        <v>#N/A</v>
      </c>
    </row>
    <row r="237" spans="6:8" x14ac:dyDescent="0.3">
      <c r="F237" s="16"/>
      <c r="H237" s="78" t="e">
        <f>+VLOOKUP(Comuna[[#This Row],[Cod_comuna]],Codigos_comunas[],3,0)</f>
        <v>#N/A</v>
      </c>
    </row>
    <row r="238" spans="6:8" x14ac:dyDescent="0.3">
      <c r="F238" s="16"/>
      <c r="H238" s="78" t="e">
        <f>+VLOOKUP(Comuna[[#This Row],[Cod_comuna]],Codigos_comunas[],3,0)</f>
        <v>#N/A</v>
      </c>
    </row>
    <row r="239" spans="6:8" x14ac:dyDescent="0.3">
      <c r="F239" s="16"/>
      <c r="H239" s="78" t="e">
        <f>+VLOOKUP(Comuna[[#This Row],[Cod_comuna]],Codigos_comunas[],3,0)</f>
        <v>#N/A</v>
      </c>
    </row>
    <row r="240" spans="6:8" x14ac:dyDescent="0.3">
      <c r="F240" s="16"/>
      <c r="H240" s="78" t="e">
        <f>+VLOOKUP(Comuna[[#This Row],[Cod_comuna]],Codigos_comunas[],3,0)</f>
        <v>#N/A</v>
      </c>
    </row>
    <row r="241" spans="6:8" x14ac:dyDescent="0.3">
      <c r="F241" s="16"/>
      <c r="H241" s="78" t="e">
        <f>+VLOOKUP(Comuna[[#This Row],[Cod_comuna]],Codigos_comunas[],3,0)</f>
        <v>#N/A</v>
      </c>
    </row>
    <row r="242" spans="6:8" x14ac:dyDescent="0.3">
      <c r="F242" s="16"/>
      <c r="H242" s="78" t="e">
        <f>+VLOOKUP(Comuna[[#This Row],[Cod_comuna]],Codigos_comunas[],3,0)</f>
        <v>#N/A</v>
      </c>
    </row>
    <row r="243" spans="6:8" x14ac:dyDescent="0.3">
      <c r="F243" s="16"/>
      <c r="H243" s="78" t="e">
        <f>+VLOOKUP(Comuna[[#This Row],[Cod_comuna]],Codigos_comunas[],3,0)</f>
        <v>#N/A</v>
      </c>
    </row>
    <row r="244" spans="6:8" x14ac:dyDescent="0.3">
      <c r="F244" s="16"/>
      <c r="H244" s="78" t="e">
        <f>+VLOOKUP(Comuna[[#This Row],[Cod_comuna]],Codigos_comunas[],3,0)</f>
        <v>#N/A</v>
      </c>
    </row>
    <row r="245" spans="6:8" x14ac:dyDescent="0.3">
      <c r="F245" s="16"/>
      <c r="H245" s="78" t="e">
        <f>+VLOOKUP(Comuna[[#This Row],[Cod_comuna]],Codigos_comunas[],3,0)</f>
        <v>#N/A</v>
      </c>
    </row>
    <row r="246" spans="6:8" x14ac:dyDescent="0.3">
      <c r="F246" s="16"/>
      <c r="H246" s="78" t="e">
        <f>+VLOOKUP(Comuna[[#This Row],[Cod_comuna]],Codigos_comunas[],3,0)</f>
        <v>#N/A</v>
      </c>
    </row>
    <row r="247" spans="6:8" x14ac:dyDescent="0.3">
      <c r="F247" s="16"/>
      <c r="H247" s="78" t="e">
        <f>+VLOOKUP(Comuna[[#This Row],[Cod_comuna]],Codigos_comunas[],3,0)</f>
        <v>#N/A</v>
      </c>
    </row>
    <row r="248" spans="6:8" x14ac:dyDescent="0.3">
      <c r="F248" s="16"/>
      <c r="H248" s="78" t="e">
        <f>+VLOOKUP(Comuna[[#This Row],[Cod_comuna]],Codigos_comunas[],3,0)</f>
        <v>#N/A</v>
      </c>
    </row>
    <row r="249" spans="6:8" x14ac:dyDescent="0.3">
      <c r="F249" s="16"/>
      <c r="H249" s="78" t="e">
        <f>+VLOOKUP(Comuna[[#This Row],[Cod_comuna]],Codigos_comunas[],3,0)</f>
        <v>#N/A</v>
      </c>
    </row>
    <row r="250" spans="6:8" x14ac:dyDescent="0.3">
      <c r="F250" s="16"/>
      <c r="H250" s="78" t="e">
        <f>+VLOOKUP(Comuna[[#This Row],[Cod_comuna]],Codigos_comunas[],3,0)</f>
        <v>#N/A</v>
      </c>
    </row>
    <row r="251" spans="6:8" x14ac:dyDescent="0.3">
      <c r="F251" s="16"/>
      <c r="H251" s="78" t="e">
        <f>+VLOOKUP(Comuna[[#This Row],[Cod_comuna]],Codigos_comunas[],3,0)</f>
        <v>#N/A</v>
      </c>
    </row>
    <row r="252" spans="6:8" x14ac:dyDescent="0.3">
      <c r="F252" s="16"/>
      <c r="H252" s="78" t="e">
        <f>+VLOOKUP(Comuna[[#This Row],[Cod_comuna]],Codigos_comunas[],3,0)</f>
        <v>#N/A</v>
      </c>
    </row>
    <row r="253" spans="6:8" x14ac:dyDescent="0.3">
      <c r="F253" s="16"/>
      <c r="H253" s="78" t="e">
        <f>+VLOOKUP(Comuna[[#This Row],[Cod_comuna]],Codigos_comunas[],3,0)</f>
        <v>#N/A</v>
      </c>
    </row>
    <row r="254" spans="6:8" x14ac:dyDescent="0.3">
      <c r="F254" s="16"/>
      <c r="H254" s="78" t="e">
        <f>+VLOOKUP(Comuna[[#This Row],[Cod_comuna]],Codigos_comunas[],3,0)</f>
        <v>#N/A</v>
      </c>
    </row>
    <row r="255" spans="6:8" x14ac:dyDescent="0.3">
      <c r="F255" s="16"/>
      <c r="H255" s="78" t="e">
        <f>+VLOOKUP(Comuna[[#This Row],[Cod_comuna]],Codigos_comunas[],3,0)</f>
        <v>#N/A</v>
      </c>
    </row>
    <row r="256" spans="6:8" x14ac:dyDescent="0.3">
      <c r="F256" s="16"/>
      <c r="H256" s="78" t="e">
        <f>+VLOOKUP(Comuna[[#This Row],[Cod_comuna]],Codigos_comunas[],3,0)</f>
        <v>#N/A</v>
      </c>
    </row>
    <row r="257" spans="6:8" x14ac:dyDescent="0.3">
      <c r="F257" s="16"/>
      <c r="H257" s="78" t="e">
        <f>+VLOOKUP(Comuna[[#This Row],[Cod_comuna]],Codigos_comunas[],3,0)</f>
        <v>#N/A</v>
      </c>
    </row>
    <row r="258" spans="6:8" x14ac:dyDescent="0.3">
      <c r="F258" s="16"/>
      <c r="H258" s="78" t="e">
        <f>+VLOOKUP(Comuna[[#This Row],[Cod_comuna]],Codigos_comunas[],3,0)</f>
        <v>#N/A</v>
      </c>
    </row>
    <row r="259" spans="6:8" x14ac:dyDescent="0.3">
      <c r="F259" s="16"/>
      <c r="H259" s="78" t="e">
        <f>+VLOOKUP(Comuna[[#This Row],[Cod_comuna]],Codigos_comunas[],3,0)</f>
        <v>#N/A</v>
      </c>
    </row>
    <row r="260" spans="6:8" x14ac:dyDescent="0.3">
      <c r="F260" s="16"/>
      <c r="H260" s="78" t="e">
        <f>+VLOOKUP(Comuna[[#This Row],[Cod_comuna]],Codigos_comunas[],3,0)</f>
        <v>#N/A</v>
      </c>
    </row>
    <row r="261" spans="6:8" x14ac:dyDescent="0.3">
      <c r="F261" s="16"/>
      <c r="H261" s="78" t="e">
        <f>+VLOOKUP(Comuna[[#This Row],[Cod_comuna]],Codigos_comunas[],3,0)</f>
        <v>#N/A</v>
      </c>
    </row>
    <row r="262" spans="6:8" x14ac:dyDescent="0.3">
      <c r="F262" s="16"/>
      <c r="H262" s="78" t="e">
        <f>+VLOOKUP(Comuna[[#This Row],[Cod_comuna]],Codigos_comunas[],3,0)</f>
        <v>#N/A</v>
      </c>
    </row>
    <row r="263" spans="6:8" x14ac:dyDescent="0.3">
      <c r="F263" s="16"/>
      <c r="H263" s="78" t="e">
        <f>+VLOOKUP(Comuna[[#This Row],[Cod_comuna]],Codigos_comunas[],3,0)</f>
        <v>#N/A</v>
      </c>
    </row>
    <row r="264" spans="6:8" x14ac:dyDescent="0.3">
      <c r="F264" s="16"/>
      <c r="H264" s="78" t="e">
        <f>+VLOOKUP(Comuna[[#This Row],[Cod_comuna]],Codigos_comunas[],3,0)</f>
        <v>#N/A</v>
      </c>
    </row>
    <row r="265" spans="6:8" x14ac:dyDescent="0.3">
      <c r="F265" s="16"/>
      <c r="H265" s="78" t="e">
        <f>+VLOOKUP(Comuna[[#This Row],[Cod_comuna]],Codigos_comunas[],3,0)</f>
        <v>#N/A</v>
      </c>
    </row>
    <row r="266" spans="6:8" x14ac:dyDescent="0.3">
      <c r="F266" s="16"/>
      <c r="H266" s="78" t="e">
        <f>+VLOOKUP(Comuna[[#This Row],[Cod_comuna]],Codigos_comunas[],3,0)</f>
        <v>#N/A</v>
      </c>
    </row>
    <row r="267" spans="6:8" x14ac:dyDescent="0.3">
      <c r="F267" s="16"/>
      <c r="H267" s="78" t="e">
        <f>+VLOOKUP(Comuna[[#This Row],[Cod_comuna]],Codigos_comunas[],3,0)</f>
        <v>#N/A</v>
      </c>
    </row>
    <row r="268" spans="6:8" x14ac:dyDescent="0.3">
      <c r="F268" s="16"/>
      <c r="H268" s="78" t="e">
        <f>+VLOOKUP(Comuna[[#This Row],[Cod_comuna]],Codigos_comunas[],3,0)</f>
        <v>#N/A</v>
      </c>
    </row>
    <row r="269" spans="6:8" x14ac:dyDescent="0.3">
      <c r="F269" s="16"/>
      <c r="H269" s="78" t="e">
        <f>+VLOOKUP(Comuna[[#This Row],[Cod_comuna]],Codigos_comunas[],3,0)</f>
        <v>#N/A</v>
      </c>
    </row>
    <row r="270" spans="6:8" x14ac:dyDescent="0.3">
      <c r="F270" s="16"/>
      <c r="H270" s="78" t="e">
        <f>+VLOOKUP(Comuna[[#This Row],[Cod_comuna]],Codigos_comunas[],3,0)</f>
        <v>#N/A</v>
      </c>
    </row>
    <row r="271" spans="6:8" x14ac:dyDescent="0.3">
      <c r="F271" s="16"/>
      <c r="H271" s="78" t="e">
        <f>+VLOOKUP(Comuna[[#This Row],[Cod_comuna]],Codigos_comunas[],3,0)</f>
        <v>#N/A</v>
      </c>
    </row>
    <row r="272" spans="6:8" x14ac:dyDescent="0.3">
      <c r="F272" s="16"/>
      <c r="H272" s="78" t="e">
        <f>+VLOOKUP(Comuna[[#This Row],[Cod_comuna]],Codigos_comunas[],3,0)</f>
        <v>#N/A</v>
      </c>
    </row>
    <row r="273" spans="6:8" x14ac:dyDescent="0.3">
      <c r="F273" s="16"/>
      <c r="H273" s="78" t="e">
        <f>+VLOOKUP(Comuna[[#This Row],[Cod_comuna]],Codigos_comunas[],3,0)</f>
        <v>#N/A</v>
      </c>
    </row>
    <row r="274" spans="6:8" x14ac:dyDescent="0.3">
      <c r="F274" s="16"/>
      <c r="H274" s="78" t="e">
        <f>+VLOOKUP(Comuna[[#This Row],[Cod_comuna]],Codigos_comunas[],3,0)</f>
        <v>#N/A</v>
      </c>
    </row>
    <row r="275" spans="6:8" x14ac:dyDescent="0.3">
      <c r="F275" s="16"/>
      <c r="H275" s="78" t="e">
        <f>+VLOOKUP(Comuna[[#This Row],[Cod_comuna]],Codigos_comunas[],3,0)</f>
        <v>#N/A</v>
      </c>
    </row>
    <row r="276" spans="6:8" x14ac:dyDescent="0.3">
      <c r="F276" s="16"/>
      <c r="H276" s="78" t="e">
        <f>+VLOOKUP(Comuna[[#This Row],[Cod_comuna]],Codigos_comunas[],3,0)</f>
        <v>#N/A</v>
      </c>
    </row>
    <row r="277" spans="6:8" x14ac:dyDescent="0.3">
      <c r="F277" s="16"/>
      <c r="H277" s="78" t="e">
        <f>+VLOOKUP(Comuna[[#This Row],[Cod_comuna]],Codigos_comunas[],3,0)</f>
        <v>#N/A</v>
      </c>
    </row>
    <row r="278" spans="6:8" x14ac:dyDescent="0.3">
      <c r="F278" s="16"/>
      <c r="H278" s="78" t="e">
        <f>+VLOOKUP(Comuna[[#This Row],[Cod_comuna]],Codigos_comunas[],3,0)</f>
        <v>#N/A</v>
      </c>
    </row>
    <row r="279" spans="6:8" x14ac:dyDescent="0.3">
      <c r="F279" s="16"/>
      <c r="H279" s="78" t="e">
        <f>+VLOOKUP(Comuna[[#This Row],[Cod_comuna]],Codigos_comunas[],3,0)</f>
        <v>#N/A</v>
      </c>
    </row>
    <row r="280" spans="6:8" x14ac:dyDescent="0.3">
      <c r="F280" s="16"/>
      <c r="H280" s="78" t="e">
        <f>+VLOOKUP(Comuna[[#This Row],[Cod_comuna]],Codigos_comunas[],3,0)</f>
        <v>#N/A</v>
      </c>
    </row>
    <row r="281" spans="6:8" x14ac:dyDescent="0.3">
      <c r="F281" s="16"/>
      <c r="H281" s="78" t="e">
        <f>+VLOOKUP(Comuna[[#This Row],[Cod_comuna]],Codigos_comunas[],3,0)</f>
        <v>#N/A</v>
      </c>
    </row>
    <row r="282" spans="6:8" x14ac:dyDescent="0.3">
      <c r="F282" s="16"/>
      <c r="H282" s="78" t="e">
        <f>+VLOOKUP(Comuna[[#This Row],[Cod_comuna]],Codigos_comunas[],3,0)</f>
        <v>#N/A</v>
      </c>
    </row>
    <row r="283" spans="6:8" x14ac:dyDescent="0.3">
      <c r="F283" s="16"/>
      <c r="H283" s="78" t="e">
        <f>+VLOOKUP(Comuna[[#This Row],[Cod_comuna]],Codigos_comunas[],3,0)</f>
        <v>#N/A</v>
      </c>
    </row>
    <row r="284" spans="6:8" x14ac:dyDescent="0.3">
      <c r="F284" s="16"/>
      <c r="H284" s="78" t="e">
        <f>+VLOOKUP(Comuna[[#This Row],[Cod_comuna]],Codigos_comunas[],3,0)</f>
        <v>#N/A</v>
      </c>
    </row>
    <row r="285" spans="6:8" x14ac:dyDescent="0.3">
      <c r="F285" s="16"/>
      <c r="H285" s="78" t="e">
        <f>+VLOOKUP(Comuna[[#This Row],[Cod_comuna]],Codigos_comunas[],3,0)</f>
        <v>#N/A</v>
      </c>
    </row>
    <row r="286" spans="6:8" x14ac:dyDescent="0.3">
      <c r="F286" s="16"/>
      <c r="H286" s="78" t="e">
        <f>+VLOOKUP(Comuna[[#This Row],[Cod_comuna]],Codigos_comunas[],3,0)</f>
        <v>#N/A</v>
      </c>
    </row>
    <row r="287" spans="6:8" x14ac:dyDescent="0.3">
      <c r="F287" s="16"/>
      <c r="H287" s="78" t="e">
        <f>+VLOOKUP(Comuna[[#This Row],[Cod_comuna]],Codigos_comunas[],3,0)</f>
        <v>#N/A</v>
      </c>
    </row>
    <row r="288" spans="6:8" x14ac:dyDescent="0.3">
      <c r="F288" s="16"/>
      <c r="H288" s="78" t="e">
        <f>+VLOOKUP(Comuna[[#This Row],[Cod_comuna]],Codigos_comunas[],3,0)</f>
        <v>#N/A</v>
      </c>
    </row>
    <row r="289" spans="6:8" x14ac:dyDescent="0.3">
      <c r="F289" s="16"/>
      <c r="H289" s="78" t="e">
        <f>+VLOOKUP(Comuna[[#This Row],[Cod_comuna]],Codigos_comunas[],3,0)</f>
        <v>#N/A</v>
      </c>
    </row>
    <row r="290" spans="6:8" x14ac:dyDescent="0.3">
      <c r="F290" s="16"/>
      <c r="H290" s="78" t="e">
        <f>+VLOOKUP(Comuna[[#This Row],[Cod_comuna]],Codigos_comunas[],3,0)</f>
        <v>#N/A</v>
      </c>
    </row>
    <row r="291" spans="6:8" x14ac:dyDescent="0.3">
      <c r="F291" s="16"/>
      <c r="H291" s="78" t="e">
        <f>+VLOOKUP(Comuna[[#This Row],[Cod_comuna]],Codigos_comunas[],3,0)</f>
        <v>#N/A</v>
      </c>
    </row>
    <row r="292" spans="6:8" x14ac:dyDescent="0.3">
      <c r="F292" s="16"/>
      <c r="H292" s="78" t="e">
        <f>+VLOOKUP(Comuna[[#This Row],[Cod_comuna]],Codigos_comunas[],3,0)</f>
        <v>#N/A</v>
      </c>
    </row>
    <row r="293" spans="6:8" x14ac:dyDescent="0.3">
      <c r="F293" s="16"/>
      <c r="H293" s="78" t="e">
        <f>+VLOOKUP(Comuna[[#This Row],[Cod_comuna]],Codigos_comunas[],3,0)</f>
        <v>#N/A</v>
      </c>
    </row>
    <row r="294" spans="6:8" x14ac:dyDescent="0.3">
      <c r="F294" s="16"/>
      <c r="H294" s="78" t="e">
        <f>+VLOOKUP(Comuna[[#This Row],[Cod_comuna]],Codigos_comunas[],3,0)</f>
        <v>#N/A</v>
      </c>
    </row>
    <row r="295" spans="6:8" x14ac:dyDescent="0.3">
      <c r="F295" s="16"/>
      <c r="H295" s="78" t="e">
        <f>+VLOOKUP(Comuna[[#This Row],[Cod_comuna]],Codigos_comunas[],3,0)</f>
        <v>#N/A</v>
      </c>
    </row>
    <row r="296" spans="6:8" x14ac:dyDescent="0.3">
      <c r="F296" s="16"/>
      <c r="H296" s="78" t="e">
        <f>+VLOOKUP(Comuna[[#This Row],[Cod_comuna]],Codigos_comunas[],3,0)</f>
        <v>#N/A</v>
      </c>
    </row>
    <row r="297" spans="6:8" x14ac:dyDescent="0.3">
      <c r="F297" s="16"/>
      <c r="H297" s="78" t="e">
        <f>+VLOOKUP(Comuna[[#This Row],[Cod_comuna]],Codigos_comunas[],3,0)</f>
        <v>#N/A</v>
      </c>
    </row>
    <row r="298" spans="6:8" x14ac:dyDescent="0.3">
      <c r="F298" s="16"/>
      <c r="H298" s="78" t="e">
        <f>+VLOOKUP(Comuna[[#This Row],[Cod_comuna]],Codigos_comunas[],3,0)</f>
        <v>#N/A</v>
      </c>
    </row>
    <row r="299" spans="6:8" x14ac:dyDescent="0.3">
      <c r="F299" s="16"/>
      <c r="H299" s="78" t="e">
        <f>+VLOOKUP(Comuna[[#This Row],[Cod_comuna]],Codigos_comunas[],3,0)</f>
        <v>#N/A</v>
      </c>
    </row>
    <row r="300" spans="6:8" x14ac:dyDescent="0.3">
      <c r="F300" s="16"/>
      <c r="H300" s="78" t="e">
        <f>+VLOOKUP(Comuna[[#This Row],[Cod_comuna]],Codigos_comunas[],3,0)</f>
        <v>#N/A</v>
      </c>
    </row>
    <row r="301" spans="6:8" x14ac:dyDescent="0.3">
      <c r="F301" s="16"/>
      <c r="H301" s="78" t="e">
        <f>+VLOOKUP(Comuna[[#This Row],[Cod_comuna]],Codigos_comunas[],3,0)</f>
        <v>#N/A</v>
      </c>
    </row>
    <row r="302" spans="6:8" x14ac:dyDescent="0.3">
      <c r="F302" s="16"/>
      <c r="H302" s="78" t="e">
        <f>+VLOOKUP(Comuna[[#This Row],[Cod_comuna]],Codigos_comunas[],3,0)</f>
        <v>#N/A</v>
      </c>
    </row>
    <row r="303" spans="6:8" x14ac:dyDescent="0.3">
      <c r="F303" s="16"/>
      <c r="H303" s="78" t="e">
        <f>+VLOOKUP(Comuna[[#This Row],[Cod_comuna]],Codigos_comunas[],3,0)</f>
        <v>#N/A</v>
      </c>
    </row>
    <row r="304" spans="6:8" x14ac:dyDescent="0.3">
      <c r="F304" s="16"/>
      <c r="H304" s="78" t="e">
        <f>+VLOOKUP(Comuna[[#This Row],[Cod_comuna]],Codigos_comunas[],3,0)</f>
        <v>#N/A</v>
      </c>
    </row>
    <row r="305" spans="6:8" x14ac:dyDescent="0.3">
      <c r="F305" s="16"/>
      <c r="H305" s="78" t="e">
        <f>+VLOOKUP(Comuna[[#This Row],[Cod_comuna]],Codigos_comunas[],3,0)</f>
        <v>#N/A</v>
      </c>
    </row>
    <row r="306" spans="6:8" x14ac:dyDescent="0.3">
      <c r="F306" s="16"/>
      <c r="H306" s="78" t="e">
        <f>+VLOOKUP(Comuna[[#This Row],[Cod_comuna]],Codigos_comunas[],3,0)</f>
        <v>#N/A</v>
      </c>
    </row>
    <row r="307" spans="6:8" x14ac:dyDescent="0.3">
      <c r="F307" s="16"/>
      <c r="H307" s="78" t="e">
        <f>+VLOOKUP(Comuna[[#This Row],[Cod_comuna]],Codigos_comunas[],3,0)</f>
        <v>#N/A</v>
      </c>
    </row>
    <row r="308" spans="6:8" x14ac:dyDescent="0.3">
      <c r="F308" s="16"/>
      <c r="H308" s="78" t="e">
        <f>+VLOOKUP(Comuna[[#This Row],[Cod_comuna]],Codigos_comunas[],3,0)</f>
        <v>#N/A</v>
      </c>
    </row>
    <row r="309" spans="6:8" x14ac:dyDescent="0.3">
      <c r="F309" s="16"/>
      <c r="H309" s="78" t="e">
        <f>+VLOOKUP(Comuna[[#This Row],[Cod_comuna]],Codigos_comunas[],3,0)</f>
        <v>#N/A</v>
      </c>
    </row>
    <row r="310" spans="6:8" x14ac:dyDescent="0.3">
      <c r="F310" s="16"/>
      <c r="H310" s="78" t="e">
        <f>+VLOOKUP(Comuna[[#This Row],[Cod_comuna]],Codigos_comunas[],3,0)</f>
        <v>#N/A</v>
      </c>
    </row>
    <row r="311" spans="6:8" x14ac:dyDescent="0.3">
      <c r="F311" s="16"/>
      <c r="H311" s="78" t="e">
        <f>+VLOOKUP(Comuna[[#This Row],[Cod_comuna]],Codigos_comunas[],3,0)</f>
        <v>#N/A</v>
      </c>
    </row>
    <row r="312" spans="6:8" x14ac:dyDescent="0.3">
      <c r="F312" s="16"/>
      <c r="H312" s="78" t="e">
        <f>+VLOOKUP(Comuna[[#This Row],[Cod_comuna]],Codigos_comunas[],3,0)</f>
        <v>#N/A</v>
      </c>
    </row>
    <row r="313" spans="6:8" x14ac:dyDescent="0.3">
      <c r="F313" s="16"/>
      <c r="H313" s="78" t="e">
        <f>+VLOOKUP(Comuna[[#This Row],[Cod_comuna]],Codigos_comunas[],3,0)</f>
        <v>#N/A</v>
      </c>
    </row>
    <row r="314" spans="6:8" x14ac:dyDescent="0.3">
      <c r="F314" s="16"/>
      <c r="H314" s="78" t="e">
        <f>+VLOOKUP(Comuna[[#This Row],[Cod_comuna]],Codigos_comunas[],3,0)</f>
        <v>#N/A</v>
      </c>
    </row>
    <row r="315" spans="6:8" x14ac:dyDescent="0.3">
      <c r="F315" s="16"/>
      <c r="H315" s="78" t="e">
        <f>+VLOOKUP(Comuna[[#This Row],[Cod_comuna]],Codigos_comunas[],3,0)</f>
        <v>#N/A</v>
      </c>
    </row>
    <row r="316" spans="6:8" x14ac:dyDescent="0.3">
      <c r="F316" s="16"/>
      <c r="H316" s="78" t="e">
        <f>+VLOOKUP(Comuna[[#This Row],[Cod_comuna]],Codigos_comunas[],3,0)</f>
        <v>#N/A</v>
      </c>
    </row>
    <row r="317" spans="6:8" x14ac:dyDescent="0.3">
      <c r="F317" s="16"/>
      <c r="H317" s="78" t="e">
        <f>+VLOOKUP(Comuna[[#This Row],[Cod_comuna]],Codigos_comunas[],3,0)</f>
        <v>#N/A</v>
      </c>
    </row>
    <row r="318" spans="6:8" x14ac:dyDescent="0.3">
      <c r="F318" s="16"/>
      <c r="H318" s="78" t="e">
        <f>+VLOOKUP(Comuna[[#This Row],[Cod_comuna]],Codigos_comunas[],3,0)</f>
        <v>#N/A</v>
      </c>
    </row>
    <row r="319" spans="6:8" x14ac:dyDescent="0.3">
      <c r="F319" s="16"/>
      <c r="H319" s="78" t="e">
        <f>+VLOOKUP(Comuna[[#This Row],[Cod_comuna]],Codigos_comunas[],3,0)</f>
        <v>#N/A</v>
      </c>
    </row>
    <row r="320" spans="6:8" x14ac:dyDescent="0.3">
      <c r="F320" s="16"/>
      <c r="H320" s="78" t="e">
        <f>+VLOOKUP(Comuna[[#This Row],[Cod_comuna]],Codigos_comunas[],3,0)</f>
        <v>#N/A</v>
      </c>
    </row>
    <row r="321" spans="6:8" x14ac:dyDescent="0.3">
      <c r="F321" s="16"/>
      <c r="H321" s="78" t="e">
        <f>+VLOOKUP(Comuna[[#This Row],[Cod_comuna]],Codigos_comunas[],3,0)</f>
        <v>#N/A</v>
      </c>
    </row>
    <row r="322" spans="6:8" x14ac:dyDescent="0.3">
      <c r="F322" s="16"/>
      <c r="H322" s="78" t="e">
        <f>+VLOOKUP(Comuna[[#This Row],[Cod_comuna]],Codigos_comunas[],3,0)</f>
        <v>#N/A</v>
      </c>
    </row>
    <row r="323" spans="6:8" x14ac:dyDescent="0.3">
      <c r="F323" s="16"/>
      <c r="H323" s="78" t="e">
        <f>+VLOOKUP(Comuna[[#This Row],[Cod_comuna]],Codigos_comunas[],3,0)</f>
        <v>#N/A</v>
      </c>
    </row>
    <row r="324" spans="6:8" x14ac:dyDescent="0.3">
      <c r="F324" s="16"/>
      <c r="H324" s="78" t="e">
        <f>+VLOOKUP(Comuna[[#This Row],[Cod_comuna]],Codigos_comunas[],3,0)</f>
        <v>#N/A</v>
      </c>
    </row>
    <row r="325" spans="6:8" x14ac:dyDescent="0.3">
      <c r="F325" s="16"/>
      <c r="H325" s="78" t="e">
        <f>+VLOOKUP(Comuna[[#This Row],[Cod_comuna]],Codigos_comunas[],3,0)</f>
        <v>#N/A</v>
      </c>
    </row>
    <row r="326" spans="6:8" x14ac:dyDescent="0.3">
      <c r="F326" s="16"/>
      <c r="H326" s="78" t="e">
        <f>+VLOOKUP(Comuna[[#This Row],[Cod_comuna]],Codigos_comunas[],3,0)</f>
        <v>#N/A</v>
      </c>
    </row>
    <row r="327" spans="6:8" x14ac:dyDescent="0.3">
      <c r="F327" s="16"/>
      <c r="H327" s="78" t="e">
        <f>+VLOOKUP(Comuna[[#This Row],[Cod_comuna]],Codigos_comunas[],3,0)</f>
        <v>#N/A</v>
      </c>
    </row>
    <row r="328" spans="6:8" x14ac:dyDescent="0.3">
      <c r="F328" s="16"/>
      <c r="H328" s="78" t="e">
        <f>+VLOOKUP(Comuna[[#This Row],[Cod_comuna]],Codigos_comunas[],3,0)</f>
        <v>#N/A</v>
      </c>
    </row>
    <row r="329" spans="6:8" x14ac:dyDescent="0.3">
      <c r="F329" s="16"/>
      <c r="H329" s="78" t="e">
        <f>+VLOOKUP(Comuna[[#This Row],[Cod_comuna]],Codigos_comunas[],3,0)</f>
        <v>#N/A</v>
      </c>
    </row>
    <row r="330" spans="6:8" x14ac:dyDescent="0.3">
      <c r="F330" s="16"/>
      <c r="H330" s="78" t="e">
        <f>+VLOOKUP(Comuna[[#This Row],[Cod_comuna]],Codigos_comunas[],3,0)</f>
        <v>#N/A</v>
      </c>
    </row>
    <row r="331" spans="6:8" x14ac:dyDescent="0.3">
      <c r="F331" s="16"/>
      <c r="H331" s="78" t="e">
        <f>+VLOOKUP(Comuna[[#This Row],[Cod_comuna]],Codigos_comunas[],3,0)</f>
        <v>#N/A</v>
      </c>
    </row>
    <row r="332" spans="6:8" x14ac:dyDescent="0.3">
      <c r="F332" s="16"/>
      <c r="H332" s="78" t="e">
        <f>+VLOOKUP(Comuna[[#This Row],[Cod_comuna]],Codigos_comunas[],3,0)</f>
        <v>#N/A</v>
      </c>
    </row>
    <row r="333" spans="6:8" x14ac:dyDescent="0.3">
      <c r="F333" s="16"/>
      <c r="H333" s="78" t="e">
        <f>+VLOOKUP(Comuna[[#This Row],[Cod_comuna]],Codigos_comunas[],3,0)</f>
        <v>#N/A</v>
      </c>
    </row>
    <row r="334" spans="6:8" x14ac:dyDescent="0.3">
      <c r="F334" s="16"/>
      <c r="H334" s="78" t="e">
        <f>+VLOOKUP(Comuna[[#This Row],[Cod_comuna]],Codigos_comunas[],3,0)</f>
        <v>#N/A</v>
      </c>
    </row>
    <row r="335" spans="6:8" x14ac:dyDescent="0.3">
      <c r="F335" s="16"/>
      <c r="H335" s="78" t="e">
        <f>+VLOOKUP(Comuna[[#This Row],[Cod_comuna]],Codigos_comunas[],3,0)</f>
        <v>#N/A</v>
      </c>
    </row>
    <row r="336" spans="6:8" x14ac:dyDescent="0.3">
      <c r="F336" s="16"/>
      <c r="H336" s="78" t="e">
        <f>+VLOOKUP(Comuna[[#This Row],[Cod_comuna]],Codigos_comunas[],3,0)</f>
        <v>#N/A</v>
      </c>
    </row>
    <row r="337" spans="6:8" x14ac:dyDescent="0.3">
      <c r="F337" s="16"/>
      <c r="H337" s="78" t="e">
        <f>+VLOOKUP(Comuna[[#This Row],[Cod_comuna]],Codigos_comunas[],3,0)</f>
        <v>#N/A</v>
      </c>
    </row>
    <row r="338" spans="6:8" x14ac:dyDescent="0.3">
      <c r="F338" s="16"/>
      <c r="H338" s="78" t="e">
        <f>+VLOOKUP(Comuna[[#This Row],[Cod_comuna]],Codigos_comunas[],3,0)</f>
        <v>#N/A</v>
      </c>
    </row>
    <row r="339" spans="6:8" x14ac:dyDescent="0.3">
      <c r="F339" s="16"/>
      <c r="H339" s="78" t="e">
        <f>+VLOOKUP(Comuna[[#This Row],[Cod_comuna]],Codigos_comunas[],3,0)</f>
        <v>#N/A</v>
      </c>
    </row>
    <row r="340" spans="6:8" x14ac:dyDescent="0.3">
      <c r="F340" s="16"/>
      <c r="H340" s="78" t="e">
        <f>+VLOOKUP(Comuna[[#This Row],[Cod_comuna]],Codigos_comunas[],3,0)</f>
        <v>#N/A</v>
      </c>
    </row>
    <row r="341" spans="6:8" x14ac:dyDescent="0.3">
      <c r="F341" s="16"/>
      <c r="H341" s="78" t="e">
        <f>+VLOOKUP(Comuna[[#This Row],[Cod_comuna]],Codigos_comunas[],3,0)</f>
        <v>#N/A</v>
      </c>
    </row>
    <row r="342" spans="6:8" x14ac:dyDescent="0.3">
      <c r="F342" s="16"/>
      <c r="H342" s="78" t="e">
        <f>+VLOOKUP(Comuna[[#This Row],[Cod_comuna]],Codigos_comunas[],3,0)</f>
        <v>#N/A</v>
      </c>
    </row>
    <row r="343" spans="6:8" x14ac:dyDescent="0.3">
      <c r="F343" s="16"/>
      <c r="H343" s="78" t="e">
        <f>+VLOOKUP(Comuna[[#This Row],[Cod_comuna]],Codigos_comunas[],3,0)</f>
        <v>#N/A</v>
      </c>
    </row>
    <row r="344" spans="6:8" x14ac:dyDescent="0.3">
      <c r="F344" s="16"/>
      <c r="H344" s="78" t="e">
        <f>+VLOOKUP(Comuna[[#This Row],[Cod_comuna]],Codigos_comunas[],3,0)</f>
        <v>#N/A</v>
      </c>
    </row>
    <row r="345" spans="6:8" x14ac:dyDescent="0.3">
      <c r="F345" s="16"/>
      <c r="H345" s="78" t="e">
        <f>+VLOOKUP(Comuna[[#This Row],[Cod_comuna]],Codigos_comunas[],3,0)</f>
        <v>#N/A</v>
      </c>
    </row>
    <row r="346" spans="6:8" x14ac:dyDescent="0.3">
      <c r="F346" s="16"/>
      <c r="H346" s="78" t="e">
        <f>+VLOOKUP(Comuna[[#This Row],[Cod_comuna]],Codigos_comunas[],3,0)</f>
        <v>#N/A</v>
      </c>
    </row>
    <row r="347" spans="6:8" x14ac:dyDescent="0.3">
      <c r="F347" s="16"/>
      <c r="H347" s="78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C9"/>
  <sheetViews>
    <sheetView workbookViewId="0">
      <selection activeCell="D12" sqref="D12"/>
    </sheetView>
  </sheetViews>
  <sheetFormatPr baseColWidth="10" defaultRowHeight="14.4" x14ac:dyDescent="0.3"/>
  <cols>
    <col min="1" max="1" width="13.5546875" bestFit="1" customWidth="1"/>
    <col min="2" max="2" width="48.44140625" bestFit="1" customWidth="1"/>
    <col min="3" max="3" width="50.88671875" bestFit="1" customWidth="1"/>
    <col min="4" max="4" width="19.33203125" bestFit="1" customWidth="1"/>
  </cols>
  <sheetData>
    <row r="3" spans="1:3" x14ac:dyDescent="0.3">
      <c r="A3" s="4" t="s">
        <v>10572</v>
      </c>
      <c r="B3" s="4" t="s">
        <v>6342</v>
      </c>
      <c r="C3" s="4" t="s">
        <v>10576</v>
      </c>
    </row>
    <row r="4" spans="1:3" x14ac:dyDescent="0.3">
      <c r="A4">
        <v>270101</v>
      </c>
      <c r="B4" t="s">
        <v>7315</v>
      </c>
      <c r="C4" t="s">
        <v>10661</v>
      </c>
    </row>
    <row r="5" spans="1:3" x14ac:dyDescent="0.3">
      <c r="A5">
        <v>270102</v>
      </c>
      <c r="B5" t="s">
        <v>10363</v>
      </c>
      <c r="C5" t="s">
        <v>7293</v>
      </c>
    </row>
    <row r="6" spans="1:3" x14ac:dyDescent="0.3">
      <c r="A6">
        <v>270102</v>
      </c>
      <c r="B6" t="s">
        <v>10363</v>
      </c>
      <c r="C6" t="s">
        <v>7308</v>
      </c>
    </row>
    <row r="7" spans="1:3" x14ac:dyDescent="0.3">
      <c r="A7">
        <v>270102</v>
      </c>
      <c r="B7" t="s">
        <v>10363</v>
      </c>
      <c r="C7" t="s">
        <v>10747</v>
      </c>
    </row>
    <row r="8" spans="1:3" x14ac:dyDescent="0.3">
      <c r="A8">
        <v>270102</v>
      </c>
      <c r="B8" t="s">
        <v>10363</v>
      </c>
      <c r="C8" t="s">
        <v>10748</v>
      </c>
    </row>
    <row r="9" spans="1:3" x14ac:dyDescent="0.3">
      <c r="A9">
        <v>270103</v>
      </c>
      <c r="B9" t="s">
        <v>10400</v>
      </c>
      <c r="C9" t="s">
        <v>7290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10532</v>
      </c>
      <c r="B1" t="s">
        <v>516</v>
      </c>
      <c r="C1" s="3" t="s">
        <v>10572</v>
      </c>
      <c r="D1" t="s">
        <v>6342</v>
      </c>
      <c r="E1" s="3" t="s">
        <v>10573</v>
      </c>
      <c r="F1" t="s">
        <v>6345</v>
      </c>
      <c r="G1" s="3" t="s">
        <v>10574</v>
      </c>
      <c r="H1" t="s">
        <v>10575</v>
      </c>
      <c r="I1" s="3" t="s">
        <v>10576</v>
      </c>
      <c r="J1" t="s">
        <v>10536</v>
      </c>
      <c r="K1" s="3" t="s">
        <v>10577</v>
      </c>
      <c r="L1" t="s">
        <v>10578</v>
      </c>
      <c r="M1" s="3" t="s">
        <v>10579</v>
      </c>
      <c r="N1" t="s">
        <v>10580</v>
      </c>
      <c r="O1" s="3" t="s">
        <v>10581</v>
      </c>
      <c r="P1" t="s">
        <v>10582</v>
      </c>
      <c r="Q1" s="3" t="s">
        <v>10583</v>
      </c>
      <c r="R1" t="s">
        <v>10584</v>
      </c>
      <c r="S1" s="27" t="s">
        <v>10585</v>
      </c>
      <c r="T1" s="3" t="s">
        <v>10586</v>
      </c>
      <c r="U1" t="s">
        <v>10587</v>
      </c>
      <c r="V1" t="s">
        <v>10588</v>
      </c>
      <c r="W1" t="s">
        <v>10589</v>
      </c>
      <c r="X1" t="s">
        <v>10590</v>
      </c>
      <c r="Y1" t="s">
        <v>10591</v>
      </c>
      <c r="Z1" t="s">
        <v>10592</v>
      </c>
      <c r="AA1" t="s">
        <v>10593</v>
      </c>
      <c r="AB1" t="s">
        <v>10594</v>
      </c>
      <c r="AC1" t="s">
        <v>10595</v>
      </c>
      <c r="AD1" t="s">
        <v>10596</v>
      </c>
      <c r="AE1" t="s">
        <v>10597</v>
      </c>
      <c r="AF1" t="s">
        <v>10598</v>
      </c>
      <c r="AG1" t="s">
        <v>10599</v>
      </c>
      <c r="AH1" t="s">
        <v>10600</v>
      </c>
      <c r="AI1" t="s">
        <v>10601</v>
      </c>
      <c r="AJ1" t="s">
        <v>10602</v>
      </c>
      <c r="AK1" t="s">
        <v>10603</v>
      </c>
      <c r="AL1" t="s">
        <v>10604</v>
      </c>
      <c r="AM1" t="s">
        <v>10605</v>
      </c>
      <c r="AN1" t="s">
        <v>10606</v>
      </c>
      <c r="AO1" t="s">
        <v>10607</v>
      </c>
      <c r="AP1" t="s">
        <v>10608</v>
      </c>
      <c r="AQ1" t="s">
        <v>10609</v>
      </c>
      <c r="AR1" t="s">
        <v>10610</v>
      </c>
      <c r="AS1" t="s">
        <v>10611</v>
      </c>
      <c r="AT1" t="s">
        <v>10612</v>
      </c>
      <c r="AU1" t="s">
        <v>10613</v>
      </c>
      <c r="AV1" t="s">
        <v>10614</v>
      </c>
      <c r="AW1" t="s">
        <v>10615</v>
      </c>
      <c r="AX1" t="s">
        <v>10616</v>
      </c>
      <c r="AY1" t="s">
        <v>10617</v>
      </c>
      <c r="AZ1" t="s">
        <v>10618</v>
      </c>
      <c r="BA1" t="s">
        <v>10619</v>
      </c>
      <c r="BB1" t="s">
        <v>10620</v>
      </c>
      <c r="BC1" t="s">
        <v>10621</v>
      </c>
      <c r="BD1" t="s">
        <v>10622</v>
      </c>
      <c r="BE1" t="s">
        <v>10623</v>
      </c>
      <c r="BF1" t="s">
        <v>10624</v>
      </c>
      <c r="BG1" t="s">
        <v>10625</v>
      </c>
      <c r="BH1" t="s">
        <v>10626</v>
      </c>
      <c r="BI1" t="s">
        <v>10627</v>
      </c>
      <c r="BJ1" t="s">
        <v>10628</v>
      </c>
      <c r="BK1" t="s">
        <v>10629</v>
      </c>
      <c r="BL1" t="s">
        <v>10630</v>
      </c>
      <c r="BM1" t="s">
        <v>10631</v>
      </c>
      <c r="BN1" t="s">
        <v>10632</v>
      </c>
      <c r="BO1" t="s">
        <v>10633</v>
      </c>
      <c r="BP1" t="s">
        <v>10634</v>
      </c>
      <c r="BQ1" t="s">
        <v>10635</v>
      </c>
      <c r="BR1" t="s">
        <v>10636</v>
      </c>
      <c r="BS1" t="s">
        <v>10637</v>
      </c>
      <c r="BT1" t="s">
        <v>10638</v>
      </c>
      <c r="BU1" t="s">
        <v>10639</v>
      </c>
      <c r="BV1" t="s">
        <v>10640</v>
      </c>
      <c r="BW1" t="s">
        <v>10641</v>
      </c>
      <c r="BX1" t="s">
        <v>10642</v>
      </c>
      <c r="BY1" t="s">
        <v>10643</v>
      </c>
      <c r="BZ1" t="s">
        <v>10644</v>
      </c>
      <c r="CA1" t="s">
        <v>10645</v>
      </c>
      <c r="CB1" t="s">
        <v>10646</v>
      </c>
      <c r="CC1" t="s">
        <v>10647</v>
      </c>
      <c r="CD1" t="s">
        <v>10648</v>
      </c>
      <c r="CE1" t="s">
        <v>10649</v>
      </c>
      <c r="CF1" t="s">
        <v>10650</v>
      </c>
      <c r="CG1" t="s">
        <v>10651</v>
      </c>
      <c r="CH1" t="s">
        <v>10652</v>
      </c>
      <c r="CI1" t="s">
        <v>10653</v>
      </c>
      <c r="CJ1" t="s">
        <v>10654</v>
      </c>
      <c r="CK1" t="s">
        <v>10655</v>
      </c>
      <c r="CL1" t="s">
        <v>10656</v>
      </c>
      <c r="CM1" t="s">
        <v>10657</v>
      </c>
      <c r="CN1" t="s">
        <v>10658</v>
      </c>
      <c r="CO1" t="s">
        <v>10659</v>
      </c>
      <c r="CP1" t="s">
        <v>10660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10661</v>
      </c>
      <c r="G2" s="3">
        <v>1</v>
      </c>
      <c r="H2" t="s">
        <v>10665</v>
      </c>
      <c r="I2" s="3" t="s">
        <v>10661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10661</v>
      </c>
      <c r="G3" s="3">
        <v>2</v>
      </c>
      <c r="H3" t="s">
        <v>10666</v>
      </c>
      <c r="I3" s="3" t="s">
        <v>10661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10661</v>
      </c>
      <c r="G4" s="3">
        <v>3</v>
      </c>
      <c r="H4" t="s">
        <v>10667</v>
      </c>
      <c r="I4" s="3" t="s">
        <v>10661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10661</v>
      </c>
      <c r="G5" s="3">
        <v>4</v>
      </c>
      <c r="H5" t="s">
        <v>10668</v>
      </c>
      <c r="I5" s="3" t="s">
        <v>10661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10661</v>
      </c>
      <c r="G6" s="3">
        <v>5</v>
      </c>
      <c r="H6" t="s">
        <v>10669</v>
      </c>
      <c r="I6" s="3" t="s">
        <v>10661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10661</v>
      </c>
      <c r="G7" s="3">
        <v>6</v>
      </c>
      <c r="H7" t="s">
        <v>10670</v>
      </c>
      <c r="I7" s="3" t="s">
        <v>10661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10661</v>
      </c>
      <c r="G8" s="3">
        <v>7</v>
      </c>
      <c r="H8" t="s">
        <v>10671</v>
      </c>
      <c r="I8" s="3" t="s">
        <v>10661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10661</v>
      </c>
      <c r="G9" s="3">
        <v>8</v>
      </c>
      <c r="H9" t="s">
        <v>10672</v>
      </c>
      <c r="I9" s="3" t="s">
        <v>10661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10661</v>
      </c>
      <c r="G10" s="3">
        <v>9</v>
      </c>
      <c r="H10" t="s">
        <v>10673</v>
      </c>
      <c r="I10" s="3" t="s">
        <v>10661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10661</v>
      </c>
      <c r="G11" s="3">
        <v>10</v>
      </c>
      <c r="H11" t="s">
        <v>10674</v>
      </c>
      <c r="I11" s="3" t="s">
        <v>10661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10662</v>
      </c>
      <c r="C12" s="3">
        <v>270101</v>
      </c>
      <c r="D12" t="s">
        <v>7315</v>
      </c>
      <c r="E12" s="3">
        <v>270101001</v>
      </c>
      <c r="F12" t="s">
        <v>10661</v>
      </c>
      <c r="G12" s="3">
        <v>11</v>
      </c>
      <c r="H12" t="s">
        <v>10675</v>
      </c>
      <c r="I12" s="3" t="s">
        <v>10661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10661</v>
      </c>
      <c r="G13" s="3">
        <v>12</v>
      </c>
      <c r="H13" t="s">
        <v>10676</v>
      </c>
      <c r="I13" s="3" t="s">
        <v>10661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10661</v>
      </c>
      <c r="G14" s="3">
        <v>13</v>
      </c>
      <c r="H14" t="s">
        <v>10677</v>
      </c>
      <c r="I14" s="3" t="s">
        <v>10661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10661</v>
      </c>
      <c r="G15" s="3">
        <v>14</v>
      </c>
      <c r="H15" t="s">
        <v>10678</v>
      </c>
      <c r="I15" s="3" t="s">
        <v>10661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10661</v>
      </c>
      <c r="G16" s="3">
        <v>15</v>
      </c>
      <c r="H16" t="s">
        <v>10679</v>
      </c>
      <c r="I16" s="3" t="s">
        <v>10661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10661</v>
      </c>
      <c r="G17" s="3">
        <v>16</v>
      </c>
      <c r="H17" t="s">
        <v>10680</v>
      </c>
      <c r="I17" s="3" t="s">
        <v>10661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10661</v>
      </c>
      <c r="G18" s="3">
        <v>17</v>
      </c>
      <c r="H18" t="s">
        <v>10681</v>
      </c>
      <c r="I18" s="3" t="s">
        <v>10661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10661</v>
      </c>
      <c r="G19" s="3">
        <v>18</v>
      </c>
      <c r="H19" t="s">
        <v>10682</v>
      </c>
      <c r="I19" s="3" t="s">
        <v>10661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10661</v>
      </c>
      <c r="G20" s="3">
        <v>19</v>
      </c>
      <c r="H20" t="s">
        <v>10683</v>
      </c>
      <c r="I20" s="3" t="s">
        <v>10661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10661</v>
      </c>
      <c r="G21" s="3">
        <v>20</v>
      </c>
      <c r="H21" t="s">
        <v>10684</v>
      </c>
      <c r="I21" s="3" t="s">
        <v>10661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10661</v>
      </c>
      <c r="G22" s="3">
        <v>21</v>
      </c>
      <c r="H22" t="s">
        <v>10685</v>
      </c>
      <c r="I22" s="3" t="s">
        <v>10661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10661</v>
      </c>
      <c r="G23" s="3">
        <v>22</v>
      </c>
      <c r="H23" t="s">
        <v>10686</v>
      </c>
      <c r="I23" s="3" t="s">
        <v>10661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10661</v>
      </c>
      <c r="G24" s="3">
        <v>23</v>
      </c>
      <c r="H24" t="s">
        <v>10687</v>
      </c>
      <c r="I24" s="3" t="s">
        <v>10661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10661</v>
      </c>
      <c r="G25" s="3">
        <v>24</v>
      </c>
      <c r="H25" t="s">
        <v>10688</v>
      </c>
      <c r="I25" s="3" t="s">
        <v>10661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10400</v>
      </c>
      <c r="E26" s="3">
        <v>270103005</v>
      </c>
      <c r="F26" t="s">
        <v>7290</v>
      </c>
      <c r="G26" s="3">
        <v>25</v>
      </c>
      <c r="H26" t="s">
        <v>10689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10400</v>
      </c>
      <c r="E27" s="3">
        <v>270103005</v>
      </c>
      <c r="F27" t="s">
        <v>7290</v>
      </c>
      <c r="G27" s="3">
        <v>26</v>
      </c>
      <c r="H27" t="s">
        <v>10690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10400</v>
      </c>
      <c r="E28" s="3">
        <v>270103005</v>
      </c>
      <c r="F28" t="s">
        <v>7290</v>
      </c>
      <c r="G28" s="3">
        <v>12</v>
      </c>
      <c r="H28" t="s">
        <v>10676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10400</v>
      </c>
      <c r="E29" s="3">
        <v>270103005</v>
      </c>
      <c r="F29" t="s">
        <v>7290</v>
      </c>
      <c r="G29" s="3">
        <v>14</v>
      </c>
      <c r="H29" t="s">
        <v>10678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10400</v>
      </c>
      <c r="E30" s="3">
        <v>270103005</v>
      </c>
      <c r="F30" t="s">
        <v>7290</v>
      </c>
      <c r="G30" s="3">
        <v>17</v>
      </c>
      <c r="H30" t="s">
        <v>10681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10400</v>
      </c>
      <c r="E31" s="3">
        <v>270103005</v>
      </c>
      <c r="F31" t="s">
        <v>7290</v>
      </c>
      <c r="G31" s="3">
        <v>18</v>
      </c>
      <c r="H31" t="s">
        <v>10682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10400</v>
      </c>
      <c r="E32" s="3">
        <v>270103005</v>
      </c>
      <c r="F32" t="s">
        <v>7290</v>
      </c>
      <c r="G32" s="3">
        <v>21</v>
      </c>
      <c r="H32" t="s">
        <v>10685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10400</v>
      </c>
      <c r="E33" s="3">
        <v>270103005</v>
      </c>
      <c r="F33" t="s">
        <v>7290</v>
      </c>
      <c r="G33" s="3">
        <v>22</v>
      </c>
      <c r="H33" t="s">
        <v>10686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10400</v>
      </c>
      <c r="E34" s="3">
        <v>270103005</v>
      </c>
      <c r="F34" t="s">
        <v>7290</v>
      </c>
      <c r="G34" s="3">
        <v>23</v>
      </c>
      <c r="H34" t="s">
        <v>10687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10400</v>
      </c>
      <c r="E35" s="3">
        <v>270103005</v>
      </c>
      <c r="F35" t="s">
        <v>7290</v>
      </c>
      <c r="G35" s="3">
        <v>27</v>
      </c>
      <c r="H35" t="s">
        <v>10691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10363</v>
      </c>
      <c r="E36" s="3">
        <v>270102002</v>
      </c>
      <c r="F36" t="s">
        <v>7293</v>
      </c>
      <c r="G36" s="3">
        <v>28</v>
      </c>
      <c r="H36" t="s">
        <v>10692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10363</v>
      </c>
      <c r="E37" s="3">
        <v>270102002</v>
      </c>
      <c r="F37" t="s">
        <v>7293</v>
      </c>
      <c r="G37" s="3">
        <v>29</v>
      </c>
      <c r="H37" t="s">
        <v>10693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10363</v>
      </c>
      <c r="E38" s="3">
        <v>270102002</v>
      </c>
      <c r="F38" t="s">
        <v>7293</v>
      </c>
      <c r="G38" s="3">
        <v>14</v>
      </c>
      <c r="H38" t="s">
        <v>10678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10363</v>
      </c>
      <c r="E39" s="3">
        <v>270102002</v>
      </c>
      <c r="F39" t="s">
        <v>7293</v>
      </c>
      <c r="G39" s="3">
        <v>15</v>
      </c>
      <c r="H39" t="s">
        <v>10679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10363</v>
      </c>
      <c r="E40" s="3">
        <v>270102002</v>
      </c>
      <c r="F40" t="s">
        <v>7293</v>
      </c>
      <c r="G40" s="3">
        <v>16</v>
      </c>
      <c r="H40" t="s">
        <v>10680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10363</v>
      </c>
      <c r="E41" s="3">
        <v>270102002</v>
      </c>
      <c r="F41" t="s">
        <v>7293</v>
      </c>
      <c r="G41" s="3">
        <v>30</v>
      </c>
      <c r="H41" t="s">
        <v>10694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10363</v>
      </c>
      <c r="E42" s="3">
        <v>270102002</v>
      </c>
      <c r="F42" t="s">
        <v>7293</v>
      </c>
      <c r="G42" s="3">
        <v>17</v>
      </c>
      <c r="H42" t="s">
        <v>10681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10363</v>
      </c>
      <c r="E43" s="3">
        <v>270102002</v>
      </c>
      <c r="F43" t="s">
        <v>7293</v>
      </c>
      <c r="G43" s="3">
        <v>18</v>
      </c>
      <c r="H43" t="s">
        <v>10682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10363</v>
      </c>
      <c r="E44" s="3">
        <v>270102002</v>
      </c>
      <c r="F44" t="s">
        <v>7293</v>
      </c>
      <c r="G44" s="3">
        <v>19</v>
      </c>
      <c r="H44" t="s">
        <v>10683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10363</v>
      </c>
      <c r="E45" s="3">
        <v>270102002</v>
      </c>
      <c r="F45" t="s">
        <v>7293</v>
      </c>
      <c r="G45" s="3">
        <v>20</v>
      </c>
      <c r="H45" t="s">
        <v>10684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10363</v>
      </c>
      <c r="E46" s="3">
        <v>270102002</v>
      </c>
      <c r="F46" t="s">
        <v>7293</v>
      </c>
      <c r="G46" s="3">
        <v>21</v>
      </c>
      <c r="H46" t="s">
        <v>10685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10363</v>
      </c>
      <c r="E47" s="3">
        <v>270102002</v>
      </c>
      <c r="F47" t="s">
        <v>7293</v>
      </c>
      <c r="G47" s="3">
        <v>22</v>
      </c>
      <c r="H47" t="s">
        <v>10686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10363</v>
      </c>
      <c r="E48" s="3">
        <v>270102002</v>
      </c>
      <c r="F48" t="s">
        <v>7293</v>
      </c>
      <c r="G48" s="3">
        <v>23</v>
      </c>
      <c r="H48" t="s">
        <v>10687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10363</v>
      </c>
      <c r="E49" s="3">
        <v>270102002</v>
      </c>
      <c r="F49" t="s">
        <v>7293</v>
      </c>
      <c r="G49" s="3">
        <v>27</v>
      </c>
      <c r="H49" t="s">
        <v>10691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10363</v>
      </c>
      <c r="E50" s="3">
        <v>270102017</v>
      </c>
      <c r="F50" t="s">
        <v>7308</v>
      </c>
      <c r="G50" s="3">
        <v>31</v>
      </c>
      <c r="H50" t="s">
        <v>10695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10363</v>
      </c>
      <c r="E51" s="3">
        <v>270102017</v>
      </c>
      <c r="F51" t="s">
        <v>7308</v>
      </c>
      <c r="G51" s="3">
        <v>32</v>
      </c>
      <c r="H51" t="s">
        <v>10696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10363</v>
      </c>
      <c r="E52" s="3">
        <v>270102017</v>
      </c>
      <c r="F52" t="s">
        <v>7308</v>
      </c>
      <c r="G52" s="3">
        <v>25</v>
      </c>
      <c r="H52" t="s">
        <v>10689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10363</v>
      </c>
      <c r="E53" s="3">
        <v>270102017</v>
      </c>
      <c r="F53" t="s">
        <v>7308</v>
      </c>
      <c r="G53" s="3">
        <v>33</v>
      </c>
      <c r="H53" t="s">
        <v>10697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10363</v>
      </c>
      <c r="E54" s="3">
        <v>270102017</v>
      </c>
      <c r="F54" t="s">
        <v>7308</v>
      </c>
      <c r="G54" s="3">
        <v>34</v>
      </c>
      <c r="H54" t="s">
        <v>10698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10363</v>
      </c>
      <c r="E55" s="3">
        <v>270102017</v>
      </c>
      <c r="F55" t="s">
        <v>7308</v>
      </c>
      <c r="G55" s="3">
        <v>35</v>
      </c>
      <c r="H55" t="s">
        <v>10699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10363</v>
      </c>
      <c r="E56" s="3">
        <v>270102017</v>
      </c>
      <c r="F56" t="s">
        <v>7308</v>
      </c>
      <c r="G56" s="3">
        <v>36</v>
      </c>
      <c r="H56" t="s">
        <v>10700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10363</v>
      </c>
      <c r="E57" s="3">
        <v>270102017</v>
      </c>
      <c r="F57" t="s">
        <v>7308</v>
      </c>
      <c r="G57" s="3">
        <v>37</v>
      </c>
      <c r="H57" t="s">
        <v>10701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10363</v>
      </c>
      <c r="E58" s="3">
        <v>270102017</v>
      </c>
      <c r="F58" t="s">
        <v>7308</v>
      </c>
      <c r="G58" s="3">
        <v>38</v>
      </c>
      <c r="H58" t="s">
        <v>10702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10363</v>
      </c>
      <c r="E59" s="3">
        <v>270102017</v>
      </c>
      <c r="F59" t="s">
        <v>7308</v>
      </c>
      <c r="G59" s="3">
        <v>39</v>
      </c>
      <c r="H59" t="s">
        <v>10703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10363</v>
      </c>
      <c r="E60" s="3">
        <v>270102017</v>
      </c>
      <c r="F60" t="s">
        <v>7308</v>
      </c>
      <c r="G60" s="3">
        <v>6</v>
      </c>
      <c r="H60" t="s">
        <v>10670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10363</v>
      </c>
      <c r="E61" s="3">
        <v>270102017</v>
      </c>
      <c r="F61" t="s">
        <v>7308</v>
      </c>
      <c r="G61" s="3">
        <v>40</v>
      </c>
      <c r="H61" t="s">
        <v>10704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10363</v>
      </c>
      <c r="E62" s="3">
        <v>270102017</v>
      </c>
      <c r="F62" t="s">
        <v>7308</v>
      </c>
      <c r="G62" s="3">
        <v>41</v>
      </c>
      <c r="H62" t="s">
        <v>10705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10363</v>
      </c>
      <c r="E63" s="3">
        <v>270102017</v>
      </c>
      <c r="F63" t="s">
        <v>7308</v>
      </c>
      <c r="G63" s="3">
        <v>42</v>
      </c>
      <c r="H63" t="s">
        <v>10706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10363</v>
      </c>
      <c r="E64" s="3">
        <v>270102017</v>
      </c>
      <c r="F64" t="s">
        <v>7308</v>
      </c>
      <c r="G64" s="3">
        <v>10</v>
      </c>
      <c r="H64" t="s">
        <v>10674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10363</v>
      </c>
      <c r="E65" s="3">
        <v>270102017</v>
      </c>
      <c r="F65" t="s">
        <v>7308</v>
      </c>
      <c r="G65" s="3">
        <v>29</v>
      </c>
      <c r="H65" t="s">
        <v>10693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10363</v>
      </c>
      <c r="E66" s="3">
        <v>270102017</v>
      </c>
      <c r="F66" t="s">
        <v>7308</v>
      </c>
      <c r="G66" s="3">
        <v>14</v>
      </c>
      <c r="H66" t="s">
        <v>10678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10363</v>
      </c>
      <c r="E67" s="3">
        <v>270102017</v>
      </c>
      <c r="F67" t="s">
        <v>7308</v>
      </c>
      <c r="G67" s="3">
        <v>16</v>
      </c>
      <c r="H67" t="s">
        <v>10680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10363</v>
      </c>
      <c r="E68" s="3">
        <v>270102017</v>
      </c>
      <c r="F68" t="s">
        <v>7308</v>
      </c>
      <c r="G68" s="3">
        <v>30</v>
      </c>
      <c r="H68" t="s">
        <v>10694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10363</v>
      </c>
      <c r="E69" s="3">
        <v>270102017</v>
      </c>
      <c r="F69" t="s">
        <v>7308</v>
      </c>
      <c r="G69" s="3">
        <v>21</v>
      </c>
      <c r="H69" t="s">
        <v>10685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10363</v>
      </c>
      <c r="E70" s="3">
        <v>270102017</v>
      </c>
      <c r="F70" t="s">
        <v>7308</v>
      </c>
      <c r="G70" s="3">
        <v>22</v>
      </c>
      <c r="H70" t="s">
        <v>10686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10363</v>
      </c>
      <c r="E71" s="3">
        <v>270102017</v>
      </c>
      <c r="F71" t="s">
        <v>7308</v>
      </c>
      <c r="G71" s="3">
        <v>23</v>
      </c>
      <c r="H71" t="s">
        <v>10687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10363</v>
      </c>
      <c r="E72" s="3">
        <v>270102017</v>
      </c>
      <c r="F72" t="s">
        <v>7308</v>
      </c>
      <c r="G72" s="3">
        <v>27</v>
      </c>
      <c r="H72" t="s">
        <v>10691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10363</v>
      </c>
      <c r="E73" s="3">
        <v>270102017</v>
      </c>
      <c r="F73" t="s">
        <v>7308</v>
      </c>
      <c r="G73" s="3">
        <v>43</v>
      </c>
      <c r="H73" t="s">
        <v>10707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10363</v>
      </c>
      <c r="E74" s="3">
        <v>270102014</v>
      </c>
      <c r="F74" t="s">
        <v>7305</v>
      </c>
      <c r="G74" s="3">
        <v>44</v>
      </c>
      <c r="H74" t="s">
        <v>10708</v>
      </c>
      <c r="I74" s="3" t="s">
        <v>10747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10363</v>
      </c>
      <c r="E75" s="3">
        <v>270102014</v>
      </c>
      <c r="F75" t="s">
        <v>7305</v>
      </c>
      <c r="G75" s="3">
        <v>31</v>
      </c>
      <c r="H75" t="s">
        <v>10695</v>
      </c>
      <c r="I75" s="3" t="s">
        <v>10747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10363</v>
      </c>
      <c r="E76" s="3">
        <v>270102014</v>
      </c>
      <c r="F76" t="s">
        <v>7305</v>
      </c>
      <c r="G76" s="3">
        <v>45</v>
      </c>
      <c r="H76" t="s">
        <v>10709</v>
      </c>
      <c r="I76" s="3" t="s">
        <v>10747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10363</v>
      </c>
      <c r="E77" s="3">
        <v>270102014</v>
      </c>
      <c r="F77" t="s">
        <v>7305</v>
      </c>
      <c r="G77" s="3">
        <v>46</v>
      </c>
      <c r="H77" t="s">
        <v>10710</v>
      </c>
      <c r="I77" s="3" t="s">
        <v>10747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10363</v>
      </c>
      <c r="E78" s="3">
        <v>270102014</v>
      </c>
      <c r="F78" t="s">
        <v>7305</v>
      </c>
      <c r="G78" s="3">
        <v>47</v>
      </c>
      <c r="H78" t="s">
        <v>10711</v>
      </c>
      <c r="I78" s="3" t="s">
        <v>10747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10363</v>
      </c>
      <c r="E79" s="3">
        <v>270102014</v>
      </c>
      <c r="F79" t="s">
        <v>7305</v>
      </c>
      <c r="G79" s="3">
        <v>48</v>
      </c>
      <c r="H79" t="s">
        <v>10712</v>
      </c>
      <c r="I79" s="3" t="s">
        <v>10747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10363</v>
      </c>
      <c r="E80" s="3">
        <v>270102014</v>
      </c>
      <c r="F80" t="s">
        <v>7305</v>
      </c>
      <c r="G80" s="3">
        <v>49</v>
      </c>
      <c r="H80" t="s">
        <v>10713</v>
      </c>
      <c r="I80" s="3" t="s">
        <v>10747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10363</v>
      </c>
      <c r="E81" s="3">
        <v>270102014</v>
      </c>
      <c r="F81" t="s">
        <v>7305</v>
      </c>
      <c r="G81" s="3">
        <v>1</v>
      </c>
      <c r="H81" t="s">
        <v>10665</v>
      </c>
      <c r="I81" s="3" t="s">
        <v>10747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10363</v>
      </c>
      <c r="E82" s="3">
        <v>270102014</v>
      </c>
      <c r="F82" t="s">
        <v>7305</v>
      </c>
      <c r="G82" s="3">
        <v>32</v>
      </c>
      <c r="H82" t="s">
        <v>10696</v>
      </c>
      <c r="I82" s="3" t="s">
        <v>10747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10363</v>
      </c>
      <c r="E83" s="3">
        <v>270102014</v>
      </c>
      <c r="F83" t="s">
        <v>7305</v>
      </c>
      <c r="G83" s="3">
        <v>25</v>
      </c>
      <c r="H83" t="s">
        <v>10689</v>
      </c>
      <c r="I83" s="3" t="s">
        <v>10747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10363</v>
      </c>
      <c r="E84" s="3">
        <v>270102014</v>
      </c>
      <c r="F84" t="s">
        <v>7305</v>
      </c>
      <c r="G84" s="3">
        <v>26</v>
      </c>
      <c r="H84" t="s">
        <v>10690</v>
      </c>
      <c r="I84" s="3" t="s">
        <v>10747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10363</v>
      </c>
      <c r="E85" s="3">
        <v>270102014</v>
      </c>
      <c r="F85" t="s">
        <v>7305</v>
      </c>
      <c r="G85" s="3">
        <v>50</v>
      </c>
      <c r="H85" t="s">
        <v>10714</v>
      </c>
      <c r="I85" s="3" t="s">
        <v>10747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10363</v>
      </c>
      <c r="E86" s="3">
        <v>270102014</v>
      </c>
      <c r="F86" t="s">
        <v>7305</v>
      </c>
      <c r="G86" s="3">
        <v>33</v>
      </c>
      <c r="H86" t="s">
        <v>10697</v>
      </c>
      <c r="I86" s="3" t="s">
        <v>10747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10363</v>
      </c>
      <c r="E87" s="3">
        <v>270102014</v>
      </c>
      <c r="F87" t="s">
        <v>7305</v>
      </c>
      <c r="G87" s="3">
        <v>51</v>
      </c>
      <c r="H87" t="s">
        <v>10715</v>
      </c>
      <c r="I87" s="3" t="s">
        <v>10747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10363</v>
      </c>
      <c r="E88" s="3">
        <v>270102014</v>
      </c>
      <c r="F88" t="s">
        <v>7305</v>
      </c>
      <c r="G88" s="3">
        <v>52</v>
      </c>
      <c r="H88" t="s">
        <v>10716</v>
      </c>
      <c r="I88" s="3" t="s">
        <v>10747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10363</v>
      </c>
      <c r="E89" s="3">
        <v>270102014</v>
      </c>
      <c r="F89" t="s">
        <v>7305</v>
      </c>
      <c r="G89" s="3">
        <v>34</v>
      </c>
      <c r="H89" t="s">
        <v>10698</v>
      </c>
      <c r="I89" s="3" t="s">
        <v>10747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10363</v>
      </c>
      <c r="E90" s="3">
        <v>270102014</v>
      </c>
      <c r="F90" t="s">
        <v>7305</v>
      </c>
      <c r="G90" s="3">
        <v>35</v>
      </c>
      <c r="H90" t="s">
        <v>10699</v>
      </c>
      <c r="I90" s="3" t="s">
        <v>10747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10363</v>
      </c>
      <c r="E91" s="3">
        <v>270102014</v>
      </c>
      <c r="F91" t="s">
        <v>7305</v>
      </c>
      <c r="G91" s="3">
        <v>53</v>
      </c>
      <c r="H91" t="s">
        <v>10717</v>
      </c>
      <c r="I91" s="3" t="s">
        <v>10747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10363</v>
      </c>
      <c r="E92" s="3">
        <v>270102014</v>
      </c>
      <c r="F92" t="s">
        <v>7305</v>
      </c>
      <c r="G92" s="3">
        <v>54</v>
      </c>
      <c r="H92" t="s">
        <v>10718</v>
      </c>
      <c r="I92" s="3" t="s">
        <v>10747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10363</v>
      </c>
      <c r="E93" s="3">
        <v>270102014</v>
      </c>
      <c r="F93" t="s">
        <v>7305</v>
      </c>
      <c r="G93" s="3">
        <v>2</v>
      </c>
      <c r="H93" t="s">
        <v>10666</v>
      </c>
      <c r="I93" s="3" t="s">
        <v>10747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10363</v>
      </c>
      <c r="E94" s="3">
        <v>270102014</v>
      </c>
      <c r="F94" t="s">
        <v>7305</v>
      </c>
      <c r="G94" s="3">
        <v>55</v>
      </c>
      <c r="H94" t="s">
        <v>10719</v>
      </c>
      <c r="I94" s="3" t="s">
        <v>10747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10363</v>
      </c>
      <c r="E95" s="3">
        <v>270102014</v>
      </c>
      <c r="F95" t="s">
        <v>7305</v>
      </c>
      <c r="G95" s="3">
        <v>3</v>
      </c>
      <c r="H95" t="s">
        <v>10667</v>
      </c>
      <c r="I95" s="3" t="s">
        <v>10747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10363</v>
      </c>
      <c r="E96" s="3">
        <v>270102014</v>
      </c>
      <c r="F96" t="s">
        <v>7305</v>
      </c>
      <c r="G96" s="3">
        <v>56</v>
      </c>
      <c r="H96" t="s">
        <v>10720</v>
      </c>
      <c r="I96" s="3" t="s">
        <v>10747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10363</v>
      </c>
      <c r="E97" s="3">
        <v>270102014</v>
      </c>
      <c r="F97" t="s">
        <v>7305</v>
      </c>
      <c r="G97" s="3">
        <v>4</v>
      </c>
      <c r="H97" t="s">
        <v>10668</v>
      </c>
      <c r="I97" s="3" t="s">
        <v>10747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10363</v>
      </c>
      <c r="E98" s="3">
        <v>270102014</v>
      </c>
      <c r="F98" t="s">
        <v>7305</v>
      </c>
      <c r="G98" s="3">
        <v>57</v>
      </c>
      <c r="H98" t="s">
        <v>10721</v>
      </c>
      <c r="I98" s="3" t="s">
        <v>10747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10363</v>
      </c>
      <c r="E99" s="3">
        <v>270102014</v>
      </c>
      <c r="F99" t="s">
        <v>7305</v>
      </c>
      <c r="G99" s="3">
        <v>5</v>
      </c>
      <c r="H99" t="s">
        <v>10669</v>
      </c>
      <c r="I99" s="3" t="s">
        <v>10747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10363</v>
      </c>
      <c r="E100" s="3">
        <v>270102014</v>
      </c>
      <c r="F100" t="s">
        <v>7305</v>
      </c>
      <c r="G100" s="3">
        <v>58</v>
      </c>
      <c r="H100" t="s">
        <v>10722</v>
      </c>
      <c r="I100" s="3" t="s">
        <v>10747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10363</v>
      </c>
      <c r="E101" s="3">
        <v>270102014</v>
      </c>
      <c r="F101" t="s">
        <v>7305</v>
      </c>
      <c r="G101" s="3">
        <v>59</v>
      </c>
      <c r="H101" t="s">
        <v>10723</v>
      </c>
      <c r="I101" s="3" t="s">
        <v>10747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10363</v>
      </c>
      <c r="E102" s="3">
        <v>270102014</v>
      </c>
      <c r="F102" t="s">
        <v>7305</v>
      </c>
      <c r="G102" s="3">
        <v>36</v>
      </c>
      <c r="H102" t="s">
        <v>10700</v>
      </c>
      <c r="I102" s="3" t="s">
        <v>10747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10363</v>
      </c>
      <c r="E103" s="3">
        <v>270102014</v>
      </c>
      <c r="F103" t="s">
        <v>7305</v>
      </c>
      <c r="G103" s="3">
        <v>60</v>
      </c>
      <c r="H103" t="s">
        <v>10724</v>
      </c>
      <c r="I103" s="3" t="s">
        <v>10747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10363</v>
      </c>
      <c r="E104" s="3">
        <v>270102014</v>
      </c>
      <c r="F104" t="s">
        <v>7305</v>
      </c>
      <c r="G104" s="3">
        <v>61</v>
      </c>
      <c r="H104" t="s">
        <v>10725</v>
      </c>
      <c r="I104" s="3" t="s">
        <v>10747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10363</v>
      </c>
      <c r="E105" s="3">
        <v>270102014</v>
      </c>
      <c r="F105" t="s">
        <v>7305</v>
      </c>
      <c r="G105" s="3">
        <v>62</v>
      </c>
      <c r="H105" t="s">
        <v>10726</v>
      </c>
      <c r="I105" s="3" t="s">
        <v>10747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10363</v>
      </c>
      <c r="E106" s="3">
        <v>270102014</v>
      </c>
      <c r="F106" t="s">
        <v>7305</v>
      </c>
      <c r="G106" s="3">
        <v>63</v>
      </c>
      <c r="H106" t="s">
        <v>10727</v>
      </c>
      <c r="I106" s="3" t="s">
        <v>10747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10363</v>
      </c>
      <c r="E107" s="3">
        <v>270102014</v>
      </c>
      <c r="F107" t="s">
        <v>7305</v>
      </c>
      <c r="G107" s="3">
        <v>64</v>
      </c>
      <c r="H107" t="s">
        <v>10728</v>
      </c>
      <c r="I107" s="3" t="s">
        <v>10747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10363</v>
      </c>
      <c r="E108" s="3">
        <v>270102014</v>
      </c>
      <c r="F108" t="s">
        <v>7305</v>
      </c>
      <c r="G108" s="3">
        <v>37</v>
      </c>
      <c r="H108" t="s">
        <v>10701</v>
      </c>
      <c r="I108" s="3" t="s">
        <v>10747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10363</v>
      </c>
      <c r="E109" s="3">
        <v>270102014</v>
      </c>
      <c r="F109" t="s">
        <v>7305</v>
      </c>
      <c r="G109" s="3">
        <v>38</v>
      </c>
      <c r="H109" t="s">
        <v>10702</v>
      </c>
      <c r="I109" s="3" t="s">
        <v>10747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10363</v>
      </c>
      <c r="E110" s="3">
        <v>270102014</v>
      </c>
      <c r="F110" t="s">
        <v>7305</v>
      </c>
      <c r="G110" s="3">
        <v>65</v>
      </c>
      <c r="H110" t="s">
        <v>10729</v>
      </c>
      <c r="I110" s="3" t="s">
        <v>10747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10363</v>
      </c>
      <c r="E111" s="3">
        <v>270102014</v>
      </c>
      <c r="F111" t="s">
        <v>7305</v>
      </c>
      <c r="G111" s="3">
        <v>39</v>
      </c>
      <c r="H111" t="s">
        <v>10703</v>
      </c>
      <c r="I111" s="3" t="s">
        <v>10747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10363</v>
      </c>
      <c r="E112" s="3">
        <v>270102014</v>
      </c>
      <c r="F112" t="s">
        <v>7305</v>
      </c>
      <c r="G112" s="3">
        <v>66</v>
      </c>
      <c r="H112" t="s">
        <v>10730</v>
      </c>
      <c r="I112" s="3" t="s">
        <v>10747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10363</v>
      </c>
      <c r="E113" s="3">
        <v>270102014</v>
      </c>
      <c r="F113" t="s">
        <v>7305</v>
      </c>
      <c r="G113" s="3">
        <v>6</v>
      </c>
      <c r="H113" t="s">
        <v>10670</v>
      </c>
      <c r="I113" s="3" t="s">
        <v>10747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10363</v>
      </c>
      <c r="E114" s="3">
        <v>270102014</v>
      </c>
      <c r="F114" t="s">
        <v>7305</v>
      </c>
      <c r="G114" s="3">
        <v>67</v>
      </c>
      <c r="H114" t="s">
        <v>10731</v>
      </c>
      <c r="I114" s="3" t="s">
        <v>10747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10363</v>
      </c>
      <c r="E115" s="3">
        <v>270102014</v>
      </c>
      <c r="F115" t="s">
        <v>7305</v>
      </c>
      <c r="G115" s="3">
        <v>7</v>
      </c>
      <c r="H115" t="s">
        <v>10671</v>
      </c>
      <c r="I115" s="3" t="s">
        <v>10747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10363</v>
      </c>
      <c r="E116" s="3">
        <v>270102014</v>
      </c>
      <c r="F116" t="s">
        <v>7305</v>
      </c>
      <c r="G116" s="3">
        <v>40</v>
      </c>
      <c r="H116" t="s">
        <v>10704</v>
      </c>
      <c r="I116" s="3" t="s">
        <v>10747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10363</v>
      </c>
      <c r="E117" s="3">
        <v>270102014</v>
      </c>
      <c r="F117" t="s">
        <v>7305</v>
      </c>
      <c r="G117" s="3">
        <v>8</v>
      </c>
      <c r="H117" t="s">
        <v>10672</v>
      </c>
      <c r="I117" s="3" t="s">
        <v>10747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10363</v>
      </c>
      <c r="E118" s="3">
        <v>270102014</v>
      </c>
      <c r="F118" t="s">
        <v>7305</v>
      </c>
      <c r="G118" s="3">
        <v>68</v>
      </c>
      <c r="H118" t="s">
        <v>10732</v>
      </c>
      <c r="I118" s="3" t="s">
        <v>10747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10363</v>
      </c>
      <c r="E119" s="3">
        <v>270102014</v>
      </c>
      <c r="F119" t="s">
        <v>7305</v>
      </c>
      <c r="G119" s="3">
        <v>69</v>
      </c>
      <c r="H119" t="s">
        <v>10733</v>
      </c>
      <c r="I119" s="3" t="s">
        <v>10747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10363</v>
      </c>
      <c r="E120" s="3">
        <v>270102014</v>
      </c>
      <c r="F120" t="s">
        <v>7305</v>
      </c>
      <c r="G120" s="3">
        <v>70</v>
      </c>
      <c r="H120" t="s">
        <v>10734</v>
      </c>
      <c r="I120" s="3" t="s">
        <v>10747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10363</v>
      </c>
      <c r="E121" s="3">
        <v>270102014</v>
      </c>
      <c r="F121" t="s">
        <v>7305</v>
      </c>
      <c r="G121" s="3">
        <v>71</v>
      </c>
      <c r="H121" t="s">
        <v>10735</v>
      </c>
      <c r="I121" s="3" t="s">
        <v>10747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10363</v>
      </c>
      <c r="E122" s="3">
        <v>270102014</v>
      </c>
      <c r="F122" t="s">
        <v>7305</v>
      </c>
      <c r="G122" s="3">
        <v>28</v>
      </c>
      <c r="H122" t="s">
        <v>10692</v>
      </c>
      <c r="I122" s="3" t="s">
        <v>10747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10363</v>
      </c>
      <c r="E123" s="3">
        <v>270102014</v>
      </c>
      <c r="F123" t="s">
        <v>7305</v>
      </c>
      <c r="G123" s="3">
        <v>41</v>
      </c>
      <c r="H123" t="s">
        <v>10705</v>
      </c>
      <c r="I123" s="3" t="s">
        <v>10747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10363</v>
      </c>
      <c r="E124" s="3">
        <v>270102014</v>
      </c>
      <c r="F124" t="s">
        <v>7305</v>
      </c>
      <c r="G124" s="3">
        <v>72</v>
      </c>
      <c r="H124" t="s">
        <v>10736</v>
      </c>
      <c r="I124" s="3" t="s">
        <v>10747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10363</v>
      </c>
      <c r="E125" s="3">
        <v>270102014</v>
      </c>
      <c r="F125" t="s">
        <v>7305</v>
      </c>
      <c r="G125" s="3">
        <v>73</v>
      </c>
      <c r="H125" t="s">
        <v>10737</v>
      </c>
      <c r="I125" s="3" t="s">
        <v>10747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10363</v>
      </c>
      <c r="E126" s="3">
        <v>270102014</v>
      </c>
      <c r="F126" t="s">
        <v>7305</v>
      </c>
      <c r="G126" s="3">
        <v>74</v>
      </c>
      <c r="H126" t="s">
        <v>10738</v>
      </c>
      <c r="I126" s="3" t="s">
        <v>10747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10363</v>
      </c>
      <c r="E127" s="3">
        <v>270102014</v>
      </c>
      <c r="F127" t="s">
        <v>7305</v>
      </c>
      <c r="G127" s="3">
        <v>42</v>
      </c>
      <c r="H127" t="s">
        <v>10706</v>
      </c>
      <c r="I127" s="3" t="s">
        <v>10747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10363</v>
      </c>
      <c r="E128" s="3">
        <v>270102014</v>
      </c>
      <c r="F128" t="s">
        <v>7305</v>
      </c>
      <c r="G128" s="3">
        <v>9</v>
      </c>
      <c r="H128" t="s">
        <v>10673</v>
      </c>
      <c r="I128" s="3" t="s">
        <v>10747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10363</v>
      </c>
      <c r="E129" s="3">
        <v>270102014</v>
      </c>
      <c r="F129" t="s">
        <v>7305</v>
      </c>
      <c r="G129" s="3">
        <v>10</v>
      </c>
      <c r="H129" t="s">
        <v>10674</v>
      </c>
      <c r="I129" s="3" t="s">
        <v>10747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10363</v>
      </c>
      <c r="E130" s="3">
        <v>270102014</v>
      </c>
      <c r="F130" t="s">
        <v>7305</v>
      </c>
      <c r="G130" s="3">
        <v>75</v>
      </c>
      <c r="H130" t="s">
        <v>10739</v>
      </c>
      <c r="I130" s="3" t="s">
        <v>10747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10363</v>
      </c>
      <c r="E131" s="3">
        <v>270102014</v>
      </c>
      <c r="F131" t="s">
        <v>7305</v>
      </c>
      <c r="G131" s="3">
        <v>76</v>
      </c>
      <c r="H131" t="s">
        <v>10740</v>
      </c>
      <c r="I131" s="3" t="s">
        <v>10747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10363</v>
      </c>
      <c r="E132" s="3">
        <v>270102014</v>
      </c>
      <c r="F132" t="s">
        <v>7305</v>
      </c>
      <c r="G132" s="3">
        <v>77</v>
      </c>
      <c r="H132" t="s">
        <v>10741</v>
      </c>
      <c r="I132" s="3" t="s">
        <v>10747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10662</v>
      </c>
      <c r="C133" s="3">
        <v>270102</v>
      </c>
      <c r="D133" t="s">
        <v>10363</v>
      </c>
      <c r="E133" s="3">
        <v>270102014</v>
      </c>
      <c r="F133" t="s">
        <v>7305</v>
      </c>
      <c r="G133" s="3">
        <v>11</v>
      </c>
      <c r="H133" t="s">
        <v>10675</v>
      </c>
      <c r="I133" s="3" t="s">
        <v>10747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10363</v>
      </c>
      <c r="E134" s="3">
        <v>270102014</v>
      </c>
      <c r="F134" t="s">
        <v>7305</v>
      </c>
      <c r="G134" s="3">
        <v>12</v>
      </c>
      <c r="H134" t="s">
        <v>10676</v>
      </c>
      <c r="I134" s="3" t="s">
        <v>10747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10363</v>
      </c>
      <c r="E135" s="3">
        <v>270102014</v>
      </c>
      <c r="F135" t="s">
        <v>7305</v>
      </c>
      <c r="G135" s="3">
        <v>29</v>
      </c>
      <c r="H135" t="s">
        <v>10693</v>
      </c>
      <c r="I135" s="3" t="s">
        <v>10747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10363</v>
      </c>
      <c r="E136" s="3">
        <v>270102014</v>
      </c>
      <c r="F136" t="s">
        <v>7305</v>
      </c>
      <c r="G136" s="3">
        <v>13</v>
      </c>
      <c r="H136" t="s">
        <v>10677</v>
      </c>
      <c r="I136" s="3" t="s">
        <v>10747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10363</v>
      </c>
      <c r="E137" s="3">
        <v>270102014</v>
      </c>
      <c r="F137" t="s">
        <v>7305</v>
      </c>
      <c r="G137" s="3">
        <v>14</v>
      </c>
      <c r="H137" t="s">
        <v>10678</v>
      </c>
      <c r="I137" s="3" t="s">
        <v>10747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10363</v>
      </c>
      <c r="E138" s="3">
        <v>270102014</v>
      </c>
      <c r="F138" t="s">
        <v>7305</v>
      </c>
      <c r="G138" s="3">
        <v>15</v>
      </c>
      <c r="H138" t="s">
        <v>10679</v>
      </c>
      <c r="I138" s="3" t="s">
        <v>10747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10363</v>
      </c>
      <c r="E139" s="3">
        <v>270102014</v>
      </c>
      <c r="F139" t="s">
        <v>7305</v>
      </c>
      <c r="G139" s="3">
        <v>16</v>
      </c>
      <c r="H139" t="s">
        <v>10680</v>
      </c>
      <c r="I139" s="3" t="s">
        <v>10747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10363</v>
      </c>
      <c r="E140" s="3">
        <v>270102014</v>
      </c>
      <c r="F140" t="s">
        <v>7305</v>
      </c>
      <c r="G140" s="3">
        <v>30</v>
      </c>
      <c r="H140" t="s">
        <v>10694</v>
      </c>
      <c r="I140" s="3" t="s">
        <v>10747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10363</v>
      </c>
      <c r="E141" s="3">
        <v>270102014</v>
      </c>
      <c r="F141" t="s">
        <v>7305</v>
      </c>
      <c r="G141" s="3">
        <v>17</v>
      </c>
      <c r="H141" t="s">
        <v>10681</v>
      </c>
      <c r="I141" s="3" t="s">
        <v>10747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10363</v>
      </c>
      <c r="E142" s="3">
        <v>270102014</v>
      </c>
      <c r="F142" t="s">
        <v>7305</v>
      </c>
      <c r="G142" s="3">
        <v>18</v>
      </c>
      <c r="H142" t="s">
        <v>10682</v>
      </c>
      <c r="I142" s="3" t="s">
        <v>10747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10363</v>
      </c>
      <c r="E143" s="3">
        <v>270102014</v>
      </c>
      <c r="F143" t="s">
        <v>7305</v>
      </c>
      <c r="G143" s="3">
        <v>19</v>
      </c>
      <c r="H143" t="s">
        <v>10683</v>
      </c>
      <c r="I143" s="3" t="s">
        <v>10747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10363</v>
      </c>
      <c r="E144" s="3">
        <v>270102014</v>
      </c>
      <c r="F144" t="s">
        <v>7305</v>
      </c>
      <c r="G144" s="3">
        <v>20</v>
      </c>
      <c r="H144" t="s">
        <v>10684</v>
      </c>
      <c r="I144" s="3" t="s">
        <v>10747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10363</v>
      </c>
      <c r="E145" s="3">
        <v>270102014</v>
      </c>
      <c r="F145" t="s">
        <v>7305</v>
      </c>
      <c r="G145" s="3">
        <v>21</v>
      </c>
      <c r="H145" t="s">
        <v>10685</v>
      </c>
      <c r="I145" s="3" t="s">
        <v>10747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10363</v>
      </c>
      <c r="E146" s="3">
        <v>270102014</v>
      </c>
      <c r="F146" t="s">
        <v>7305</v>
      </c>
      <c r="G146" s="3">
        <v>22</v>
      </c>
      <c r="H146" t="s">
        <v>10686</v>
      </c>
      <c r="I146" s="3" t="s">
        <v>10747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10363</v>
      </c>
      <c r="E147" s="3">
        <v>270102014</v>
      </c>
      <c r="F147" t="s">
        <v>7305</v>
      </c>
      <c r="G147" s="3">
        <v>23</v>
      </c>
      <c r="H147" t="s">
        <v>10687</v>
      </c>
      <c r="I147" s="3" t="s">
        <v>10747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10363</v>
      </c>
      <c r="E148" s="3">
        <v>270102014</v>
      </c>
      <c r="F148" t="s">
        <v>7305</v>
      </c>
      <c r="G148" s="3">
        <v>27</v>
      </c>
      <c r="H148" t="s">
        <v>10691</v>
      </c>
      <c r="I148" s="3" t="s">
        <v>10747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10363</v>
      </c>
      <c r="E149" s="3">
        <v>270102014</v>
      </c>
      <c r="F149" t="s">
        <v>7305</v>
      </c>
      <c r="G149" s="3">
        <v>78</v>
      </c>
      <c r="H149" t="s">
        <v>10742</v>
      </c>
      <c r="I149" s="3" t="s">
        <v>10747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10363</v>
      </c>
      <c r="E150" s="3">
        <v>270102014</v>
      </c>
      <c r="F150" t="s">
        <v>7305</v>
      </c>
      <c r="G150" s="3">
        <v>79</v>
      </c>
      <c r="H150" t="s">
        <v>10743</v>
      </c>
      <c r="I150" s="3" t="s">
        <v>10747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10363</v>
      </c>
      <c r="E151" s="3">
        <v>270102014</v>
      </c>
      <c r="F151" t="s">
        <v>7305</v>
      </c>
      <c r="G151" s="3">
        <v>80</v>
      </c>
      <c r="H151" t="s">
        <v>10744</v>
      </c>
      <c r="I151" s="3" t="s">
        <v>10747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10363</v>
      </c>
      <c r="E152" s="3">
        <v>270102014</v>
      </c>
      <c r="F152" t="s">
        <v>7305</v>
      </c>
      <c r="G152" s="3">
        <v>43</v>
      </c>
      <c r="H152" t="s">
        <v>10707</v>
      </c>
      <c r="I152" s="3" t="s">
        <v>10747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10363</v>
      </c>
      <c r="E153" s="3">
        <v>270102014</v>
      </c>
      <c r="F153" t="s">
        <v>7305</v>
      </c>
      <c r="G153" s="3">
        <v>81</v>
      </c>
      <c r="H153" t="s">
        <v>10745</v>
      </c>
      <c r="I153" s="3" t="s">
        <v>10747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10363</v>
      </c>
      <c r="E154" s="3">
        <v>270102014</v>
      </c>
      <c r="F154" t="s">
        <v>7305</v>
      </c>
      <c r="G154" s="3">
        <v>82</v>
      </c>
      <c r="H154" t="s">
        <v>10746</v>
      </c>
      <c r="I154" s="3" t="s">
        <v>10747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10363</v>
      </c>
      <c r="E155" s="3">
        <v>270102014</v>
      </c>
      <c r="F155" t="s">
        <v>7305</v>
      </c>
      <c r="G155" s="3">
        <v>24</v>
      </c>
      <c r="H155" t="s">
        <v>10688</v>
      </c>
      <c r="I155" s="3" t="s">
        <v>10747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10363</v>
      </c>
      <c r="E156" s="3">
        <v>270102015</v>
      </c>
      <c r="F156" t="s">
        <v>7306</v>
      </c>
      <c r="G156" s="3">
        <v>44</v>
      </c>
      <c r="H156" t="s">
        <v>10708</v>
      </c>
      <c r="I156" s="3" t="s">
        <v>10748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10363</v>
      </c>
      <c r="E157" s="3">
        <v>270102015</v>
      </c>
      <c r="F157" t="s">
        <v>7306</v>
      </c>
      <c r="G157" s="3">
        <v>31</v>
      </c>
      <c r="H157" t="s">
        <v>10695</v>
      </c>
      <c r="I157" s="3" t="s">
        <v>10748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10363</v>
      </c>
      <c r="E158" s="3">
        <v>270102015</v>
      </c>
      <c r="F158" t="s">
        <v>7306</v>
      </c>
      <c r="G158" s="3">
        <v>45</v>
      </c>
      <c r="H158" t="s">
        <v>10709</v>
      </c>
      <c r="I158" s="3" t="s">
        <v>10748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10363</v>
      </c>
      <c r="E159" s="3">
        <v>270102015</v>
      </c>
      <c r="F159" t="s">
        <v>7306</v>
      </c>
      <c r="G159" s="3">
        <v>46</v>
      </c>
      <c r="H159" t="s">
        <v>10710</v>
      </c>
      <c r="I159" s="3" t="s">
        <v>10748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10363</v>
      </c>
      <c r="E160" s="3">
        <v>270102015</v>
      </c>
      <c r="F160" t="s">
        <v>7306</v>
      </c>
      <c r="G160" s="3">
        <v>47</v>
      </c>
      <c r="H160" t="s">
        <v>10711</v>
      </c>
      <c r="I160" s="3" t="s">
        <v>10748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10363</v>
      </c>
      <c r="E161" s="3">
        <v>270102015</v>
      </c>
      <c r="F161" t="s">
        <v>7306</v>
      </c>
      <c r="G161" s="3">
        <v>48</v>
      </c>
      <c r="H161" t="s">
        <v>10712</v>
      </c>
      <c r="I161" s="3" t="s">
        <v>10748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10363</v>
      </c>
      <c r="E162" s="3">
        <v>270102015</v>
      </c>
      <c r="F162" t="s">
        <v>7306</v>
      </c>
      <c r="G162" s="3">
        <v>49</v>
      </c>
      <c r="H162" t="s">
        <v>10713</v>
      </c>
      <c r="I162" s="3" t="s">
        <v>10748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10363</v>
      </c>
      <c r="E163" s="3">
        <v>270102015</v>
      </c>
      <c r="F163" t="s">
        <v>7306</v>
      </c>
      <c r="G163" s="3">
        <v>1</v>
      </c>
      <c r="H163" t="s">
        <v>10665</v>
      </c>
      <c r="I163" s="3" t="s">
        <v>10748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10363</v>
      </c>
      <c r="E164" s="3">
        <v>270102015</v>
      </c>
      <c r="F164" t="s">
        <v>7306</v>
      </c>
      <c r="G164" s="3">
        <v>32</v>
      </c>
      <c r="H164" t="s">
        <v>10696</v>
      </c>
      <c r="I164" s="3" t="s">
        <v>10748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10363</v>
      </c>
      <c r="E165" s="3">
        <v>270102015</v>
      </c>
      <c r="F165" t="s">
        <v>7306</v>
      </c>
      <c r="G165" s="3">
        <v>25</v>
      </c>
      <c r="H165" t="s">
        <v>10689</v>
      </c>
      <c r="I165" s="3" t="s">
        <v>10748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10363</v>
      </c>
      <c r="E166" s="3">
        <v>270102015</v>
      </c>
      <c r="F166" t="s">
        <v>7306</v>
      </c>
      <c r="G166" s="3">
        <v>26</v>
      </c>
      <c r="H166" t="s">
        <v>10690</v>
      </c>
      <c r="I166" s="3" t="s">
        <v>10748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10363</v>
      </c>
      <c r="E167" s="3">
        <v>270102015</v>
      </c>
      <c r="F167" t="s">
        <v>7306</v>
      </c>
      <c r="G167" s="3">
        <v>50</v>
      </c>
      <c r="H167" t="s">
        <v>10714</v>
      </c>
      <c r="I167" s="3" t="s">
        <v>10748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10363</v>
      </c>
      <c r="E168" s="3">
        <v>270102015</v>
      </c>
      <c r="F168" t="s">
        <v>7306</v>
      </c>
      <c r="G168" s="3">
        <v>33</v>
      </c>
      <c r="H168" t="s">
        <v>10697</v>
      </c>
      <c r="I168" s="3" t="s">
        <v>10748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10363</v>
      </c>
      <c r="E169" s="3">
        <v>270102015</v>
      </c>
      <c r="F169" t="s">
        <v>7306</v>
      </c>
      <c r="G169" s="3">
        <v>51</v>
      </c>
      <c r="H169" t="s">
        <v>10715</v>
      </c>
      <c r="I169" s="3" t="s">
        <v>10748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10363</v>
      </c>
      <c r="E170" s="3">
        <v>270102015</v>
      </c>
      <c r="F170" t="s">
        <v>7306</v>
      </c>
      <c r="G170" s="3">
        <v>52</v>
      </c>
      <c r="H170" t="s">
        <v>10716</v>
      </c>
      <c r="I170" s="3" t="s">
        <v>10748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10363</v>
      </c>
      <c r="E171" s="3">
        <v>270102015</v>
      </c>
      <c r="F171" t="s">
        <v>7306</v>
      </c>
      <c r="G171" s="3">
        <v>34</v>
      </c>
      <c r="H171" t="s">
        <v>10698</v>
      </c>
      <c r="I171" s="3" t="s">
        <v>10748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10363</v>
      </c>
      <c r="E172" s="3">
        <v>270102015</v>
      </c>
      <c r="F172" t="s">
        <v>7306</v>
      </c>
      <c r="G172" s="3">
        <v>35</v>
      </c>
      <c r="H172" t="s">
        <v>10699</v>
      </c>
      <c r="I172" s="3" t="s">
        <v>10748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10363</v>
      </c>
      <c r="E173" s="3">
        <v>270102015</v>
      </c>
      <c r="F173" t="s">
        <v>7306</v>
      </c>
      <c r="G173" s="3">
        <v>53</v>
      </c>
      <c r="H173" t="s">
        <v>10717</v>
      </c>
      <c r="I173" s="3" t="s">
        <v>10748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10363</v>
      </c>
      <c r="E174" s="3">
        <v>270102015</v>
      </c>
      <c r="F174" t="s">
        <v>7306</v>
      </c>
      <c r="G174" s="3">
        <v>54</v>
      </c>
      <c r="H174" t="s">
        <v>10718</v>
      </c>
      <c r="I174" s="3" t="s">
        <v>10748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10363</v>
      </c>
      <c r="E175" s="3">
        <v>270102015</v>
      </c>
      <c r="F175" t="s">
        <v>7306</v>
      </c>
      <c r="G175" s="3">
        <v>2</v>
      </c>
      <c r="H175" t="s">
        <v>10666</v>
      </c>
      <c r="I175" s="3" t="s">
        <v>10748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10363</v>
      </c>
      <c r="E176" s="3">
        <v>270102015</v>
      </c>
      <c r="F176" t="s">
        <v>7306</v>
      </c>
      <c r="G176" s="3">
        <v>55</v>
      </c>
      <c r="H176" t="s">
        <v>10719</v>
      </c>
      <c r="I176" s="3" t="s">
        <v>10748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10363</v>
      </c>
      <c r="E177" s="3">
        <v>270102015</v>
      </c>
      <c r="F177" t="s">
        <v>7306</v>
      </c>
      <c r="G177" s="3">
        <v>3</v>
      </c>
      <c r="H177" t="s">
        <v>10667</v>
      </c>
      <c r="I177" s="3" t="s">
        <v>10748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10363</v>
      </c>
      <c r="E178" s="3">
        <v>270102015</v>
      </c>
      <c r="F178" t="s">
        <v>7306</v>
      </c>
      <c r="G178" s="3">
        <v>56</v>
      </c>
      <c r="H178" t="s">
        <v>10720</v>
      </c>
      <c r="I178" s="3" t="s">
        <v>10748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10363</v>
      </c>
      <c r="E179" s="3">
        <v>270102015</v>
      </c>
      <c r="F179" t="s">
        <v>7306</v>
      </c>
      <c r="G179" s="3">
        <v>4</v>
      </c>
      <c r="H179" t="s">
        <v>10668</v>
      </c>
      <c r="I179" s="3" t="s">
        <v>10748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10363</v>
      </c>
      <c r="E180" s="3">
        <v>270102015</v>
      </c>
      <c r="F180" t="s">
        <v>7306</v>
      </c>
      <c r="G180" s="3">
        <v>57</v>
      </c>
      <c r="H180" t="s">
        <v>10721</v>
      </c>
      <c r="I180" s="3" t="s">
        <v>10748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10363</v>
      </c>
      <c r="E181" s="3">
        <v>270102015</v>
      </c>
      <c r="F181" t="s">
        <v>7306</v>
      </c>
      <c r="G181" s="3">
        <v>5</v>
      </c>
      <c r="H181" t="s">
        <v>10669</v>
      </c>
      <c r="I181" s="3" t="s">
        <v>10748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10363</v>
      </c>
      <c r="E182" s="3">
        <v>270102015</v>
      </c>
      <c r="F182" t="s">
        <v>7306</v>
      </c>
      <c r="G182" s="3">
        <v>58</v>
      </c>
      <c r="H182" t="s">
        <v>10722</v>
      </c>
      <c r="I182" s="3" t="s">
        <v>10748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10363</v>
      </c>
      <c r="E183" s="3">
        <v>270102015</v>
      </c>
      <c r="F183" t="s">
        <v>7306</v>
      </c>
      <c r="G183" s="3">
        <v>59</v>
      </c>
      <c r="H183" t="s">
        <v>10723</v>
      </c>
      <c r="I183" s="3" t="s">
        <v>10748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10363</v>
      </c>
      <c r="E184" s="3">
        <v>270102015</v>
      </c>
      <c r="F184" t="s">
        <v>7306</v>
      </c>
      <c r="G184" s="3">
        <v>36</v>
      </c>
      <c r="H184" t="s">
        <v>10700</v>
      </c>
      <c r="I184" s="3" t="s">
        <v>10748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10363</v>
      </c>
      <c r="E185" s="3">
        <v>270102015</v>
      </c>
      <c r="F185" t="s">
        <v>7306</v>
      </c>
      <c r="G185" s="3">
        <v>60</v>
      </c>
      <c r="H185" t="s">
        <v>10724</v>
      </c>
      <c r="I185" s="3" t="s">
        <v>10748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10363</v>
      </c>
      <c r="E186" s="3">
        <v>270102015</v>
      </c>
      <c r="F186" t="s">
        <v>7306</v>
      </c>
      <c r="G186" s="3">
        <v>61</v>
      </c>
      <c r="H186" t="s">
        <v>10725</v>
      </c>
      <c r="I186" s="3" t="s">
        <v>10748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10363</v>
      </c>
      <c r="E187" s="3">
        <v>270102015</v>
      </c>
      <c r="F187" t="s">
        <v>7306</v>
      </c>
      <c r="G187" s="3">
        <v>62</v>
      </c>
      <c r="H187" t="s">
        <v>10726</v>
      </c>
      <c r="I187" s="3" t="s">
        <v>10748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10363</v>
      </c>
      <c r="E188" s="3">
        <v>270102015</v>
      </c>
      <c r="F188" t="s">
        <v>7306</v>
      </c>
      <c r="G188" s="3">
        <v>63</v>
      </c>
      <c r="H188" t="s">
        <v>10727</v>
      </c>
      <c r="I188" s="3" t="s">
        <v>10748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10363</v>
      </c>
      <c r="E189" s="3">
        <v>270102015</v>
      </c>
      <c r="F189" t="s">
        <v>7306</v>
      </c>
      <c r="G189" s="3">
        <v>64</v>
      </c>
      <c r="H189" t="s">
        <v>10728</v>
      </c>
      <c r="I189" s="3" t="s">
        <v>10748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10363</v>
      </c>
      <c r="E190" s="3">
        <v>270102015</v>
      </c>
      <c r="F190" t="s">
        <v>7306</v>
      </c>
      <c r="G190" s="3">
        <v>37</v>
      </c>
      <c r="H190" t="s">
        <v>10701</v>
      </c>
      <c r="I190" s="3" t="s">
        <v>10748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10363</v>
      </c>
      <c r="E191" s="3">
        <v>270102015</v>
      </c>
      <c r="F191" t="s">
        <v>7306</v>
      </c>
      <c r="G191" s="3">
        <v>38</v>
      </c>
      <c r="H191" t="s">
        <v>10702</v>
      </c>
      <c r="I191" s="3" t="s">
        <v>10748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10363</v>
      </c>
      <c r="E192" s="3">
        <v>270102015</v>
      </c>
      <c r="F192" t="s">
        <v>7306</v>
      </c>
      <c r="G192" s="3">
        <v>65</v>
      </c>
      <c r="H192" t="s">
        <v>10729</v>
      </c>
      <c r="I192" s="3" t="s">
        <v>10748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10363</v>
      </c>
      <c r="E193" s="3">
        <v>270102015</v>
      </c>
      <c r="F193" t="s">
        <v>7306</v>
      </c>
      <c r="G193" s="3">
        <v>39</v>
      </c>
      <c r="H193" t="s">
        <v>10703</v>
      </c>
      <c r="I193" s="3" t="s">
        <v>10748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10363</v>
      </c>
      <c r="E194" s="3">
        <v>270102015</v>
      </c>
      <c r="F194" t="s">
        <v>7306</v>
      </c>
      <c r="G194" s="3">
        <v>66</v>
      </c>
      <c r="H194" t="s">
        <v>10730</v>
      </c>
      <c r="I194" s="3" t="s">
        <v>10748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10363</v>
      </c>
      <c r="E195" s="3">
        <v>270102015</v>
      </c>
      <c r="F195" t="s">
        <v>7306</v>
      </c>
      <c r="G195" s="3">
        <v>6</v>
      </c>
      <c r="H195" t="s">
        <v>10670</v>
      </c>
      <c r="I195" s="3" t="s">
        <v>10748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10363</v>
      </c>
      <c r="E196" s="3">
        <v>270102015</v>
      </c>
      <c r="F196" t="s">
        <v>7306</v>
      </c>
      <c r="G196" s="3">
        <v>67</v>
      </c>
      <c r="H196" t="s">
        <v>10731</v>
      </c>
      <c r="I196" s="3" t="s">
        <v>10748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10363</v>
      </c>
      <c r="E197" s="3">
        <v>270102015</v>
      </c>
      <c r="F197" t="s">
        <v>7306</v>
      </c>
      <c r="G197" s="3">
        <v>7</v>
      </c>
      <c r="H197" t="s">
        <v>10671</v>
      </c>
      <c r="I197" s="3" t="s">
        <v>10748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10363</v>
      </c>
      <c r="E198" s="3">
        <v>270102015</v>
      </c>
      <c r="F198" t="s">
        <v>7306</v>
      </c>
      <c r="G198" s="3">
        <v>40</v>
      </c>
      <c r="H198" t="s">
        <v>10704</v>
      </c>
      <c r="I198" s="3" t="s">
        <v>10748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10363</v>
      </c>
      <c r="E199" s="3">
        <v>270102015</v>
      </c>
      <c r="F199" t="s">
        <v>7306</v>
      </c>
      <c r="G199" s="3">
        <v>8</v>
      </c>
      <c r="H199" t="s">
        <v>10672</v>
      </c>
      <c r="I199" s="3" t="s">
        <v>10748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10363</v>
      </c>
      <c r="E200" s="3">
        <v>270102015</v>
      </c>
      <c r="F200" t="s">
        <v>7306</v>
      </c>
      <c r="G200" s="3">
        <v>68</v>
      </c>
      <c r="H200" t="s">
        <v>10732</v>
      </c>
      <c r="I200" s="3" t="s">
        <v>10748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10363</v>
      </c>
      <c r="E201" s="3">
        <v>270102015</v>
      </c>
      <c r="F201" t="s">
        <v>7306</v>
      </c>
      <c r="G201" s="3">
        <v>69</v>
      </c>
      <c r="H201" t="s">
        <v>10733</v>
      </c>
      <c r="I201" s="3" t="s">
        <v>10748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10363</v>
      </c>
      <c r="E202" s="3">
        <v>270102015</v>
      </c>
      <c r="F202" t="s">
        <v>7306</v>
      </c>
      <c r="G202" s="3">
        <v>70</v>
      </c>
      <c r="H202" t="s">
        <v>10734</v>
      </c>
      <c r="I202" s="3" t="s">
        <v>10748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10363</v>
      </c>
      <c r="E203" s="3">
        <v>270102015</v>
      </c>
      <c r="F203" t="s">
        <v>7306</v>
      </c>
      <c r="G203" s="3">
        <v>71</v>
      </c>
      <c r="H203" t="s">
        <v>10735</v>
      </c>
      <c r="I203" s="3" t="s">
        <v>10748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10363</v>
      </c>
      <c r="E204" s="3">
        <v>270102015</v>
      </c>
      <c r="F204" t="s">
        <v>7306</v>
      </c>
      <c r="G204" s="3">
        <v>28</v>
      </c>
      <c r="H204" t="s">
        <v>10692</v>
      </c>
      <c r="I204" s="3" t="s">
        <v>10748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10363</v>
      </c>
      <c r="E205" s="3">
        <v>270102015</v>
      </c>
      <c r="F205" t="s">
        <v>7306</v>
      </c>
      <c r="G205" s="3">
        <v>41</v>
      </c>
      <c r="H205" t="s">
        <v>10705</v>
      </c>
      <c r="I205" s="3" t="s">
        <v>10748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10363</v>
      </c>
      <c r="E206" s="3">
        <v>270102015</v>
      </c>
      <c r="F206" t="s">
        <v>7306</v>
      </c>
      <c r="G206" s="3">
        <v>72</v>
      </c>
      <c r="H206" t="s">
        <v>10736</v>
      </c>
      <c r="I206" s="3" t="s">
        <v>10748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10363</v>
      </c>
      <c r="E207" s="3">
        <v>270102015</v>
      </c>
      <c r="F207" t="s">
        <v>7306</v>
      </c>
      <c r="G207" s="3">
        <v>73</v>
      </c>
      <c r="H207" t="s">
        <v>10737</v>
      </c>
      <c r="I207" s="3" t="s">
        <v>10748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10363</v>
      </c>
      <c r="E208" s="3">
        <v>270102015</v>
      </c>
      <c r="F208" t="s">
        <v>7306</v>
      </c>
      <c r="G208" s="3">
        <v>74</v>
      </c>
      <c r="H208" t="s">
        <v>10738</v>
      </c>
      <c r="I208" s="3" t="s">
        <v>10748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10363</v>
      </c>
      <c r="E209" s="3">
        <v>270102015</v>
      </c>
      <c r="F209" t="s">
        <v>7306</v>
      </c>
      <c r="G209" s="3">
        <v>42</v>
      </c>
      <c r="H209" t="s">
        <v>10706</v>
      </c>
      <c r="I209" s="3" t="s">
        <v>10748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10363</v>
      </c>
      <c r="E210" s="3">
        <v>270102015</v>
      </c>
      <c r="F210" t="s">
        <v>7306</v>
      </c>
      <c r="G210" s="3">
        <v>9</v>
      </c>
      <c r="H210" t="s">
        <v>10673</v>
      </c>
      <c r="I210" s="3" t="s">
        <v>10748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10363</v>
      </c>
      <c r="E211" s="3">
        <v>270102015</v>
      </c>
      <c r="F211" t="s">
        <v>7306</v>
      </c>
      <c r="G211" s="3">
        <v>10</v>
      </c>
      <c r="H211" t="s">
        <v>10674</v>
      </c>
      <c r="I211" s="3" t="s">
        <v>10748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10363</v>
      </c>
      <c r="E212" s="3">
        <v>270102015</v>
      </c>
      <c r="F212" t="s">
        <v>7306</v>
      </c>
      <c r="G212" s="3">
        <v>75</v>
      </c>
      <c r="H212" t="s">
        <v>10739</v>
      </c>
      <c r="I212" s="3" t="s">
        <v>10748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10363</v>
      </c>
      <c r="E213" s="3">
        <v>270102015</v>
      </c>
      <c r="F213" t="s">
        <v>7306</v>
      </c>
      <c r="G213" s="3">
        <v>76</v>
      </c>
      <c r="H213" t="s">
        <v>10740</v>
      </c>
      <c r="I213" s="3" t="s">
        <v>10748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10363</v>
      </c>
      <c r="E214" s="3">
        <v>270102015</v>
      </c>
      <c r="F214" t="s">
        <v>7306</v>
      </c>
      <c r="G214" s="3">
        <v>77</v>
      </c>
      <c r="H214" t="s">
        <v>10741</v>
      </c>
      <c r="I214" s="3" t="s">
        <v>10748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10662</v>
      </c>
      <c r="C215" s="3">
        <v>270102</v>
      </c>
      <c r="D215" t="s">
        <v>10363</v>
      </c>
      <c r="E215" s="3">
        <v>270102015</v>
      </c>
      <c r="F215" t="s">
        <v>7306</v>
      </c>
      <c r="G215" s="3">
        <v>11</v>
      </c>
      <c r="H215" t="s">
        <v>10675</v>
      </c>
      <c r="I215" s="3" t="s">
        <v>10748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10363</v>
      </c>
      <c r="E216" s="3">
        <v>270102015</v>
      </c>
      <c r="F216" t="s">
        <v>7306</v>
      </c>
      <c r="G216" s="3">
        <v>12</v>
      </c>
      <c r="H216" t="s">
        <v>10676</v>
      </c>
      <c r="I216" s="3" t="s">
        <v>10748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10363</v>
      </c>
      <c r="E217" s="3">
        <v>270102015</v>
      </c>
      <c r="F217" t="s">
        <v>7306</v>
      </c>
      <c r="G217" s="3">
        <v>29</v>
      </c>
      <c r="H217" t="s">
        <v>10693</v>
      </c>
      <c r="I217" s="3" t="s">
        <v>10748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10363</v>
      </c>
      <c r="E218" s="3">
        <v>270102015</v>
      </c>
      <c r="F218" t="s">
        <v>7306</v>
      </c>
      <c r="G218" s="3">
        <v>13</v>
      </c>
      <c r="H218" t="s">
        <v>10677</v>
      </c>
      <c r="I218" s="3" t="s">
        <v>10748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10363</v>
      </c>
      <c r="E219" s="3">
        <v>270102015</v>
      </c>
      <c r="F219" t="s">
        <v>7306</v>
      </c>
      <c r="G219" s="3">
        <v>14</v>
      </c>
      <c r="H219" t="s">
        <v>10678</v>
      </c>
      <c r="I219" s="3" t="s">
        <v>10748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10363</v>
      </c>
      <c r="E220" s="3">
        <v>270102015</v>
      </c>
      <c r="F220" t="s">
        <v>7306</v>
      </c>
      <c r="G220" s="3">
        <v>15</v>
      </c>
      <c r="H220" t="s">
        <v>10679</v>
      </c>
      <c r="I220" s="3" t="s">
        <v>10748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10363</v>
      </c>
      <c r="E221" s="3">
        <v>270102015</v>
      </c>
      <c r="F221" t="s">
        <v>7306</v>
      </c>
      <c r="G221" s="3">
        <v>16</v>
      </c>
      <c r="H221" t="s">
        <v>10680</v>
      </c>
      <c r="I221" s="3" t="s">
        <v>10748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10363</v>
      </c>
      <c r="E222" s="3">
        <v>270102015</v>
      </c>
      <c r="F222" t="s">
        <v>7306</v>
      </c>
      <c r="G222" s="3">
        <v>30</v>
      </c>
      <c r="H222" t="s">
        <v>10694</v>
      </c>
      <c r="I222" s="3" t="s">
        <v>10748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10363</v>
      </c>
      <c r="E223" s="3">
        <v>270102015</v>
      </c>
      <c r="F223" t="s">
        <v>7306</v>
      </c>
      <c r="G223" s="3">
        <v>17</v>
      </c>
      <c r="H223" t="s">
        <v>10681</v>
      </c>
      <c r="I223" s="3" t="s">
        <v>10748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10363</v>
      </c>
      <c r="E224" s="3">
        <v>270102015</v>
      </c>
      <c r="F224" t="s">
        <v>7306</v>
      </c>
      <c r="G224" s="3">
        <v>18</v>
      </c>
      <c r="H224" t="s">
        <v>10682</v>
      </c>
      <c r="I224" s="3" t="s">
        <v>10748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10363</v>
      </c>
      <c r="E225" s="3">
        <v>270102015</v>
      </c>
      <c r="F225" t="s">
        <v>7306</v>
      </c>
      <c r="G225" s="3">
        <v>19</v>
      </c>
      <c r="H225" t="s">
        <v>10683</v>
      </c>
      <c r="I225" s="3" t="s">
        <v>10748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10363</v>
      </c>
      <c r="E226" s="3">
        <v>270102015</v>
      </c>
      <c r="F226" t="s">
        <v>7306</v>
      </c>
      <c r="G226" s="3">
        <v>20</v>
      </c>
      <c r="H226" t="s">
        <v>10684</v>
      </c>
      <c r="I226" s="3" t="s">
        <v>10748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10363</v>
      </c>
      <c r="E227" s="3">
        <v>270102015</v>
      </c>
      <c r="F227" t="s">
        <v>7306</v>
      </c>
      <c r="G227" s="3">
        <v>21</v>
      </c>
      <c r="H227" t="s">
        <v>10685</v>
      </c>
      <c r="I227" s="3" t="s">
        <v>10748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10363</v>
      </c>
      <c r="E228" s="3">
        <v>270102015</v>
      </c>
      <c r="F228" t="s">
        <v>7306</v>
      </c>
      <c r="G228" s="3">
        <v>22</v>
      </c>
      <c r="H228" t="s">
        <v>10686</v>
      </c>
      <c r="I228" s="3" t="s">
        <v>10748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10363</v>
      </c>
      <c r="E229" s="3">
        <v>270102015</v>
      </c>
      <c r="F229" t="s">
        <v>7306</v>
      </c>
      <c r="G229" s="3">
        <v>23</v>
      </c>
      <c r="H229" t="s">
        <v>10687</v>
      </c>
      <c r="I229" s="3" t="s">
        <v>10748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10363</v>
      </c>
      <c r="E230" s="3">
        <v>270102015</v>
      </c>
      <c r="F230" t="s">
        <v>7306</v>
      </c>
      <c r="G230" s="3">
        <v>27</v>
      </c>
      <c r="H230" t="s">
        <v>10691</v>
      </c>
      <c r="I230" s="3" t="s">
        <v>10748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10363</v>
      </c>
      <c r="E231" s="3">
        <v>270102015</v>
      </c>
      <c r="F231" t="s">
        <v>7306</v>
      </c>
      <c r="G231" s="3">
        <v>78</v>
      </c>
      <c r="H231" t="s">
        <v>10742</v>
      </c>
      <c r="I231" s="3" t="s">
        <v>10748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10363</v>
      </c>
      <c r="E232" s="3">
        <v>270102015</v>
      </c>
      <c r="F232" t="s">
        <v>7306</v>
      </c>
      <c r="G232" s="3">
        <v>79</v>
      </c>
      <c r="H232" t="s">
        <v>10743</v>
      </c>
      <c r="I232" s="3" t="s">
        <v>10748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10363</v>
      </c>
      <c r="E233" s="3">
        <v>270102015</v>
      </c>
      <c r="F233" t="s">
        <v>7306</v>
      </c>
      <c r="G233" s="3">
        <v>80</v>
      </c>
      <c r="H233" t="s">
        <v>10744</v>
      </c>
      <c r="I233" s="3" t="s">
        <v>10748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10363</v>
      </c>
      <c r="E234" s="3">
        <v>270102015</v>
      </c>
      <c r="F234" t="s">
        <v>7306</v>
      </c>
      <c r="G234" s="3">
        <v>43</v>
      </c>
      <c r="H234" t="s">
        <v>10707</v>
      </c>
      <c r="I234" s="3" t="s">
        <v>10748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10363</v>
      </c>
      <c r="E235" s="3">
        <v>270102015</v>
      </c>
      <c r="F235" t="s">
        <v>7306</v>
      </c>
      <c r="G235" s="3">
        <v>81</v>
      </c>
      <c r="H235" t="s">
        <v>10745</v>
      </c>
      <c r="I235" s="3" t="s">
        <v>10748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10363</v>
      </c>
      <c r="E236" s="3">
        <v>270102015</v>
      </c>
      <c r="F236" t="s">
        <v>7306</v>
      </c>
      <c r="G236" s="3">
        <v>82</v>
      </c>
      <c r="H236" t="s">
        <v>10746</v>
      </c>
      <c r="I236" s="3" t="s">
        <v>10748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10363</v>
      </c>
      <c r="E237" s="3">
        <v>270102015</v>
      </c>
      <c r="F237" t="s">
        <v>7306</v>
      </c>
      <c r="G237" s="3">
        <v>24</v>
      </c>
      <c r="H237" t="s">
        <v>10688</v>
      </c>
      <c r="I237" s="3" t="s">
        <v>10748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10532</v>
      </c>
      <c r="B3" s="4" t="s">
        <v>516</v>
      </c>
      <c r="C3" t="s">
        <v>14159</v>
      </c>
      <c r="D3" t="s">
        <v>14161</v>
      </c>
      <c r="E3" t="s">
        <v>14160</v>
      </c>
      <c r="F3" t="s">
        <v>14158</v>
      </c>
      <c r="G3" t="s">
        <v>14157</v>
      </c>
      <c r="H3" t="s">
        <v>14156</v>
      </c>
      <c r="I3" t="s">
        <v>14155</v>
      </c>
      <c r="J3" t="s">
        <v>14154</v>
      </c>
      <c r="K3" t="s">
        <v>14150</v>
      </c>
      <c r="L3" t="s">
        <v>14151</v>
      </c>
      <c r="M3" t="s">
        <v>14152</v>
      </c>
      <c r="N3" t="s">
        <v>14153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10662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10558</v>
      </c>
      <c r="D12" s="1" t="s">
        <v>6251</v>
      </c>
      <c r="E12" s="1" t="s">
        <v>14144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10538</v>
      </c>
      <c r="D24" s="1" t="s">
        <v>6251</v>
      </c>
      <c r="E24" s="1" t="s">
        <v>14147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14145</v>
      </c>
      <c r="D107" s="1" t="s">
        <v>6251</v>
      </c>
      <c r="E107" s="1" t="s">
        <v>14146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x K b Q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E p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b Q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x K b Q U v o 5 + 8 6 j A A A A 9 Q A A A B I A A A A A A A A A A A A A A A A A A A A A A E N v b m Z p Z y 9 Q Y W N r Y W d l L n h t b F B L A Q I t A B Q A A g A I A M S m 0 F I P y u m r p A A A A O k A A A A T A A A A A A A A A A A A A A A A A O 8 A A A B b Q 2 9 u d G V u d F 9 U e X B l c 1 0 u e G 1 s U E s B A i 0 A F A A C A A g A x K b Q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D A 6 N D c 6 M z Y u O D Q y N D c 1 M V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y Q H P 5 7 f d t q S E 2 1 C G V W E A Y S A Q y 7 p K T c 0 I W y t / M 4 + p E 7 A A A A A A O g A A A A A I A A C A A A A A I Y b m Q L I b u X 2 O m r 2 U H f / O L R V Y H m C m E H d 5 q 9 4 d d y o q j u V A A A A A u t A I Y H Q f g a 9 v 5 Z + 0 b x w 9 v H a 0 + o a K Z u z 7 Z g p l j 4 5 y f Q + E h L q q Q J y L g g 3 P A 2 z N n 3 B s d Z L R 1 Z F L L n w I a t m W 8 R W Y f 9 9 A Q v 0 g i a K o A + b B M S h l P m 0 A A A A A N Z U d t F l G N Y i P j O F 4 R l W R s O x 2 h j A 6 P a 2 C I X e J I Z E a 6 w b F O l k O m H N i z T h P A 4 o G y q 8 I h d H / 4 l R 5 p P j V g z C 9 c W i 7 r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RESUMEN</vt:lpstr>
      <vt:lpstr>Región</vt:lpstr>
      <vt:lpstr>Tipo Información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2021-06-17T17:24:22Z</dcterms:modified>
</cp:coreProperties>
</file>